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3.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7b8e4641d81da89/Documentos/Maestria/1 Semestre/Programación para analitica de datos/Actividad 5/"/>
    </mc:Choice>
  </mc:AlternateContent>
  <xr:revisionPtr revIDLastSave="250" documentId="8_{9E35B1FC-4A13-DC45-BE7E-9FF05D709237}" xr6:coauthVersionLast="47" xr6:coauthVersionMax="47" xr10:uidLastSave="{C2D1B5CC-8C80-49CE-9799-C409DA297226}"/>
  <bookViews>
    <workbookView xWindow="-108" yWindow="-108" windowWidth="23256" windowHeight="13896" tabRatio="848" activeTab="1" xr2:uid="{00000000-000D-0000-FFFF-FFFF00000000}"/>
  </bookViews>
  <sheets>
    <sheet name="Hoja3" sheetId="20" r:id="rId1"/>
    <sheet name="Propuestas" sheetId="3" r:id="rId2"/>
    <sheet name="Tablero Control" sheetId="19" r:id="rId3"/>
    <sheet name="Hoja5" sheetId="1" r:id="rId4"/>
    <sheet name="RESULTADOS" sheetId="2" r:id="rId5"/>
    <sheet name="Resultados Cv30_31" sheetId="6" state="hidden" r:id="rId6"/>
    <sheet name="Hoja1" sheetId="14" r:id="rId7"/>
    <sheet name="Hoja4" sheetId="17" r:id="rId8"/>
    <sheet name="Hoja2" sheetId="18" r:id="rId9"/>
  </sheets>
  <definedNames>
    <definedName name="_xlnm._FilterDatabase" localSheetId="1" hidden="1">Propuestas!$A$1:$AJ$306</definedName>
    <definedName name="DOCUMENTOS_DEL_CONVENIO" localSheetId="1">#REF!</definedName>
    <definedName name="DOCUMENTOS_DEL_CONVENIO">#REF!</definedName>
    <definedName name="DURACION_PRORROGA" localSheetId="1">#REF!</definedName>
    <definedName name="DURACION_PRORROGA">#REF!</definedName>
    <definedName name="FECHA_DE_FIN" localSheetId="1">#REF!</definedName>
    <definedName name="FECHA_DE_FIN">#REF!</definedName>
    <definedName name="FECHA_DE_INICIO" localSheetId="1">#REF!</definedName>
    <definedName name="FECHA_DE_INICIO">#REF!</definedName>
    <definedName name="FIN_PRORROGA" localSheetId="1">#REF!</definedName>
    <definedName name="FIN_PRORROGA">#REF!</definedName>
    <definedName name="INICIO_PRORROGA_1" localSheetId="1">#REF!</definedName>
    <definedName name="INICIO_PRORROGA_1">#REF!</definedName>
    <definedName name="INICIO_PRORROGA_2" localSheetId="1">#REF!</definedName>
    <definedName name="INICIO_PRORROGA_2">#REF!</definedName>
    <definedName name="PropuestasInv">Propuestas!$A$1:$AJ$162</definedName>
    <definedName name="SegmentaciónDeDatos_AÑO">#REF!</definedName>
    <definedName name="SegmentaciónDeDatos_ENTIDAD">#REF!</definedName>
    <definedName name="SegmentaciónDeDatos_ESTADO">#REF!</definedName>
    <definedName name="SegmentaciónDeDatos_ROL_UDFJC">#REF!</definedName>
    <definedName name="SegmentaciónDeDatos_TIPO">#REF!</definedName>
    <definedName name="UBICACIÓN" localSheetId="1">#REF!</definedName>
    <definedName name="UBICACIÓN">#REF!</definedName>
  </definedNames>
  <calcPr calcId="191028"/>
  <pivotCaches>
    <pivotCache cacheId="0" r:id="rId10"/>
    <pivotCache cacheId="1" r:id="rId11"/>
    <pivotCache cacheId="2"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iEJQtF0IMU2BEjCNOWijmD7nZgJw=="/>
    </ext>
  </extLst>
</workbook>
</file>

<file path=xl/calcChain.xml><?xml version="1.0" encoding="utf-8"?>
<calcChain xmlns="http://schemas.openxmlformats.org/spreadsheetml/2006/main">
  <c r="AC3" i="3" l="1"/>
  <c r="AD3" i="3"/>
  <c r="AE3" i="3"/>
  <c r="AF3" i="3"/>
  <c r="AG3" i="3"/>
  <c r="AH3" i="3"/>
  <c r="AI3" i="3"/>
  <c r="AJ3" i="3"/>
  <c r="AC4" i="3"/>
  <c r="AD4" i="3"/>
  <c r="AE4" i="3"/>
  <c r="AF4" i="3"/>
  <c r="AG4" i="3"/>
  <c r="AH4" i="3"/>
  <c r="AI4" i="3"/>
  <c r="AJ4" i="3"/>
  <c r="AC5" i="3"/>
  <c r="AD5" i="3"/>
  <c r="AE5" i="3"/>
  <c r="AF5" i="3"/>
  <c r="AG5" i="3"/>
  <c r="AH5" i="3"/>
  <c r="AI5" i="3"/>
  <c r="AJ5" i="3"/>
  <c r="AC6" i="3"/>
  <c r="AD6" i="3"/>
  <c r="AE6" i="3"/>
  <c r="AF6" i="3"/>
  <c r="AG6" i="3"/>
  <c r="AH6" i="3"/>
  <c r="AI6" i="3"/>
  <c r="AJ6" i="3"/>
  <c r="AC7" i="3"/>
  <c r="AD7" i="3"/>
  <c r="AE7" i="3"/>
  <c r="AF7" i="3"/>
  <c r="AG7" i="3"/>
  <c r="AH7" i="3"/>
  <c r="AI7" i="3"/>
  <c r="AJ7" i="3"/>
  <c r="AC8" i="3"/>
  <c r="AD8" i="3"/>
  <c r="AE8" i="3"/>
  <c r="AF8" i="3"/>
  <c r="AG8" i="3"/>
  <c r="AH8" i="3"/>
  <c r="AI8" i="3"/>
  <c r="AJ8" i="3"/>
  <c r="AC9" i="3"/>
  <c r="AD9" i="3"/>
  <c r="AE9" i="3"/>
  <c r="AF9" i="3"/>
  <c r="AG9" i="3"/>
  <c r="AH9" i="3"/>
  <c r="AI9" i="3"/>
  <c r="AJ9" i="3"/>
  <c r="AC10" i="3"/>
  <c r="AD10" i="3"/>
  <c r="AE10" i="3"/>
  <c r="AF10" i="3"/>
  <c r="AG10" i="3"/>
  <c r="AH10" i="3"/>
  <c r="AI10" i="3"/>
  <c r="AJ10" i="3"/>
  <c r="AC11" i="3"/>
  <c r="AD11" i="3"/>
  <c r="AE11" i="3"/>
  <c r="AF11" i="3"/>
  <c r="AG11" i="3"/>
  <c r="AH11" i="3"/>
  <c r="AI11" i="3"/>
  <c r="AJ11" i="3"/>
  <c r="AC12" i="3"/>
  <c r="AD12" i="3"/>
  <c r="AE12" i="3"/>
  <c r="AF12" i="3"/>
  <c r="AG12" i="3"/>
  <c r="AH12" i="3"/>
  <c r="AI12" i="3"/>
  <c r="AJ12" i="3"/>
  <c r="AC13" i="3"/>
  <c r="AD13" i="3"/>
  <c r="AE13" i="3"/>
  <c r="AF13" i="3"/>
  <c r="AG13" i="3"/>
  <c r="AH13" i="3"/>
  <c r="AI13" i="3"/>
  <c r="AJ13" i="3"/>
  <c r="AC14" i="3"/>
  <c r="AD14" i="3"/>
  <c r="AE14" i="3"/>
  <c r="AF14" i="3"/>
  <c r="AG14" i="3"/>
  <c r="AH14" i="3"/>
  <c r="AI14" i="3"/>
  <c r="AJ14" i="3"/>
  <c r="AC15" i="3"/>
  <c r="AD15" i="3"/>
  <c r="AE15" i="3"/>
  <c r="AF15" i="3"/>
  <c r="AG15" i="3"/>
  <c r="AH15" i="3"/>
  <c r="AI15" i="3"/>
  <c r="AJ15" i="3"/>
  <c r="AC16" i="3"/>
  <c r="AD16" i="3"/>
  <c r="AE16" i="3"/>
  <c r="AF16" i="3"/>
  <c r="AG16" i="3"/>
  <c r="AH16" i="3"/>
  <c r="AI16" i="3"/>
  <c r="AJ16" i="3"/>
  <c r="AC17" i="3"/>
  <c r="AD17" i="3"/>
  <c r="AE17" i="3"/>
  <c r="AF17" i="3"/>
  <c r="AG17" i="3"/>
  <c r="AH17" i="3"/>
  <c r="AI17" i="3"/>
  <c r="AJ17" i="3"/>
  <c r="AC18" i="3"/>
  <c r="AD18" i="3"/>
  <c r="AE18" i="3"/>
  <c r="AF18" i="3"/>
  <c r="AG18" i="3"/>
  <c r="AH18" i="3"/>
  <c r="AI18" i="3"/>
  <c r="AJ18" i="3"/>
  <c r="AC19" i="3"/>
  <c r="AD19" i="3"/>
  <c r="AE19" i="3"/>
  <c r="AF19" i="3"/>
  <c r="AG19" i="3"/>
  <c r="AH19" i="3"/>
  <c r="AI19" i="3"/>
  <c r="AJ19" i="3"/>
  <c r="AC20" i="3"/>
  <c r="AD20" i="3"/>
  <c r="AE20" i="3"/>
  <c r="AF20" i="3"/>
  <c r="AG20" i="3"/>
  <c r="AH20" i="3"/>
  <c r="AI20" i="3"/>
  <c r="AJ20" i="3"/>
  <c r="AC21" i="3"/>
  <c r="AD21" i="3"/>
  <c r="AE21" i="3"/>
  <c r="AF21" i="3"/>
  <c r="AG21" i="3"/>
  <c r="AH21" i="3"/>
  <c r="AI21" i="3"/>
  <c r="AJ21" i="3"/>
  <c r="AC22" i="3"/>
  <c r="AD22" i="3"/>
  <c r="AE22" i="3"/>
  <c r="AF22" i="3"/>
  <c r="AG22" i="3"/>
  <c r="AH22" i="3"/>
  <c r="AI22" i="3"/>
  <c r="AJ22" i="3"/>
  <c r="AC23" i="3"/>
  <c r="AD23" i="3"/>
  <c r="AE23" i="3"/>
  <c r="AF23" i="3"/>
  <c r="AG23" i="3"/>
  <c r="AH23" i="3"/>
  <c r="AI23" i="3"/>
  <c r="AJ23" i="3"/>
  <c r="AC24" i="3"/>
  <c r="AD24" i="3"/>
  <c r="AE24" i="3"/>
  <c r="AF24" i="3"/>
  <c r="AG24" i="3"/>
  <c r="AH24" i="3"/>
  <c r="AI24" i="3"/>
  <c r="AJ24" i="3"/>
  <c r="AC25" i="3"/>
  <c r="AD25" i="3"/>
  <c r="AE25" i="3"/>
  <c r="AF25" i="3"/>
  <c r="AG25" i="3"/>
  <c r="AH25" i="3"/>
  <c r="AI25" i="3"/>
  <c r="AJ25" i="3"/>
  <c r="AC26" i="3"/>
  <c r="AD26" i="3"/>
  <c r="AE26" i="3"/>
  <c r="AF26" i="3"/>
  <c r="AG26" i="3"/>
  <c r="AH26" i="3"/>
  <c r="AI26" i="3"/>
  <c r="AJ26" i="3"/>
  <c r="AC27" i="3"/>
  <c r="AD27" i="3"/>
  <c r="AE27" i="3"/>
  <c r="AF27" i="3"/>
  <c r="AG27" i="3"/>
  <c r="AH27" i="3"/>
  <c r="AI27" i="3"/>
  <c r="AJ27" i="3"/>
  <c r="AC28" i="3"/>
  <c r="AD28" i="3"/>
  <c r="AE28" i="3"/>
  <c r="AF28" i="3"/>
  <c r="AG28" i="3"/>
  <c r="AH28" i="3"/>
  <c r="AI28" i="3"/>
  <c r="AJ28" i="3"/>
  <c r="AC29" i="3"/>
  <c r="AD29" i="3"/>
  <c r="AE29" i="3"/>
  <c r="AF29" i="3"/>
  <c r="AG29" i="3"/>
  <c r="AH29" i="3"/>
  <c r="AI29" i="3"/>
  <c r="AJ29" i="3"/>
  <c r="AC30" i="3"/>
  <c r="AD30" i="3"/>
  <c r="AE30" i="3"/>
  <c r="AF30" i="3"/>
  <c r="AG30" i="3"/>
  <c r="AH30" i="3"/>
  <c r="AI30" i="3"/>
  <c r="AJ30" i="3"/>
  <c r="AC31" i="3"/>
  <c r="AD31" i="3"/>
  <c r="AE31" i="3"/>
  <c r="AF31" i="3"/>
  <c r="AG31" i="3"/>
  <c r="AH31" i="3"/>
  <c r="AI31" i="3"/>
  <c r="AJ31" i="3"/>
  <c r="AC32" i="3"/>
  <c r="AD32" i="3"/>
  <c r="AE32" i="3"/>
  <c r="AF32" i="3"/>
  <c r="AG32" i="3"/>
  <c r="AH32" i="3"/>
  <c r="AI32" i="3"/>
  <c r="AJ32" i="3"/>
  <c r="AC33" i="3"/>
  <c r="AD33" i="3"/>
  <c r="AE33" i="3"/>
  <c r="AF33" i="3"/>
  <c r="AG33" i="3"/>
  <c r="AH33" i="3"/>
  <c r="AI33" i="3"/>
  <c r="AJ33" i="3"/>
  <c r="AC34" i="3"/>
  <c r="AD34" i="3"/>
  <c r="AE34" i="3"/>
  <c r="AF34" i="3"/>
  <c r="AG34" i="3"/>
  <c r="AH34" i="3"/>
  <c r="AI34" i="3"/>
  <c r="AJ34" i="3"/>
  <c r="AC35" i="3"/>
  <c r="AD35" i="3"/>
  <c r="AE35" i="3"/>
  <c r="AF35" i="3"/>
  <c r="AG35" i="3"/>
  <c r="AH35" i="3"/>
  <c r="AI35" i="3"/>
  <c r="AJ35" i="3"/>
  <c r="AC36" i="3"/>
  <c r="AD36" i="3"/>
  <c r="AE36" i="3"/>
  <c r="AF36" i="3"/>
  <c r="AG36" i="3"/>
  <c r="AH36" i="3"/>
  <c r="AI36" i="3"/>
  <c r="AJ36" i="3"/>
  <c r="AC37" i="3"/>
  <c r="AD37" i="3"/>
  <c r="AE37" i="3"/>
  <c r="AF37" i="3"/>
  <c r="AG37" i="3"/>
  <c r="AH37" i="3"/>
  <c r="AI37" i="3"/>
  <c r="AJ37" i="3"/>
  <c r="AC38" i="3"/>
  <c r="AD38" i="3"/>
  <c r="AE38" i="3"/>
  <c r="AF38" i="3"/>
  <c r="AG38" i="3"/>
  <c r="AH38" i="3"/>
  <c r="AI38" i="3"/>
  <c r="AJ38" i="3"/>
  <c r="AC39" i="3"/>
  <c r="AD39" i="3"/>
  <c r="AE39" i="3"/>
  <c r="AF39" i="3"/>
  <c r="AG39" i="3"/>
  <c r="AH39" i="3"/>
  <c r="AI39" i="3"/>
  <c r="AJ39" i="3"/>
  <c r="AC40" i="3"/>
  <c r="AD40" i="3"/>
  <c r="AE40" i="3"/>
  <c r="AF40" i="3"/>
  <c r="AG40" i="3"/>
  <c r="AH40" i="3"/>
  <c r="AI40" i="3"/>
  <c r="AJ40" i="3"/>
  <c r="AC41" i="3"/>
  <c r="AD41" i="3"/>
  <c r="AE41" i="3"/>
  <c r="AF41" i="3"/>
  <c r="AG41" i="3"/>
  <c r="AH41" i="3"/>
  <c r="AI41" i="3"/>
  <c r="AJ41" i="3"/>
  <c r="AC42" i="3"/>
  <c r="AD42" i="3"/>
  <c r="AE42" i="3"/>
  <c r="AF42" i="3"/>
  <c r="AG42" i="3"/>
  <c r="AH42" i="3"/>
  <c r="AI42" i="3"/>
  <c r="AJ42" i="3"/>
  <c r="AC43" i="3"/>
  <c r="AD43" i="3"/>
  <c r="AE43" i="3"/>
  <c r="AF43" i="3"/>
  <c r="AG43" i="3"/>
  <c r="AH43" i="3"/>
  <c r="AI43" i="3"/>
  <c r="AJ43" i="3"/>
  <c r="AC44" i="3"/>
  <c r="AD44" i="3"/>
  <c r="AE44" i="3"/>
  <c r="AF44" i="3"/>
  <c r="AG44" i="3"/>
  <c r="AH44" i="3"/>
  <c r="AI44" i="3"/>
  <c r="AJ44" i="3"/>
  <c r="AC45" i="3"/>
  <c r="AD45" i="3"/>
  <c r="AE45" i="3"/>
  <c r="AF45" i="3"/>
  <c r="AG45" i="3"/>
  <c r="AH45" i="3"/>
  <c r="AI45" i="3"/>
  <c r="AJ45" i="3"/>
  <c r="AC46" i="3"/>
  <c r="AD46" i="3"/>
  <c r="AE46" i="3"/>
  <c r="AF46" i="3"/>
  <c r="AG46" i="3"/>
  <c r="AH46" i="3"/>
  <c r="AI46" i="3"/>
  <c r="AJ46" i="3"/>
  <c r="AC47" i="3"/>
  <c r="AD47" i="3"/>
  <c r="AE47" i="3"/>
  <c r="AF47" i="3"/>
  <c r="AG47" i="3"/>
  <c r="AH47" i="3"/>
  <c r="AI47" i="3"/>
  <c r="AJ47" i="3"/>
  <c r="AC48" i="3"/>
  <c r="AD48" i="3"/>
  <c r="AE48" i="3"/>
  <c r="AF48" i="3"/>
  <c r="AG48" i="3"/>
  <c r="AH48" i="3"/>
  <c r="AI48" i="3"/>
  <c r="AJ48" i="3"/>
  <c r="AC49" i="3"/>
  <c r="AD49" i="3"/>
  <c r="AE49" i="3"/>
  <c r="AF49" i="3"/>
  <c r="AG49" i="3"/>
  <c r="AH49" i="3"/>
  <c r="AI49" i="3"/>
  <c r="AJ49" i="3"/>
  <c r="AC50" i="3"/>
  <c r="AD50" i="3"/>
  <c r="AE50" i="3"/>
  <c r="AF50" i="3"/>
  <c r="AG50" i="3"/>
  <c r="AH50" i="3"/>
  <c r="AI50" i="3"/>
  <c r="AJ50" i="3"/>
  <c r="AC51" i="3"/>
  <c r="AD51" i="3"/>
  <c r="AE51" i="3"/>
  <c r="AF51" i="3"/>
  <c r="AG51" i="3"/>
  <c r="AH51" i="3"/>
  <c r="AI51" i="3"/>
  <c r="AJ51" i="3"/>
  <c r="AC52" i="3"/>
  <c r="AD52" i="3"/>
  <c r="AE52" i="3"/>
  <c r="AF52" i="3"/>
  <c r="AG52" i="3"/>
  <c r="AH52" i="3"/>
  <c r="AI52" i="3"/>
  <c r="AJ52" i="3"/>
  <c r="AC53" i="3"/>
  <c r="AD53" i="3"/>
  <c r="AE53" i="3"/>
  <c r="AF53" i="3"/>
  <c r="AG53" i="3"/>
  <c r="AH53" i="3"/>
  <c r="AI53" i="3"/>
  <c r="AJ53" i="3"/>
  <c r="AC54" i="3"/>
  <c r="AD54" i="3"/>
  <c r="AE54" i="3"/>
  <c r="AF54" i="3"/>
  <c r="AG54" i="3"/>
  <c r="AH54" i="3"/>
  <c r="AI54" i="3"/>
  <c r="AJ54" i="3"/>
  <c r="AC55" i="3"/>
  <c r="AD55" i="3"/>
  <c r="AE55" i="3"/>
  <c r="AF55" i="3"/>
  <c r="AG55" i="3"/>
  <c r="AH55" i="3"/>
  <c r="AI55" i="3"/>
  <c r="AJ55" i="3"/>
  <c r="AC56" i="3"/>
  <c r="AD56" i="3"/>
  <c r="AE56" i="3"/>
  <c r="AF56" i="3"/>
  <c r="AG56" i="3"/>
  <c r="AH56" i="3"/>
  <c r="AI56" i="3"/>
  <c r="AJ56" i="3"/>
  <c r="AC57" i="3"/>
  <c r="AD57" i="3"/>
  <c r="AE57" i="3"/>
  <c r="AF57" i="3"/>
  <c r="AG57" i="3"/>
  <c r="AH57" i="3"/>
  <c r="AI57" i="3"/>
  <c r="AJ57" i="3"/>
  <c r="AC58" i="3"/>
  <c r="AD58" i="3"/>
  <c r="AE58" i="3"/>
  <c r="AF58" i="3"/>
  <c r="AG58" i="3"/>
  <c r="AH58" i="3"/>
  <c r="AI58" i="3"/>
  <c r="AJ58" i="3"/>
  <c r="AC59" i="3"/>
  <c r="AD59" i="3"/>
  <c r="AE59" i="3"/>
  <c r="AF59" i="3"/>
  <c r="AG59" i="3"/>
  <c r="AH59" i="3"/>
  <c r="AI59" i="3"/>
  <c r="AJ59" i="3"/>
  <c r="AC60" i="3"/>
  <c r="AD60" i="3"/>
  <c r="AE60" i="3"/>
  <c r="AF60" i="3"/>
  <c r="AG60" i="3"/>
  <c r="AH60" i="3"/>
  <c r="AI60" i="3"/>
  <c r="AJ60" i="3"/>
  <c r="AC61" i="3"/>
  <c r="AD61" i="3"/>
  <c r="AE61" i="3"/>
  <c r="AF61" i="3"/>
  <c r="AG61" i="3"/>
  <c r="AH61" i="3"/>
  <c r="AI61" i="3"/>
  <c r="AJ61" i="3"/>
  <c r="AC62" i="3"/>
  <c r="AD62" i="3"/>
  <c r="AE62" i="3"/>
  <c r="AF62" i="3"/>
  <c r="AG62" i="3"/>
  <c r="AH62" i="3"/>
  <c r="AI62" i="3"/>
  <c r="AJ62" i="3"/>
  <c r="AC63" i="3"/>
  <c r="AD63" i="3"/>
  <c r="AE63" i="3"/>
  <c r="AF63" i="3"/>
  <c r="AG63" i="3"/>
  <c r="AH63" i="3"/>
  <c r="AI63" i="3"/>
  <c r="AJ63" i="3"/>
  <c r="AC64" i="3"/>
  <c r="AD64" i="3"/>
  <c r="AE64" i="3"/>
  <c r="AF64" i="3"/>
  <c r="AG64" i="3"/>
  <c r="AH64" i="3"/>
  <c r="AI64" i="3"/>
  <c r="AJ64" i="3"/>
  <c r="AC65" i="3"/>
  <c r="AD65" i="3"/>
  <c r="AE65" i="3"/>
  <c r="AF65" i="3"/>
  <c r="AG65" i="3"/>
  <c r="AH65" i="3"/>
  <c r="AI65" i="3"/>
  <c r="AJ65" i="3"/>
  <c r="AC66" i="3"/>
  <c r="AD66" i="3"/>
  <c r="AE66" i="3"/>
  <c r="AF66" i="3"/>
  <c r="AG66" i="3"/>
  <c r="AH66" i="3"/>
  <c r="AI66" i="3"/>
  <c r="AJ66" i="3"/>
  <c r="AC67" i="3"/>
  <c r="AD67" i="3"/>
  <c r="AE67" i="3"/>
  <c r="AF67" i="3"/>
  <c r="AG67" i="3"/>
  <c r="AH67" i="3"/>
  <c r="AI67" i="3"/>
  <c r="AJ67" i="3"/>
  <c r="AC68" i="3"/>
  <c r="AD68" i="3"/>
  <c r="AE68" i="3"/>
  <c r="AF68" i="3"/>
  <c r="AG68" i="3"/>
  <c r="AH68" i="3"/>
  <c r="AI68" i="3"/>
  <c r="AJ68" i="3"/>
  <c r="AC69" i="3"/>
  <c r="AD69" i="3"/>
  <c r="AE69" i="3"/>
  <c r="AF69" i="3"/>
  <c r="AG69" i="3"/>
  <c r="AH69" i="3"/>
  <c r="AI69" i="3"/>
  <c r="AJ69" i="3"/>
  <c r="AC70" i="3"/>
  <c r="AD70" i="3"/>
  <c r="AE70" i="3"/>
  <c r="AF70" i="3"/>
  <c r="AG70" i="3"/>
  <c r="AH70" i="3"/>
  <c r="AI70" i="3"/>
  <c r="AJ70" i="3"/>
  <c r="AC71" i="3"/>
  <c r="AD71" i="3"/>
  <c r="AE71" i="3"/>
  <c r="AF71" i="3"/>
  <c r="AG71" i="3"/>
  <c r="AH71" i="3"/>
  <c r="AI71" i="3"/>
  <c r="AJ71" i="3"/>
  <c r="AC72" i="3"/>
  <c r="AD72" i="3"/>
  <c r="AE72" i="3"/>
  <c r="AF72" i="3"/>
  <c r="AG72" i="3"/>
  <c r="AH72" i="3"/>
  <c r="AI72" i="3"/>
  <c r="AJ72" i="3"/>
  <c r="AC73" i="3"/>
  <c r="AD73" i="3"/>
  <c r="AE73" i="3"/>
  <c r="AF73" i="3"/>
  <c r="AG73" i="3"/>
  <c r="AH73" i="3"/>
  <c r="AI73" i="3"/>
  <c r="AJ73" i="3"/>
  <c r="AC74" i="3"/>
  <c r="AD74" i="3"/>
  <c r="AE74" i="3"/>
  <c r="AF74" i="3"/>
  <c r="AG74" i="3"/>
  <c r="AH74" i="3"/>
  <c r="AI74" i="3"/>
  <c r="AJ74" i="3"/>
  <c r="AC75" i="3"/>
  <c r="AD75" i="3"/>
  <c r="AE75" i="3"/>
  <c r="AF75" i="3"/>
  <c r="AG75" i="3"/>
  <c r="AH75" i="3"/>
  <c r="AI75" i="3"/>
  <c r="AJ75" i="3"/>
  <c r="AC76" i="3"/>
  <c r="AD76" i="3"/>
  <c r="AE76" i="3"/>
  <c r="AF76" i="3"/>
  <c r="AG76" i="3"/>
  <c r="AH76" i="3"/>
  <c r="AI76" i="3"/>
  <c r="AJ76" i="3"/>
  <c r="AC77" i="3"/>
  <c r="AD77" i="3"/>
  <c r="AE77" i="3"/>
  <c r="AF77" i="3"/>
  <c r="AG77" i="3"/>
  <c r="AH77" i="3"/>
  <c r="AI77" i="3"/>
  <c r="AJ77" i="3"/>
  <c r="AC78" i="3"/>
  <c r="AD78" i="3"/>
  <c r="AE78" i="3"/>
  <c r="AF78" i="3"/>
  <c r="AG78" i="3"/>
  <c r="AH78" i="3"/>
  <c r="AI78" i="3"/>
  <c r="AJ78" i="3"/>
  <c r="AC79" i="3"/>
  <c r="AD79" i="3"/>
  <c r="AE79" i="3"/>
  <c r="AF79" i="3"/>
  <c r="AG79" i="3"/>
  <c r="AH79" i="3"/>
  <c r="AI79" i="3"/>
  <c r="AJ79" i="3"/>
  <c r="AC80" i="3"/>
  <c r="AD80" i="3"/>
  <c r="AE80" i="3"/>
  <c r="AF80" i="3"/>
  <c r="AG80" i="3"/>
  <c r="AH80" i="3"/>
  <c r="AI80" i="3"/>
  <c r="AJ80" i="3"/>
  <c r="AC81" i="3"/>
  <c r="AD81" i="3"/>
  <c r="AE81" i="3"/>
  <c r="AF81" i="3"/>
  <c r="AG81" i="3"/>
  <c r="AH81" i="3"/>
  <c r="AI81" i="3"/>
  <c r="AJ81" i="3"/>
  <c r="AC82" i="3"/>
  <c r="AD82" i="3"/>
  <c r="AE82" i="3"/>
  <c r="AF82" i="3"/>
  <c r="AG82" i="3"/>
  <c r="AH82" i="3"/>
  <c r="AI82" i="3"/>
  <c r="AJ82" i="3"/>
  <c r="AC83" i="3"/>
  <c r="AD83" i="3"/>
  <c r="AE83" i="3"/>
  <c r="AF83" i="3"/>
  <c r="AG83" i="3"/>
  <c r="AH83" i="3"/>
  <c r="AI83" i="3"/>
  <c r="AJ83" i="3"/>
  <c r="AC84" i="3"/>
  <c r="AD84" i="3"/>
  <c r="AE84" i="3"/>
  <c r="AF84" i="3"/>
  <c r="AG84" i="3"/>
  <c r="AH84" i="3"/>
  <c r="AI84" i="3"/>
  <c r="AJ84" i="3"/>
  <c r="AC85" i="3"/>
  <c r="AD85" i="3"/>
  <c r="AE85" i="3"/>
  <c r="AF85" i="3"/>
  <c r="AG85" i="3"/>
  <c r="AH85" i="3"/>
  <c r="AI85" i="3"/>
  <c r="AJ85" i="3"/>
  <c r="AC86" i="3"/>
  <c r="AD86" i="3"/>
  <c r="AE86" i="3"/>
  <c r="AF86" i="3"/>
  <c r="AG86" i="3"/>
  <c r="AH86" i="3"/>
  <c r="AI86" i="3"/>
  <c r="AJ86" i="3"/>
  <c r="AC87" i="3"/>
  <c r="AD87" i="3"/>
  <c r="AE87" i="3"/>
  <c r="AF87" i="3"/>
  <c r="AG87" i="3"/>
  <c r="AH87" i="3"/>
  <c r="AI87" i="3"/>
  <c r="AJ87" i="3"/>
  <c r="AC88" i="3"/>
  <c r="AD88" i="3"/>
  <c r="AE88" i="3"/>
  <c r="AF88" i="3"/>
  <c r="AG88" i="3"/>
  <c r="AH88" i="3"/>
  <c r="AI88" i="3"/>
  <c r="AJ88" i="3"/>
  <c r="AC89" i="3"/>
  <c r="AD89" i="3"/>
  <c r="AE89" i="3"/>
  <c r="AF89" i="3"/>
  <c r="AG89" i="3"/>
  <c r="AH89" i="3"/>
  <c r="AI89" i="3"/>
  <c r="AJ89" i="3"/>
  <c r="AC90" i="3"/>
  <c r="AD90" i="3"/>
  <c r="AE90" i="3"/>
  <c r="AF90" i="3"/>
  <c r="AG90" i="3"/>
  <c r="AH90" i="3"/>
  <c r="AI90" i="3"/>
  <c r="AJ90" i="3"/>
  <c r="AC91" i="3"/>
  <c r="AD91" i="3"/>
  <c r="AE91" i="3"/>
  <c r="AF91" i="3"/>
  <c r="AG91" i="3"/>
  <c r="AH91" i="3"/>
  <c r="AI91" i="3"/>
  <c r="AJ91" i="3"/>
  <c r="AC92" i="3"/>
  <c r="AD92" i="3"/>
  <c r="AE92" i="3"/>
  <c r="AF92" i="3"/>
  <c r="AG92" i="3"/>
  <c r="AH92" i="3"/>
  <c r="AI92" i="3"/>
  <c r="AJ92" i="3"/>
  <c r="AC93" i="3"/>
  <c r="AD93" i="3"/>
  <c r="AE93" i="3"/>
  <c r="AF93" i="3"/>
  <c r="AG93" i="3"/>
  <c r="AH93" i="3"/>
  <c r="AI93" i="3"/>
  <c r="AJ93" i="3"/>
  <c r="AC94" i="3"/>
  <c r="AD94" i="3"/>
  <c r="AE94" i="3"/>
  <c r="AF94" i="3"/>
  <c r="AG94" i="3"/>
  <c r="AH94" i="3"/>
  <c r="AI94" i="3"/>
  <c r="AJ94" i="3"/>
  <c r="AC95" i="3"/>
  <c r="AD95" i="3"/>
  <c r="AE95" i="3"/>
  <c r="AF95" i="3"/>
  <c r="AG95" i="3"/>
  <c r="AH95" i="3"/>
  <c r="AI95" i="3"/>
  <c r="AJ95" i="3"/>
  <c r="AC96" i="3"/>
  <c r="AD96" i="3"/>
  <c r="AE96" i="3"/>
  <c r="AF96" i="3"/>
  <c r="AG96" i="3"/>
  <c r="AH96" i="3"/>
  <c r="AI96" i="3"/>
  <c r="AJ96" i="3"/>
  <c r="AC97" i="3"/>
  <c r="AD97" i="3"/>
  <c r="AE97" i="3"/>
  <c r="AF97" i="3"/>
  <c r="AG97" i="3"/>
  <c r="AH97" i="3"/>
  <c r="AI97" i="3"/>
  <c r="AJ97" i="3"/>
  <c r="AC98" i="3"/>
  <c r="AD98" i="3"/>
  <c r="AE98" i="3"/>
  <c r="AF98" i="3"/>
  <c r="AG98" i="3"/>
  <c r="AH98" i="3"/>
  <c r="AI98" i="3"/>
  <c r="AJ98" i="3"/>
  <c r="AC99" i="3"/>
  <c r="AD99" i="3"/>
  <c r="AE99" i="3"/>
  <c r="AF99" i="3"/>
  <c r="AG99" i="3"/>
  <c r="AH99" i="3"/>
  <c r="AI99" i="3"/>
  <c r="AJ99" i="3"/>
  <c r="AC100" i="3"/>
  <c r="AD100" i="3"/>
  <c r="AE100" i="3"/>
  <c r="AF100" i="3"/>
  <c r="AG100" i="3"/>
  <c r="AH100" i="3"/>
  <c r="AI100" i="3"/>
  <c r="AJ100" i="3"/>
  <c r="AC101" i="3"/>
  <c r="AD101" i="3"/>
  <c r="AE101" i="3"/>
  <c r="AF101" i="3"/>
  <c r="AG101" i="3"/>
  <c r="AH101" i="3"/>
  <c r="AI101" i="3"/>
  <c r="AJ101" i="3"/>
  <c r="AC102" i="3"/>
  <c r="AD102" i="3"/>
  <c r="AE102" i="3"/>
  <c r="AF102" i="3"/>
  <c r="AG102" i="3"/>
  <c r="AH102" i="3"/>
  <c r="AI102" i="3"/>
  <c r="AJ102" i="3"/>
  <c r="AC103" i="3"/>
  <c r="AD103" i="3"/>
  <c r="AE103" i="3"/>
  <c r="AF103" i="3"/>
  <c r="AG103" i="3"/>
  <c r="AH103" i="3"/>
  <c r="AI103" i="3"/>
  <c r="AJ103" i="3"/>
  <c r="AC104" i="3"/>
  <c r="AD104" i="3"/>
  <c r="AE104" i="3"/>
  <c r="AF104" i="3"/>
  <c r="AG104" i="3"/>
  <c r="AH104" i="3"/>
  <c r="AI104" i="3"/>
  <c r="AJ104" i="3"/>
  <c r="AC105" i="3"/>
  <c r="AD105" i="3"/>
  <c r="AE105" i="3"/>
  <c r="AF105" i="3"/>
  <c r="AG105" i="3"/>
  <c r="AH105" i="3"/>
  <c r="AI105" i="3"/>
  <c r="AJ105" i="3"/>
  <c r="AC106" i="3"/>
  <c r="AD106" i="3"/>
  <c r="AE106" i="3"/>
  <c r="AF106" i="3"/>
  <c r="AG106" i="3"/>
  <c r="AH106" i="3"/>
  <c r="AI106" i="3"/>
  <c r="AJ106" i="3"/>
  <c r="AC107" i="3"/>
  <c r="AD107" i="3"/>
  <c r="AE107" i="3"/>
  <c r="AF107" i="3"/>
  <c r="AG107" i="3"/>
  <c r="AH107" i="3"/>
  <c r="AI107" i="3"/>
  <c r="AJ107" i="3"/>
  <c r="AC108" i="3"/>
  <c r="AD108" i="3"/>
  <c r="AE108" i="3"/>
  <c r="AF108" i="3"/>
  <c r="AG108" i="3"/>
  <c r="AH108" i="3"/>
  <c r="AI108" i="3"/>
  <c r="AJ108" i="3"/>
  <c r="AC109" i="3"/>
  <c r="AD109" i="3"/>
  <c r="AE109" i="3"/>
  <c r="AF109" i="3"/>
  <c r="AG109" i="3"/>
  <c r="AH109" i="3"/>
  <c r="AI109" i="3"/>
  <c r="AJ109" i="3"/>
  <c r="AC110" i="3"/>
  <c r="AD110" i="3"/>
  <c r="AE110" i="3"/>
  <c r="AF110" i="3"/>
  <c r="AG110" i="3"/>
  <c r="AH110" i="3"/>
  <c r="AI110" i="3"/>
  <c r="AJ110" i="3"/>
  <c r="AC111" i="3"/>
  <c r="AD111" i="3"/>
  <c r="AE111" i="3"/>
  <c r="AF111" i="3"/>
  <c r="AG111" i="3"/>
  <c r="AH111" i="3"/>
  <c r="AI111" i="3"/>
  <c r="AJ111" i="3"/>
  <c r="AC112" i="3"/>
  <c r="AD112" i="3"/>
  <c r="AE112" i="3"/>
  <c r="AF112" i="3"/>
  <c r="AG112" i="3"/>
  <c r="AH112" i="3"/>
  <c r="AI112" i="3"/>
  <c r="AJ112" i="3"/>
  <c r="AC113" i="3"/>
  <c r="AD113" i="3"/>
  <c r="AE113" i="3"/>
  <c r="AF113" i="3"/>
  <c r="AG113" i="3"/>
  <c r="AH113" i="3"/>
  <c r="AI113" i="3"/>
  <c r="AJ113" i="3"/>
  <c r="AC114" i="3"/>
  <c r="AD114" i="3"/>
  <c r="AE114" i="3"/>
  <c r="AF114" i="3"/>
  <c r="AG114" i="3"/>
  <c r="AH114" i="3"/>
  <c r="AI114" i="3"/>
  <c r="AJ114" i="3"/>
  <c r="AC115" i="3"/>
  <c r="AD115" i="3"/>
  <c r="AE115" i="3"/>
  <c r="AF115" i="3"/>
  <c r="AG115" i="3"/>
  <c r="AH115" i="3"/>
  <c r="AI115" i="3"/>
  <c r="AJ115" i="3"/>
  <c r="AC116" i="3"/>
  <c r="AD116" i="3"/>
  <c r="AE116" i="3"/>
  <c r="AF116" i="3"/>
  <c r="AG116" i="3"/>
  <c r="AH116" i="3"/>
  <c r="AI116" i="3"/>
  <c r="AJ116" i="3"/>
  <c r="AC117" i="3"/>
  <c r="AD117" i="3"/>
  <c r="AE117" i="3"/>
  <c r="AF117" i="3"/>
  <c r="AG117" i="3"/>
  <c r="AH117" i="3"/>
  <c r="AI117" i="3"/>
  <c r="AJ117" i="3"/>
  <c r="AC118" i="3"/>
  <c r="AD118" i="3"/>
  <c r="AE118" i="3"/>
  <c r="AF118" i="3"/>
  <c r="AG118" i="3"/>
  <c r="AH118" i="3"/>
  <c r="AI118" i="3"/>
  <c r="AJ118" i="3"/>
  <c r="AC119" i="3"/>
  <c r="AD119" i="3"/>
  <c r="AE119" i="3"/>
  <c r="AF119" i="3"/>
  <c r="AG119" i="3"/>
  <c r="AH119" i="3"/>
  <c r="AI119" i="3"/>
  <c r="AJ119" i="3"/>
  <c r="AC120" i="3"/>
  <c r="AD120" i="3"/>
  <c r="AE120" i="3"/>
  <c r="AF120" i="3"/>
  <c r="AG120" i="3"/>
  <c r="AH120" i="3"/>
  <c r="AI120" i="3"/>
  <c r="AJ120" i="3"/>
  <c r="AC121" i="3"/>
  <c r="AD121" i="3"/>
  <c r="AE121" i="3"/>
  <c r="AF121" i="3"/>
  <c r="AG121" i="3"/>
  <c r="AH121" i="3"/>
  <c r="AI121" i="3"/>
  <c r="AJ121" i="3"/>
  <c r="AC122" i="3"/>
  <c r="AD122" i="3"/>
  <c r="AE122" i="3"/>
  <c r="AF122" i="3"/>
  <c r="AG122" i="3"/>
  <c r="AH122" i="3"/>
  <c r="AI122" i="3"/>
  <c r="AJ122" i="3"/>
  <c r="AC123" i="3"/>
  <c r="AD123" i="3"/>
  <c r="AE123" i="3"/>
  <c r="AF123" i="3"/>
  <c r="AG123" i="3"/>
  <c r="AH123" i="3"/>
  <c r="AI123" i="3"/>
  <c r="AJ123" i="3"/>
  <c r="AC124" i="3"/>
  <c r="AD124" i="3"/>
  <c r="AE124" i="3"/>
  <c r="AF124" i="3"/>
  <c r="AG124" i="3"/>
  <c r="AH124" i="3"/>
  <c r="AI124" i="3"/>
  <c r="AJ124" i="3"/>
  <c r="AC125" i="3"/>
  <c r="AD125" i="3"/>
  <c r="AE125" i="3"/>
  <c r="AF125" i="3"/>
  <c r="AG125" i="3"/>
  <c r="AH125" i="3"/>
  <c r="AI125" i="3"/>
  <c r="AJ125" i="3"/>
  <c r="AC126" i="3"/>
  <c r="AD126" i="3"/>
  <c r="AE126" i="3"/>
  <c r="AF126" i="3"/>
  <c r="AG126" i="3"/>
  <c r="AH126" i="3"/>
  <c r="AI126" i="3"/>
  <c r="AJ126" i="3"/>
  <c r="AC127" i="3"/>
  <c r="AD127" i="3"/>
  <c r="AE127" i="3"/>
  <c r="AF127" i="3"/>
  <c r="AG127" i="3"/>
  <c r="AH127" i="3"/>
  <c r="AI127" i="3"/>
  <c r="AJ127" i="3"/>
  <c r="AC128" i="3"/>
  <c r="AD128" i="3"/>
  <c r="AE128" i="3"/>
  <c r="AF128" i="3"/>
  <c r="AG128" i="3"/>
  <c r="AH128" i="3"/>
  <c r="AI128" i="3"/>
  <c r="AJ128" i="3"/>
  <c r="AC129" i="3"/>
  <c r="AD129" i="3"/>
  <c r="AE129" i="3"/>
  <c r="AF129" i="3"/>
  <c r="AG129" i="3"/>
  <c r="AH129" i="3"/>
  <c r="AI129" i="3"/>
  <c r="AJ129" i="3"/>
  <c r="AC130" i="3"/>
  <c r="AD130" i="3"/>
  <c r="AE130" i="3"/>
  <c r="AF130" i="3"/>
  <c r="AG130" i="3"/>
  <c r="AH130" i="3"/>
  <c r="AI130" i="3"/>
  <c r="AJ130" i="3"/>
  <c r="AC131" i="3"/>
  <c r="AD131" i="3"/>
  <c r="AE131" i="3"/>
  <c r="AF131" i="3"/>
  <c r="AG131" i="3"/>
  <c r="AH131" i="3"/>
  <c r="AI131" i="3"/>
  <c r="AJ131" i="3"/>
  <c r="AC132" i="3"/>
  <c r="AD132" i="3"/>
  <c r="AE132" i="3"/>
  <c r="AF132" i="3"/>
  <c r="AG132" i="3"/>
  <c r="AH132" i="3"/>
  <c r="AI132" i="3"/>
  <c r="AJ132" i="3"/>
  <c r="AC133" i="3"/>
  <c r="AD133" i="3"/>
  <c r="AE133" i="3"/>
  <c r="AF133" i="3"/>
  <c r="AG133" i="3"/>
  <c r="AH133" i="3"/>
  <c r="AI133" i="3"/>
  <c r="AJ133" i="3"/>
  <c r="AC134" i="3"/>
  <c r="AD134" i="3"/>
  <c r="AE134" i="3"/>
  <c r="AF134" i="3"/>
  <c r="AG134" i="3"/>
  <c r="AH134" i="3"/>
  <c r="AI134" i="3"/>
  <c r="AJ134" i="3"/>
  <c r="AC135" i="3"/>
  <c r="AD135" i="3"/>
  <c r="AE135" i="3"/>
  <c r="AF135" i="3"/>
  <c r="AG135" i="3"/>
  <c r="AH135" i="3"/>
  <c r="AI135" i="3"/>
  <c r="AJ135" i="3"/>
  <c r="AC136" i="3"/>
  <c r="AD136" i="3"/>
  <c r="AE136" i="3"/>
  <c r="AF136" i="3"/>
  <c r="AG136" i="3"/>
  <c r="AH136" i="3"/>
  <c r="AI136" i="3"/>
  <c r="AJ136" i="3"/>
  <c r="AC137" i="3"/>
  <c r="AD137" i="3"/>
  <c r="AE137" i="3"/>
  <c r="AF137" i="3"/>
  <c r="AG137" i="3"/>
  <c r="AH137" i="3"/>
  <c r="AI137" i="3"/>
  <c r="AJ137" i="3"/>
  <c r="AC138" i="3"/>
  <c r="AD138" i="3"/>
  <c r="AE138" i="3"/>
  <c r="AF138" i="3"/>
  <c r="AG138" i="3"/>
  <c r="AH138" i="3"/>
  <c r="AI138" i="3"/>
  <c r="AJ138" i="3"/>
  <c r="AC139" i="3"/>
  <c r="AD139" i="3"/>
  <c r="AE139" i="3"/>
  <c r="AF139" i="3"/>
  <c r="AG139" i="3"/>
  <c r="AH139" i="3"/>
  <c r="AI139" i="3"/>
  <c r="AJ139" i="3"/>
  <c r="AC140" i="3"/>
  <c r="AD140" i="3"/>
  <c r="AE140" i="3"/>
  <c r="AF140" i="3"/>
  <c r="AG140" i="3"/>
  <c r="AH140" i="3"/>
  <c r="AI140" i="3"/>
  <c r="AJ140" i="3"/>
  <c r="AC141" i="3"/>
  <c r="AD141" i="3"/>
  <c r="AE141" i="3"/>
  <c r="AF141" i="3"/>
  <c r="AG141" i="3"/>
  <c r="AH141" i="3"/>
  <c r="AI141" i="3"/>
  <c r="AJ141" i="3"/>
  <c r="AC142" i="3"/>
  <c r="AD142" i="3"/>
  <c r="AE142" i="3"/>
  <c r="AF142" i="3"/>
  <c r="AG142" i="3"/>
  <c r="AH142" i="3"/>
  <c r="AI142" i="3"/>
  <c r="AJ142" i="3"/>
  <c r="AC143" i="3"/>
  <c r="AD143" i="3"/>
  <c r="AE143" i="3"/>
  <c r="AF143" i="3"/>
  <c r="AG143" i="3"/>
  <c r="AH143" i="3"/>
  <c r="AI143" i="3"/>
  <c r="AJ143" i="3"/>
  <c r="AC144" i="3"/>
  <c r="AD144" i="3"/>
  <c r="AE144" i="3"/>
  <c r="AF144" i="3"/>
  <c r="AG144" i="3"/>
  <c r="AH144" i="3"/>
  <c r="AI144" i="3"/>
  <c r="AJ144" i="3"/>
  <c r="AC145" i="3"/>
  <c r="AD145" i="3"/>
  <c r="AE145" i="3"/>
  <c r="AF145" i="3"/>
  <c r="AG145" i="3"/>
  <c r="AH145" i="3"/>
  <c r="AI145" i="3"/>
  <c r="AJ145" i="3"/>
  <c r="AC146" i="3"/>
  <c r="AD146" i="3"/>
  <c r="AE146" i="3"/>
  <c r="AF146" i="3"/>
  <c r="AG146" i="3"/>
  <c r="AH146" i="3"/>
  <c r="AI146" i="3"/>
  <c r="AJ146" i="3"/>
  <c r="AC147" i="3"/>
  <c r="AD147" i="3"/>
  <c r="AE147" i="3"/>
  <c r="AF147" i="3"/>
  <c r="AG147" i="3"/>
  <c r="AH147" i="3"/>
  <c r="AI147" i="3"/>
  <c r="AJ147" i="3"/>
  <c r="AC148" i="3"/>
  <c r="AD148" i="3"/>
  <c r="AE148" i="3"/>
  <c r="AF148" i="3"/>
  <c r="AG148" i="3"/>
  <c r="AH148" i="3"/>
  <c r="AI148" i="3"/>
  <c r="AJ148" i="3"/>
  <c r="AC149" i="3"/>
  <c r="AD149" i="3"/>
  <c r="AE149" i="3"/>
  <c r="AF149" i="3"/>
  <c r="AG149" i="3"/>
  <c r="AH149" i="3"/>
  <c r="AI149" i="3"/>
  <c r="AJ149" i="3"/>
  <c r="AC150" i="3"/>
  <c r="AD150" i="3"/>
  <c r="AE150" i="3"/>
  <c r="AF150" i="3"/>
  <c r="AG150" i="3"/>
  <c r="AH150" i="3"/>
  <c r="AI150" i="3"/>
  <c r="AJ150" i="3"/>
  <c r="AC151" i="3"/>
  <c r="AD151" i="3"/>
  <c r="AE151" i="3"/>
  <c r="AF151" i="3"/>
  <c r="AG151" i="3"/>
  <c r="AH151" i="3"/>
  <c r="AI151" i="3"/>
  <c r="AJ151" i="3"/>
  <c r="AC152" i="3"/>
  <c r="AD152" i="3"/>
  <c r="AE152" i="3"/>
  <c r="AF152" i="3"/>
  <c r="AG152" i="3"/>
  <c r="AH152" i="3"/>
  <c r="AI152" i="3"/>
  <c r="AJ152" i="3"/>
  <c r="AC153" i="3"/>
  <c r="AD153" i="3"/>
  <c r="AE153" i="3"/>
  <c r="AF153" i="3"/>
  <c r="AG153" i="3"/>
  <c r="AH153" i="3"/>
  <c r="AI153" i="3"/>
  <c r="AJ153" i="3"/>
  <c r="AC154" i="3"/>
  <c r="AD154" i="3"/>
  <c r="AE154" i="3"/>
  <c r="AF154" i="3"/>
  <c r="AG154" i="3"/>
  <c r="AH154" i="3"/>
  <c r="AI154" i="3"/>
  <c r="AJ154" i="3"/>
  <c r="AC155" i="3"/>
  <c r="AD155" i="3"/>
  <c r="AE155" i="3"/>
  <c r="AF155" i="3"/>
  <c r="AG155" i="3"/>
  <c r="AH155" i="3"/>
  <c r="AI155" i="3"/>
  <c r="AJ155" i="3"/>
  <c r="AC156" i="3"/>
  <c r="AD156" i="3"/>
  <c r="AE156" i="3"/>
  <c r="AF156" i="3"/>
  <c r="AG156" i="3"/>
  <c r="AH156" i="3"/>
  <c r="AI156" i="3"/>
  <c r="AJ156" i="3"/>
  <c r="AC157" i="3"/>
  <c r="AD157" i="3"/>
  <c r="AE157" i="3"/>
  <c r="AF157" i="3"/>
  <c r="AG157" i="3"/>
  <c r="AH157" i="3"/>
  <c r="AI157" i="3"/>
  <c r="AJ157" i="3"/>
  <c r="AC158" i="3"/>
  <c r="AD158" i="3"/>
  <c r="AE158" i="3"/>
  <c r="AF158" i="3"/>
  <c r="AG158" i="3"/>
  <c r="AH158" i="3"/>
  <c r="AI158" i="3"/>
  <c r="AJ158" i="3"/>
  <c r="AC159" i="3"/>
  <c r="AD159" i="3"/>
  <c r="AE159" i="3"/>
  <c r="AF159" i="3"/>
  <c r="AG159" i="3"/>
  <c r="AH159" i="3"/>
  <c r="AI159" i="3"/>
  <c r="AJ159" i="3"/>
  <c r="AC160" i="3"/>
  <c r="AD160" i="3"/>
  <c r="AE160" i="3"/>
  <c r="AF160" i="3"/>
  <c r="AG160" i="3"/>
  <c r="AH160" i="3"/>
  <c r="AI160" i="3"/>
  <c r="AJ160" i="3"/>
  <c r="AC161" i="3"/>
  <c r="AD161" i="3"/>
  <c r="AE161" i="3"/>
  <c r="AF161" i="3"/>
  <c r="AG161" i="3"/>
  <c r="AH161" i="3"/>
  <c r="AI161" i="3"/>
  <c r="AJ161" i="3"/>
  <c r="AC162" i="3"/>
  <c r="AD162" i="3"/>
  <c r="AE162" i="3"/>
  <c r="AF162" i="3"/>
  <c r="AG162" i="3"/>
  <c r="AH162" i="3"/>
  <c r="AI162" i="3"/>
  <c r="AJ162" i="3"/>
  <c r="AC163" i="3"/>
  <c r="AD163" i="3"/>
  <c r="AE163" i="3"/>
  <c r="AF163" i="3"/>
  <c r="AG163" i="3"/>
  <c r="AH163" i="3"/>
  <c r="AI163" i="3"/>
  <c r="AJ163" i="3"/>
  <c r="AC164" i="3"/>
  <c r="AD164" i="3"/>
  <c r="AE164" i="3"/>
  <c r="AF164" i="3"/>
  <c r="AG164" i="3"/>
  <c r="AH164" i="3"/>
  <c r="AI164" i="3"/>
  <c r="AJ164" i="3"/>
  <c r="AC165" i="3"/>
  <c r="AD165" i="3"/>
  <c r="AE165" i="3"/>
  <c r="AF165" i="3"/>
  <c r="AG165" i="3"/>
  <c r="AH165" i="3"/>
  <c r="AI165" i="3"/>
  <c r="AJ165" i="3"/>
  <c r="AC166" i="3"/>
  <c r="AD166" i="3"/>
  <c r="AE166" i="3"/>
  <c r="AF166" i="3"/>
  <c r="AG166" i="3"/>
  <c r="AH166" i="3"/>
  <c r="AI166" i="3"/>
  <c r="AJ166" i="3"/>
  <c r="AC167" i="3"/>
  <c r="AD167" i="3"/>
  <c r="AE167" i="3"/>
  <c r="AF167" i="3"/>
  <c r="AG167" i="3"/>
  <c r="AH167" i="3"/>
  <c r="AI167" i="3"/>
  <c r="AJ167" i="3"/>
  <c r="AC168" i="3"/>
  <c r="AD168" i="3"/>
  <c r="AE168" i="3"/>
  <c r="AF168" i="3"/>
  <c r="AG168" i="3"/>
  <c r="AH168" i="3"/>
  <c r="AI168" i="3"/>
  <c r="AJ168" i="3"/>
  <c r="AC169" i="3"/>
  <c r="AD169" i="3"/>
  <c r="AE169" i="3"/>
  <c r="AF169" i="3"/>
  <c r="AG169" i="3"/>
  <c r="AH169" i="3"/>
  <c r="AI169" i="3"/>
  <c r="AJ169" i="3"/>
  <c r="AC170" i="3"/>
  <c r="AD170" i="3"/>
  <c r="AE170" i="3"/>
  <c r="AF170" i="3"/>
  <c r="AG170" i="3"/>
  <c r="AH170" i="3"/>
  <c r="AI170" i="3"/>
  <c r="AJ170" i="3"/>
  <c r="AC171" i="3"/>
  <c r="AD171" i="3"/>
  <c r="AE171" i="3"/>
  <c r="AF171" i="3"/>
  <c r="AG171" i="3"/>
  <c r="AH171" i="3"/>
  <c r="AI171" i="3"/>
  <c r="AJ171" i="3"/>
  <c r="AC172" i="3"/>
  <c r="AD172" i="3"/>
  <c r="AE172" i="3"/>
  <c r="AF172" i="3"/>
  <c r="AG172" i="3"/>
  <c r="AH172" i="3"/>
  <c r="AI172" i="3"/>
  <c r="AJ172" i="3"/>
  <c r="AC173" i="3"/>
  <c r="AD173" i="3"/>
  <c r="AE173" i="3"/>
  <c r="AF173" i="3"/>
  <c r="AG173" i="3"/>
  <c r="AH173" i="3"/>
  <c r="AI173" i="3"/>
  <c r="AJ173" i="3"/>
  <c r="AC174" i="3"/>
  <c r="AD174" i="3"/>
  <c r="AE174" i="3"/>
  <c r="AF174" i="3"/>
  <c r="AG174" i="3"/>
  <c r="AH174" i="3"/>
  <c r="AI174" i="3"/>
  <c r="AJ174" i="3"/>
  <c r="AC175" i="3"/>
  <c r="AD175" i="3"/>
  <c r="AE175" i="3"/>
  <c r="AF175" i="3"/>
  <c r="AG175" i="3"/>
  <c r="AH175" i="3"/>
  <c r="AI175" i="3"/>
  <c r="AJ175" i="3"/>
  <c r="AC176" i="3"/>
  <c r="AD176" i="3"/>
  <c r="AE176" i="3"/>
  <c r="AF176" i="3"/>
  <c r="AG176" i="3"/>
  <c r="AH176" i="3"/>
  <c r="AI176" i="3"/>
  <c r="AJ176" i="3"/>
  <c r="AC177" i="3"/>
  <c r="AD177" i="3"/>
  <c r="AE177" i="3"/>
  <c r="AF177" i="3"/>
  <c r="AG177" i="3"/>
  <c r="AH177" i="3"/>
  <c r="AI177" i="3"/>
  <c r="AJ177" i="3"/>
  <c r="AC178" i="3"/>
  <c r="AD178" i="3"/>
  <c r="AE178" i="3"/>
  <c r="AF178" i="3"/>
  <c r="AG178" i="3"/>
  <c r="AH178" i="3"/>
  <c r="AI178" i="3"/>
  <c r="AJ178" i="3"/>
  <c r="AC179" i="3"/>
  <c r="AD179" i="3"/>
  <c r="AE179" i="3"/>
  <c r="AF179" i="3"/>
  <c r="AG179" i="3"/>
  <c r="AH179" i="3"/>
  <c r="AI179" i="3"/>
  <c r="AJ179" i="3"/>
  <c r="AC180" i="3"/>
  <c r="AD180" i="3"/>
  <c r="AE180" i="3"/>
  <c r="AF180" i="3"/>
  <c r="AG180" i="3"/>
  <c r="AH180" i="3"/>
  <c r="AI180" i="3"/>
  <c r="AJ180" i="3"/>
  <c r="AC181" i="3"/>
  <c r="AD181" i="3"/>
  <c r="AE181" i="3"/>
  <c r="AF181" i="3"/>
  <c r="AG181" i="3"/>
  <c r="AH181" i="3"/>
  <c r="AI181" i="3"/>
  <c r="AJ181" i="3"/>
  <c r="AC182" i="3"/>
  <c r="AD182" i="3"/>
  <c r="AE182" i="3"/>
  <c r="AF182" i="3"/>
  <c r="AG182" i="3"/>
  <c r="AH182" i="3"/>
  <c r="AI182" i="3"/>
  <c r="AJ182" i="3"/>
  <c r="AC183" i="3"/>
  <c r="AD183" i="3"/>
  <c r="AE183" i="3"/>
  <c r="AF183" i="3"/>
  <c r="AG183" i="3"/>
  <c r="AH183" i="3"/>
  <c r="AI183" i="3"/>
  <c r="AJ183" i="3"/>
  <c r="AC184" i="3"/>
  <c r="AD184" i="3"/>
  <c r="AE184" i="3"/>
  <c r="AF184" i="3"/>
  <c r="AG184" i="3"/>
  <c r="AH184" i="3"/>
  <c r="AI184" i="3"/>
  <c r="AJ184" i="3"/>
  <c r="AC185" i="3"/>
  <c r="AD185" i="3"/>
  <c r="AE185" i="3"/>
  <c r="AF185" i="3"/>
  <c r="AG185" i="3"/>
  <c r="AH185" i="3"/>
  <c r="AI185" i="3"/>
  <c r="AJ185" i="3"/>
  <c r="AC186" i="3"/>
  <c r="AD186" i="3"/>
  <c r="AE186" i="3"/>
  <c r="AF186" i="3"/>
  <c r="AG186" i="3"/>
  <c r="AH186" i="3"/>
  <c r="AI186" i="3"/>
  <c r="AJ186" i="3"/>
  <c r="AC187" i="3"/>
  <c r="AD187" i="3"/>
  <c r="AE187" i="3"/>
  <c r="AF187" i="3"/>
  <c r="AG187" i="3"/>
  <c r="AH187" i="3"/>
  <c r="AI187" i="3"/>
  <c r="AJ187" i="3"/>
  <c r="AC188" i="3"/>
  <c r="AD188" i="3"/>
  <c r="AE188" i="3"/>
  <c r="AF188" i="3"/>
  <c r="AG188" i="3"/>
  <c r="AH188" i="3"/>
  <c r="AI188" i="3"/>
  <c r="AJ188" i="3"/>
  <c r="AC189" i="3"/>
  <c r="AD189" i="3"/>
  <c r="AE189" i="3"/>
  <c r="AF189" i="3"/>
  <c r="AG189" i="3"/>
  <c r="AH189" i="3"/>
  <c r="AI189" i="3"/>
  <c r="AJ189" i="3"/>
  <c r="AC190" i="3"/>
  <c r="AD190" i="3"/>
  <c r="AE190" i="3"/>
  <c r="AF190" i="3"/>
  <c r="AG190" i="3"/>
  <c r="AH190" i="3"/>
  <c r="AI190" i="3"/>
  <c r="AJ190" i="3"/>
  <c r="AC191" i="3"/>
  <c r="AD191" i="3"/>
  <c r="AE191" i="3"/>
  <c r="AF191" i="3"/>
  <c r="AG191" i="3"/>
  <c r="AH191" i="3"/>
  <c r="AI191" i="3"/>
  <c r="AJ191" i="3"/>
  <c r="AC192" i="3"/>
  <c r="AD192" i="3"/>
  <c r="AE192" i="3"/>
  <c r="AF192" i="3"/>
  <c r="AG192" i="3"/>
  <c r="AH192" i="3"/>
  <c r="AI192" i="3"/>
  <c r="AJ192" i="3"/>
  <c r="AC193" i="3"/>
  <c r="AD193" i="3"/>
  <c r="AE193" i="3"/>
  <c r="AF193" i="3"/>
  <c r="AG193" i="3"/>
  <c r="AH193" i="3"/>
  <c r="AI193" i="3"/>
  <c r="AJ193" i="3"/>
  <c r="AC194" i="3"/>
  <c r="AD194" i="3"/>
  <c r="AE194" i="3"/>
  <c r="AF194" i="3"/>
  <c r="AG194" i="3"/>
  <c r="AH194" i="3"/>
  <c r="AI194" i="3"/>
  <c r="AJ194" i="3"/>
  <c r="AC195" i="3"/>
  <c r="AD195" i="3"/>
  <c r="AE195" i="3"/>
  <c r="AF195" i="3"/>
  <c r="AG195" i="3"/>
  <c r="AH195" i="3"/>
  <c r="AI195" i="3"/>
  <c r="AJ195" i="3"/>
  <c r="AC196" i="3"/>
  <c r="AD196" i="3"/>
  <c r="AE196" i="3"/>
  <c r="AF196" i="3"/>
  <c r="AG196" i="3"/>
  <c r="AH196" i="3"/>
  <c r="AI196" i="3"/>
  <c r="AJ196" i="3"/>
  <c r="AC197" i="3"/>
  <c r="AD197" i="3"/>
  <c r="AE197" i="3"/>
  <c r="AF197" i="3"/>
  <c r="AG197" i="3"/>
  <c r="AH197" i="3"/>
  <c r="AI197" i="3"/>
  <c r="AJ197" i="3"/>
  <c r="AC198" i="3"/>
  <c r="AD198" i="3"/>
  <c r="AE198" i="3"/>
  <c r="AF198" i="3"/>
  <c r="AG198" i="3"/>
  <c r="AH198" i="3"/>
  <c r="AI198" i="3"/>
  <c r="AJ198" i="3"/>
  <c r="AC199" i="3"/>
  <c r="AD199" i="3"/>
  <c r="AE199" i="3"/>
  <c r="AF199" i="3"/>
  <c r="AG199" i="3"/>
  <c r="AH199" i="3"/>
  <c r="AI199" i="3"/>
  <c r="AJ199" i="3"/>
  <c r="AC200" i="3"/>
  <c r="AD200" i="3"/>
  <c r="AE200" i="3"/>
  <c r="AF200" i="3"/>
  <c r="AG200" i="3"/>
  <c r="AH200" i="3"/>
  <c r="AI200" i="3"/>
  <c r="AJ200" i="3"/>
  <c r="AC201" i="3"/>
  <c r="AD201" i="3"/>
  <c r="AE201" i="3"/>
  <c r="AF201" i="3"/>
  <c r="AG201" i="3"/>
  <c r="AH201" i="3"/>
  <c r="AI201" i="3"/>
  <c r="AJ201" i="3"/>
  <c r="AC202" i="3"/>
  <c r="AD202" i="3"/>
  <c r="AE202" i="3"/>
  <c r="AF202" i="3"/>
  <c r="AG202" i="3"/>
  <c r="AH202" i="3"/>
  <c r="AI202" i="3"/>
  <c r="AJ202" i="3"/>
  <c r="AC203" i="3"/>
  <c r="AD203" i="3"/>
  <c r="AE203" i="3"/>
  <c r="AF203" i="3"/>
  <c r="AG203" i="3"/>
  <c r="AH203" i="3"/>
  <c r="AI203" i="3"/>
  <c r="AJ203" i="3"/>
  <c r="AC204" i="3"/>
  <c r="AD204" i="3"/>
  <c r="AE204" i="3"/>
  <c r="AF204" i="3"/>
  <c r="AG204" i="3"/>
  <c r="AH204" i="3"/>
  <c r="AI204" i="3"/>
  <c r="AJ204" i="3"/>
  <c r="AC205" i="3"/>
  <c r="AD205" i="3"/>
  <c r="AE205" i="3"/>
  <c r="AF205" i="3"/>
  <c r="AG205" i="3"/>
  <c r="AH205" i="3"/>
  <c r="AI205" i="3"/>
  <c r="AJ205" i="3"/>
  <c r="AC206" i="3"/>
  <c r="AD206" i="3"/>
  <c r="AE206" i="3"/>
  <c r="AF206" i="3"/>
  <c r="AG206" i="3"/>
  <c r="AH206" i="3"/>
  <c r="AI206" i="3"/>
  <c r="AJ206" i="3"/>
  <c r="AC207" i="3"/>
  <c r="AD207" i="3"/>
  <c r="AE207" i="3"/>
  <c r="AF207" i="3"/>
  <c r="AG207" i="3"/>
  <c r="AH207" i="3"/>
  <c r="AI207" i="3"/>
  <c r="AJ207" i="3"/>
  <c r="AC208" i="3"/>
  <c r="AD208" i="3"/>
  <c r="AE208" i="3"/>
  <c r="AF208" i="3"/>
  <c r="AG208" i="3"/>
  <c r="AH208" i="3"/>
  <c r="AI208" i="3"/>
  <c r="AJ208" i="3"/>
  <c r="AC209" i="3"/>
  <c r="AD209" i="3"/>
  <c r="AE209" i="3"/>
  <c r="AF209" i="3"/>
  <c r="AG209" i="3"/>
  <c r="AH209" i="3"/>
  <c r="AI209" i="3"/>
  <c r="AJ209" i="3"/>
  <c r="AC210" i="3"/>
  <c r="AD210" i="3"/>
  <c r="AE210" i="3"/>
  <c r="AF210" i="3"/>
  <c r="AG210" i="3"/>
  <c r="AH210" i="3"/>
  <c r="AI210" i="3"/>
  <c r="AJ210" i="3"/>
  <c r="AC211" i="3"/>
  <c r="AD211" i="3"/>
  <c r="AE211" i="3"/>
  <c r="AF211" i="3"/>
  <c r="AG211" i="3"/>
  <c r="AH211" i="3"/>
  <c r="AI211" i="3"/>
  <c r="AJ211" i="3"/>
  <c r="AC212" i="3"/>
  <c r="AD212" i="3"/>
  <c r="AE212" i="3"/>
  <c r="AF212" i="3"/>
  <c r="AG212" i="3"/>
  <c r="AH212" i="3"/>
  <c r="AI212" i="3"/>
  <c r="AJ212" i="3"/>
  <c r="AC213" i="3"/>
  <c r="AD213" i="3"/>
  <c r="AE213" i="3"/>
  <c r="AF213" i="3"/>
  <c r="AG213" i="3"/>
  <c r="AH213" i="3"/>
  <c r="AI213" i="3"/>
  <c r="AJ213" i="3"/>
  <c r="AC214" i="3"/>
  <c r="AD214" i="3"/>
  <c r="AE214" i="3"/>
  <c r="AF214" i="3"/>
  <c r="AG214" i="3"/>
  <c r="AH214" i="3"/>
  <c r="AI214" i="3"/>
  <c r="AJ214" i="3"/>
  <c r="AC215" i="3"/>
  <c r="AD215" i="3"/>
  <c r="AE215" i="3"/>
  <c r="AF215" i="3"/>
  <c r="AG215" i="3"/>
  <c r="AH215" i="3"/>
  <c r="AI215" i="3"/>
  <c r="AJ215" i="3"/>
  <c r="AC216" i="3"/>
  <c r="AD216" i="3"/>
  <c r="AE216" i="3"/>
  <c r="AF216" i="3"/>
  <c r="AG216" i="3"/>
  <c r="AH216" i="3"/>
  <c r="AI216" i="3"/>
  <c r="AJ216" i="3"/>
  <c r="AC217" i="3"/>
  <c r="AD217" i="3"/>
  <c r="AE217" i="3"/>
  <c r="AF217" i="3"/>
  <c r="AG217" i="3"/>
  <c r="AH217" i="3"/>
  <c r="AI217" i="3"/>
  <c r="AJ217" i="3"/>
  <c r="AC218" i="3"/>
  <c r="AD218" i="3"/>
  <c r="AE218" i="3"/>
  <c r="AF218" i="3"/>
  <c r="AG218" i="3"/>
  <c r="AH218" i="3"/>
  <c r="AI218" i="3"/>
  <c r="AJ218" i="3"/>
  <c r="AC219" i="3"/>
  <c r="AD219" i="3"/>
  <c r="AE219" i="3"/>
  <c r="AF219" i="3"/>
  <c r="AG219" i="3"/>
  <c r="AH219" i="3"/>
  <c r="AI219" i="3"/>
  <c r="AJ219" i="3"/>
  <c r="AC220" i="3"/>
  <c r="AD220" i="3"/>
  <c r="AE220" i="3"/>
  <c r="AF220" i="3"/>
  <c r="AG220" i="3"/>
  <c r="AH220" i="3"/>
  <c r="AI220" i="3"/>
  <c r="AJ220" i="3"/>
  <c r="AC221" i="3"/>
  <c r="AD221" i="3"/>
  <c r="AE221" i="3"/>
  <c r="AF221" i="3"/>
  <c r="AG221" i="3"/>
  <c r="AH221" i="3"/>
  <c r="AI221" i="3"/>
  <c r="AJ221" i="3"/>
  <c r="AC222" i="3"/>
  <c r="AD222" i="3"/>
  <c r="AE222" i="3"/>
  <c r="AF222" i="3"/>
  <c r="AG222" i="3"/>
  <c r="AH222" i="3"/>
  <c r="AI222" i="3"/>
  <c r="AJ222" i="3"/>
  <c r="AC223" i="3"/>
  <c r="AD223" i="3"/>
  <c r="AE223" i="3"/>
  <c r="AF223" i="3"/>
  <c r="AG223" i="3"/>
  <c r="AH223" i="3"/>
  <c r="AI223" i="3"/>
  <c r="AJ223" i="3"/>
  <c r="AC224" i="3"/>
  <c r="AD224" i="3"/>
  <c r="AE224" i="3"/>
  <c r="AF224" i="3"/>
  <c r="AG224" i="3"/>
  <c r="AH224" i="3"/>
  <c r="AI224" i="3"/>
  <c r="AJ224" i="3"/>
  <c r="AC225" i="3"/>
  <c r="AD225" i="3"/>
  <c r="AE225" i="3"/>
  <c r="AF225" i="3"/>
  <c r="AG225" i="3"/>
  <c r="AH225" i="3"/>
  <c r="AI225" i="3"/>
  <c r="AJ225" i="3"/>
  <c r="AC226" i="3"/>
  <c r="AD226" i="3"/>
  <c r="AE226" i="3"/>
  <c r="AF226" i="3"/>
  <c r="AG226" i="3"/>
  <c r="AH226" i="3"/>
  <c r="AI226" i="3"/>
  <c r="AJ226" i="3"/>
  <c r="AC227" i="3"/>
  <c r="AD227" i="3"/>
  <c r="AE227" i="3"/>
  <c r="AF227" i="3"/>
  <c r="AG227" i="3"/>
  <c r="AH227" i="3"/>
  <c r="AI227" i="3"/>
  <c r="AJ227" i="3"/>
  <c r="AC228" i="3"/>
  <c r="AD228" i="3"/>
  <c r="AE228" i="3"/>
  <c r="AF228" i="3"/>
  <c r="AG228" i="3"/>
  <c r="AH228" i="3"/>
  <c r="AI228" i="3"/>
  <c r="AJ228" i="3"/>
  <c r="AC229" i="3"/>
  <c r="AD229" i="3"/>
  <c r="AE229" i="3"/>
  <c r="AF229" i="3"/>
  <c r="AG229" i="3"/>
  <c r="AH229" i="3"/>
  <c r="AI229" i="3"/>
  <c r="AJ229" i="3"/>
  <c r="AC230" i="3"/>
  <c r="AD230" i="3"/>
  <c r="AE230" i="3"/>
  <c r="AF230" i="3"/>
  <c r="AG230" i="3"/>
  <c r="AH230" i="3"/>
  <c r="AI230" i="3"/>
  <c r="AJ230" i="3"/>
  <c r="AC231" i="3"/>
  <c r="AD231" i="3"/>
  <c r="AE231" i="3"/>
  <c r="AF231" i="3"/>
  <c r="AG231" i="3"/>
  <c r="AH231" i="3"/>
  <c r="AI231" i="3"/>
  <c r="AJ231" i="3"/>
  <c r="AC232" i="3"/>
  <c r="AD232" i="3"/>
  <c r="AE232" i="3"/>
  <c r="AF232" i="3"/>
  <c r="AG232" i="3"/>
  <c r="AH232" i="3"/>
  <c r="AI232" i="3"/>
  <c r="AJ232" i="3"/>
  <c r="AC233" i="3"/>
  <c r="AD233" i="3"/>
  <c r="AE233" i="3"/>
  <c r="AF233" i="3"/>
  <c r="AG233" i="3"/>
  <c r="AH233" i="3"/>
  <c r="AI233" i="3"/>
  <c r="AJ233" i="3"/>
  <c r="AC234" i="3"/>
  <c r="AD234" i="3"/>
  <c r="AE234" i="3"/>
  <c r="AF234" i="3"/>
  <c r="AG234" i="3"/>
  <c r="AH234" i="3"/>
  <c r="AI234" i="3"/>
  <c r="AJ234" i="3"/>
  <c r="AC235" i="3"/>
  <c r="AD235" i="3"/>
  <c r="AE235" i="3"/>
  <c r="AF235" i="3"/>
  <c r="AG235" i="3"/>
  <c r="AH235" i="3"/>
  <c r="AI235" i="3"/>
  <c r="AJ235" i="3"/>
  <c r="AC236" i="3"/>
  <c r="AD236" i="3"/>
  <c r="AE236" i="3"/>
  <c r="AF236" i="3"/>
  <c r="AG236" i="3"/>
  <c r="AH236" i="3"/>
  <c r="AI236" i="3"/>
  <c r="AJ236" i="3"/>
  <c r="AC237" i="3"/>
  <c r="AD237" i="3"/>
  <c r="AE237" i="3"/>
  <c r="AF237" i="3"/>
  <c r="AG237" i="3"/>
  <c r="AH237" i="3"/>
  <c r="AI237" i="3"/>
  <c r="AJ237" i="3"/>
  <c r="AC238" i="3"/>
  <c r="AD238" i="3"/>
  <c r="AE238" i="3"/>
  <c r="AF238" i="3"/>
  <c r="AG238" i="3"/>
  <c r="AH238" i="3"/>
  <c r="AI238" i="3"/>
  <c r="AJ238" i="3"/>
  <c r="AC239" i="3"/>
  <c r="AD239" i="3"/>
  <c r="AE239" i="3"/>
  <c r="AF239" i="3"/>
  <c r="AG239" i="3"/>
  <c r="AH239" i="3"/>
  <c r="AI239" i="3"/>
  <c r="AJ239" i="3"/>
  <c r="AC240" i="3"/>
  <c r="AD240" i="3"/>
  <c r="AE240" i="3"/>
  <c r="AF240" i="3"/>
  <c r="AG240" i="3"/>
  <c r="AH240" i="3"/>
  <c r="AI240" i="3"/>
  <c r="AJ240" i="3"/>
  <c r="AC241" i="3"/>
  <c r="AD241" i="3"/>
  <c r="AE241" i="3"/>
  <c r="AF241" i="3"/>
  <c r="AG241" i="3"/>
  <c r="AH241" i="3"/>
  <c r="AI241" i="3"/>
  <c r="AJ241" i="3"/>
  <c r="AC242" i="3"/>
  <c r="AD242" i="3"/>
  <c r="AE242" i="3"/>
  <c r="AF242" i="3"/>
  <c r="AG242" i="3"/>
  <c r="AH242" i="3"/>
  <c r="AI242" i="3"/>
  <c r="AJ242" i="3"/>
  <c r="AC243" i="3"/>
  <c r="AD243" i="3"/>
  <c r="AE243" i="3"/>
  <c r="AF243" i="3"/>
  <c r="AG243" i="3"/>
  <c r="AH243" i="3"/>
  <c r="AI243" i="3"/>
  <c r="AJ243" i="3"/>
  <c r="AC244" i="3"/>
  <c r="AD244" i="3"/>
  <c r="AE244" i="3"/>
  <c r="AF244" i="3"/>
  <c r="AG244" i="3"/>
  <c r="AH244" i="3"/>
  <c r="AI244" i="3"/>
  <c r="AJ244" i="3"/>
  <c r="AC245" i="3"/>
  <c r="AD245" i="3"/>
  <c r="AE245" i="3"/>
  <c r="AF245" i="3"/>
  <c r="AG245" i="3"/>
  <c r="AH245" i="3"/>
  <c r="AI245" i="3"/>
  <c r="AJ245" i="3"/>
  <c r="AC246" i="3"/>
  <c r="AD246" i="3"/>
  <c r="AE246" i="3"/>
  <c r="AF246" i="3"/>
  <c r="AG246" i="3"/>
  <c r="AH246" i="3"/>
  <c r="AI246" i="3"/>
  <c r="AJ246" i="3"/>
  <c r="AC247" i="3"/>
  <c r="AD247" i="3"/>
  <c r="AE247" i="3"/>
  <c r="AF247" i="3"/>
  <c r="AG247" i="3"/>
  <c r="AH247" i="3"/>
  <c r="AI247" i="3"/>
  <c r="AJ247" i="3"/>
  <c r="AC248" i="3"/>
  <c r="AD248" i="3"/>
  <c r="AE248" i="3"/>
  <c r="AF248" i="3"/>
  <c r="AG248" i="3"/>
  <c r="AH248" i="3"/>
  <c r="AI248" i="3"/>
  <c r="AJ248" i="3"/>
  <c r="AC249" i="3"/>
  <c r="AD249" i="3"/>
  <c r="AE249" i="3"/>
  <c r="AF249" i="3"/>
  <c r="AG249" i="3"/>
  <c r="AH249" i="3"/>
  <c r="AI249" i="3"/>
  <c r="AJ249" i="3"/>
  <c r="AC250" i="3"/>
  <c r="AD250" i="3"/>
  <c r="AE250" i="3"/>
  <c r="AF250" i="3"/>
  <c r="AG250" i="3"/>
  <c r="AH250" i="3"/>
  <c r="AI250" i="3"/>
  <c r="AJ250" i="3"/>
  <c r="AC251" i="3"/>
  <c r="AD251" i="3"/>
  <c r="AE251" i="3"/>
  <c r="AF251" i="3"/>
  <c r="AG251" i="3"/>
  <c r="AH251" i="3"/>
  <c r="AI251" i="3"/>
  <c r="AJ251" i="3"/>
  <c r="AC252" i="3"/>
  <c r="AD252" i="3"/>
  <c r="AE252" i="3"/>
  <c r="AF252" i="3"/>
  <c r="AG252" i="3"/>
  <c r="AH252" i="3"/>
  <c r="AI252" i="3"/>
  <c r="AJ252" i="3"/>
  <c r="AC253" i="3"/>
  <c r="AD253" i="3"/>
  <c r="AE253" i="3"/>
  <c r="AF253" i="3"/>
  <c r="AG253" i="3"/>
  <c r="AH253" i="3"/>
  <c r="AI253" i="3"/>
  <c r="AJ253" i="3"/>
  <c r="AC254" i="3"/>
  <c r="AD254" i="3"/>
  <c r="AE254" i="3"/>
  <c r="AF254" i="3"/>
  <c r="AG254" i="3"/>
  <c r="AH254" i="3"/>
  <c r="AI254" i="3"/>
  <c r="AJ254" i="3"/>
  <c r="AC255" i="3"/>
  <c r="AD255" i="3"/>
  <c r="AE255" i="3"/>
  <c r="AF255" i="3"/>
  <c r="AG255" i="3"/>
  <c r="AH255" i="3"/>
  <c r="AI255" i="3"/>
  <c r="AJ255" i="3"/>
  <c r="AC256" i="3"/>
  <c r="AD256" i="3"/>
  <c r="AE256" i="3"/>
  <c r="AF256" i="3"/>
  <c r="AG256" i="3"/>
  <c r="AH256" i="3"/>
  <c r="AI256" i="3"/>
  <c r="AJ256" i="3"/>
  <c r="AC257" i="3"/>
  <c r="AD257" i="3"/>
  <c r="AE257" i="3"/>
  <c r="AF257" i="3"/>
  <c r="AG257" i="3"/>
  <c r="AH257" i="3"/>
  <c r="AI257" i="3"/>
  <c r="AJ257" i="3"/>
  <c r="AC258" i="3"/>
  <c r="AD258" i="3"/>
  <c r="AE258" i="3"/>
  <c r="AF258" i="3"/>
  <c r="AG258" i="3"/>
  <c r="AH258" i="3"/>
  <c r="AI258" i="3"/>
  <c r="AJ258" i="3"/>
  <c r="AC259" i="3"/>
  <c r="AD259" i="3"/>
  <c r="AE259" i="3"/>
  <c r="AF259" i="3"/>
  <c r="AG259" i="3"/>
  <c r="AH259" i="3"/>
  <c r="AI259" i="3"/>
  <c r="AJ259" i="3"/>
  <c r="AC260" i="3"/>
  <c r="AD260" i="3"/>
  <c r="AE260" i="3"/>
  <c r="AF260" i="3"/>
  <c r="AG260" i="3"/>
  <c r="AH260" i="3"/>
  <c r="AI260" i="3"/>
  <c r="AJ260" i="3"/>
  <c r="AC261" i="3"/>
  <c r="AD261" i="3"/>
  <c r="AE261" i="3"/>
  <c r="AF261" i="3"/>
  <c r="AG261" i="3"/>
  <c r="AH261" i="3"/>
  <c r="AI261" i="3"/>
  <c r="AJ261" i="3"/>
  <c r="AC262" i="3"/>
  <c r="AD262" i="3"/>
  <c r="AE262" i="3"/>
  <c r="AF262" i="3"/>
  <c r="AG262" i="3"/>
  <c r="AH262" i="3"/>
  <c r="AI262" i="3"/>
  <c r="AJ262" i="3"/>
  <c r="AC263" i="3"/>
  <c r="AD263" i="3"/>
  <c r="AE263" i="3"/>
  <c r="AF263" i="3"/>
  <c r="AG263" i="3"/>
  <c r="AH263" i="3"/>
  <c r="AI263" i="3"/>
  <c r="AJ263" i="3"/>
  <c r="AC264" i="3"/>
  <c r="AD264" i="3"/>
  <c r="AE264" i="3"/>
  <c r="AF264" i="3"/>
  <c r="AG264" i="3"/>
  <c r="AH264" i="3"/>
  <c r="AI264" i="3"/>
  <c r="AJ264" i="3"/>
  <c r="AC265" i="3"/>
  <c r="AD265" i="3"/>
  <c r="AE265" i="3"/>
  <c r="AF265" i="3"/>
  <c r="AG265" i="3"/>
  <c r="AH265" i="3"/>
  <c r="AI265" i="3"/>
  <c r="AJ265" i="3"/>
  <c r="AC266" i="3"/>
  <c r="AD266" i="3"/>
  <c r="AE266" i="3"/>
  <c r="AF266" i="3"/>
  <c r="AG266" i="3"/>
  <c r="AH266" i="3"/>
  <c r="AI266" i="3"/>
  <c r="AJ266" i="3"/>
  <c r="AC267" i="3"/>
  <c r="AD267" i="3"/>
  <c r="AE267" i="3"/>
  <c r="AF267" i="3"/>
  <c r="AG267" i="3"/>
  <c r="AH267" i="3"/>
  <c r="AI267" i="3"/>
  <c r="AJ267" i="3"/>
  <c r="AC268" i="3"/>
  <c r="AD268" i="3"/>
  <c r="AE268" i="3"/>
  <c r="AF268" i="3"/>
  <c r="AG268" i="3"/>
  <c r="AH268" i="3"/>
  <c r="AI268" i="3"/>
  <c r="AJ268" i="3"/>
  <c r="AC269" i="3"/>
  <c r="AD269" i="3"/>
  <c r="AE269" i="3"/>
  <c r="AF269" i="3"/>
  <c r="AG269" i="3"/>
  <c r="AH269" i="3"/>
  <c r="AI269" i="3"/>
  <c r="AJ269" i="3"/>
  <c r="AC270" i="3"/>
  <c r="AD270" i="3"/>
  <c r="AE270" i="3"/>
  <c r="AF270" i="3"/>
  <c r="AG270" i="3"/>
  <c r="AH270" i="3"/>
  <c r="AI270" i="3"/>
  <c r="AJ270" i="3"/>
  <c r="AC271" i="3"/>
  <c r="AD271" i="3"/>
  <c r="AE271" i="3"/>
  <c r="AF271" i="3"/>
  <c r="AG271" i="3"/>
  <c r="AH271" i="3"/>
  <c r="AI271" i="3"/>
  <c r="AJ271" i="3"/>
  <c r="AC272" i="3"/>
  <c r="AD272" i="3"/>
  <c r="AE272" i="3"/>
  <c r="AF272" i="3"/>
  <c r="AG272" i="3"/>
  <c r="AH272" i="3"/>
  <c r="AI272" i="3"/>
  <c r="AJ272" i="3"/>
  <c r="AC273" i="3"/>
  <c r="AD273" i="3"/>
  <c r="AE273" i="3"/>
  <c r="AF273" i="3"/>
  <c r="AG273" i="3"/>
  <c r="AH273" i="3"/>
  <c r="AI273" i="3"/>
  <c r="AJ273" i="3"/>
  <c r="AC274" i="3"/>
  <c r="AD274" i="3"/>
  <c r="AE274" i="3"/>
  <c r="AF274" i="3"/>
  <c r="AG274" i="3"/>
  <c r="AH274" i="3"/>
  <c r="AI274" i="3"/>
  <c r="AJ274" i="3"/>
  <c r="AC275" i="3"/>
  <c r="AD275" i="3"/>
  <c r="AE275" i="3"/>
  <c r="AF275" i="3"/>
  <c r="AG275" i="3"/>
  <c r="AH275" i="3"/>
  <c r="AI275" i="3"/>
  <c r="AJ275" i="3"/>
  <c r="AC276" i="3"/>
  <c r="AD276" i="3"/>
  <c r="AE276" i="3"/>
  <c r="AF276" i="3"/>
  <c r="AG276" i="3"/>
  <c r="AH276" i="3"/>
  <c r="AI276" i="3"/>
  <c r="AJ276" i="3"/>
  <c r="AC277" i="3"/>
  <c r="AD277" i="3"/>
  <c r="AE277" i="3"/>
  <c r="AF277" i="3"/>
  <c r="AG277" i="3"/>
  <c r="AH277" i="3"/>
  <c r="AI277" i="3"/>
  <c r="AJ277" i="3"/>
  <c r="AC278" i="3"/>
  <c r="AD278" i="3"/>
  <c r="AE278" i="3"/>
  <c r="AF278" i="3"/>
  <c r="AG278" i="3"/>
  <c r="AH278" i="3"/>
  <c r="AI278" i="3"/>
  <c r="AJ278" i="3"/>
  <c r="AC279" i="3"/>
  <c r="AD279" i="3"/>
  <c r="AE279" i="3"/>
  <c r="AF279" i="3"/>
  <c r="AG279" i="3"/>
  <c r="AH279" i="3"/>
  <c r="AI279" i="3"/>
  <c r="AJ279" i="3"/>
  <c r="AC280" i="3"/>
  <c r="AD280" i="3"/>
  <c r="AE280" i="3"/>
  <c r="AF280" i="3"/>
  <c r="AG280" i="3"/>
  <c r="AH280" i="3"/>
  <c r="AI280" i="3"/>
  <c r="AJ280" i="3"/>
  <c r="AC281" i="3"/>
  <c r="AD281" i="3"/>
  <c r="AE281" i="3"/>
  <c r="AF281" i="3"/>
  <c r="AG281" i="3"/>
  <c r="AH281" i="3"/>
  <c r="AI281" i="3"/>
  <c r="AJ281" i="3"/>
  <c r="AC282" i="3"/>
  <c r="AD282" i="3"/>
  <c r="AE282" i="3"/>
  <c r="AF282" i="3"/>
  <c r="AG282" i="3"/>
  <c r="AH282" i="3"/>
  <c r="AI282" i="3"/>
  <c r="AJ282" i="3"/>
  <c r="AC283" i="3"/>
  <c r="AD283" i="3"/>
  <c r="AE283" i="3"/>
  <c r="AF283" i="3"/>
  <c r="AG283" i="3"/>
  <c r="AH283" i="3"/>
  <c r="AI283" i="3"/>
  <c r="AJ283" i="3"/>
  <c r="AC284" i="3"/>
  <c r="AD284" i="3"/>
  <c r="AE284" i="3"/>
  <c r="AF284" i="3"/>
  <c r="AG284" i="3"/>
  <c r="AH284" i="3"/>
  <c r="AI284" i="3"/>
  <c r="AJ284" i="3"/>
  <c r="AC285" i="3"/>
  <c r="AD285" i="3"/>
  <c r="AE285" i="3"/>
  <c r="AF285" i="3"/>
  <c r="AG285" i="3"/>
  <c r="AH285" i="3"/>
  <c r="AI285" i="3"/>
  <c r="AJ285" i="3"/>
  <c r="AC286" i="3"/>
  <c r="AD286" i="3"/>
  <c r="AE286" i="3"/>
  <c r="AF286" i="3"/>
  <c r="AG286" i="3"/>
  <c r="AH286" i="3"/>
  <c r="AI286" i="3"/>
  <c r="AJ286" i="3"/>
  <c r="AC287" i="3"/>
  <c r="AD287" i="3"/>
  <c r="AE287" i="3"/>
  <c r="AF287" i="3"/>
  <c r="AG287" i="3"/>
  <c r="AH287" i="3"/>
  <c r="AI287" i="3"/>
  <c r="AJ287" i="3"/>
  <c r="AC288" i="3"/>
  <c r="AD288" i="3"/>
  <c r="AE288" i="3"/>
  <c r="AF288" i="3"/>
  <c r="AG288" i="3"/>
  <c r="AH288" i="3"/>
  <c r="AI288" i="3"/>
  <c r="AJ288" i="3"/>
  <c r="AC289" i="3"/>
  <c r="AD289" i="3"/>
  <c r="AE289" i="3"/>
  <c r="AF289" i="3"/>
  <c r="AG289" i="3"/>
  <c r="AH289" i="3"/>
  <c r="AI289" i="3"/>
  <c r="AJ289" i="3"/>
  <c r="AC290" i="3"/>
  <c r="AD290" i="3"/>
  <c r="AE290" i="3"/>
  <c r="AF290" i="3"/>
  <c r="AG290" i="3"/>
  <c r="AH290" i="3"/>
  <c r="AI290" i="3"/>
  <c r="AJ290" i="3"/>
  <c r="AC291" i="3"/>
  <c r="AD291" i="3"/>
  <c r="AE291" i="3"/>
  <c r="AF291" i="3"/>
  <c r="AG291" i="3"/>
  <c r="AH291" i="3"/>
  <c r="AI291" i="3"/>
  <c r="AJ291" i="3"/>
  <c r="AC292" i="3"/>
  <c r="AD292" i="3"/>
  <c r="AE292" i="3"/>
  <c r="AF292" i="3"/>
  <c r="AG292" i="3"/>
  <c r="AH292" i="3"/>
  <c r="AI292" i="3"/>
  <c r="AJ292" i="3"/>
  <c r="AC293" i="3"/>
  <c r="AD293" i="3"/>
  <c r="AE293" i="3"/>
  <c r="AF293" i="3"/>
  <c r="AG293" i="3"/>
  <c r="AH293" i="3"/>
  <c r="AI293" i="3"/>
  <c r="AJ293" i="3"/>
  <c r="AC294" i="3"/>
  <c r="AD294" i="3"/>
  <c r="AE294" i="3"/>
  <c r="AF294" i="3"/>
  <c r="AG294" i="3"/>
  <c r="AH294" i="3"/>
  <c r="AI294" i="3"/>
  <c r="AJ294" i="3"/>
  <c r="AC295" i="3"/>
  <c r="AD295" i="3"/>
  <c r="AE295" i="3"/>
  <c r="AF295" i="3"/>
  <c r="AG295" i="3"/>
  <c r="AH295" i="3"/>
  <c r="AI295" i="3"/>
  <c r="AJ295" i="3"/>
  <c r="AC296" i="3"/>
  <c r="AD296" i="3"/>
  <c r="AE296" i="3"/>
  <c r="AF296" i="3"/>
  <c r="AG296" i="3"/>
  <c r="AH296" i="3"/>
  <c r="AI296" i="3"/>
  <c r="AJ296" i="3"/>
  <c r="AC297" i="3"/>
  <c r="AD297" i="3"/>
  <c r="AE297" i="3"/>
  <c r="AF297" i="3"/>
  <c r="AG297" i="3"/>
  <c r="AH297" i="3"/>
  <c r="AI297" i="3"/>
  <c r="AJ297" i="3"/>
  <c r="AC298" i="3"/>
  <c r="AD298" i="3"/>
  <c r="AE298" i="3"/>
  <c r="AF298" i="3"/>
  <c r="AG298" i="3"/>
  <c r="AH298" i="3"/>
  <c r="AI298" i="3"/>
  <c r="AJ298" i="3"/>
  <c r="AC299" i="3"/>
  <c r="AD299" i="3"/>
  <c r="AE299" i="3"/>
  <c r="AF299" i="3"/>
  <c r="AG299" i="3"/>
  <c r="AH299" i="3"/>
  <c r="AI299" i="3"/>
  <c r="AJ299" i="3"/>
  <c r="AC300" i="3"/>
  <c r="AD300" i="3"/>
  <c r="AE300" i="3"/>
  <c r="AF300" i="3"/>
  <c r="AG300" i="3"/>
  <c r="AH300" i="3"/>
  <c r="AI300" i="3"/>
  <c r="AJ300" i="3"/>
  <c r="AC301" i="3"/>
  <c r="AD301" i="3"/>
  <c r="AE301" i="3"/>
  <c r="AF301" i="3"/>
  <c r="AG301" i="3"/>
  <c r="AH301" i="3"/>
  <c r="AI301" i="3"/>
  <c r="AJ301" i="3"/>
  <c r="AC302" i="3"/>
  <c r="AD302" i="3"/>
  <c r="AE302" i="3"/>
  <c r="AF302" i="3"/>
  <c r="AG302" i="3"/>
  <c r="AH302" i="3"/>
  <c r="AI302" i="3"/>
  <c r="AJ302" i="3"/>
  <c r="AC303" i="3"/>
  <c r="AD303" i="3"/>
  <c r="AE303" i="3"/>
  <c r="AF303" i="3"/>
  <c r="AG303" i="3"/>
  <c r="AH303" i="3"/>
  <c r="AI303" i="3"/>
  <c r="AJ303" i="3"/>
  <c r="AC304" i="3"/>
  <c r="AD304" i="3"/>
  <c r="AE304" i="3"/>
  <c r="AF304" i="3"/>
  <c r="AG304" i="3"/>
  <c r="AH304" i="3"/>
  <c r="AI304" i="3"/>
  <c r="AJ304" i="3"/>
  <c r="AC305" i="3"/>
  <c r="AD305" i="3"/>
  <c r="AE305" i="3"/>
  <c r="AF305" i="3"/>
  <c r="AG305" i="3"/>
  <c r="AH305" i="3"/>
  <c r="AI305" i="3"/>
  <c r="AJ305" i="3"/>
  <c r="AC306" i="3"/>
  <c r="AD306" i="3"/>
  <c r="AE306" i="3"/>
  <c r="AF306" i="3"/>
  <c r="AG306" i="3"/>
  <c r="AH306" i="3"/>
  <c r="AI306" i="3"/>
  <c r="AJ306" i="3"/>
  <c r="AJ2" i="3"/>
  <c r="AI2" i="3"/>
  <c r="AH2" i="3"/>
  <c r="AG2" i="3"/>
  <c r="AF2" i="3"/>
  <c r="AE2" i="3"/>
  <c r="AD2" i="3"/>
  <c r="AC2" i="3"/>
  <c r="B12" i="19"/>
  <c r="N141" i="3"/>
  <c r="N3" i="3"/>
  <c r="L3" i="3"/>
  <c r="L4" i="3"/>
  <c r="L5" i="3"/>
  <c r="L6" i="3"/>
  <c r="L2"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P55" i="3"/>
  <c r="M55" i="3" s="1"/>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P94" i="3"/>
  <c r="N94" i="3" s="1"/>
  <c r="L94" i="3"/>
  <c r="L95" i="3"/>
  <c r="L96" i="3"/>
  <c r="L97" i="3"/>
  <c r="L98" i="3"/>
  <c r="L99" i="3"/>
  <c r="L100" i="3"/>
  <c r="P101" i="3"/>
  <c r="N101" i="3" s="1"/>
  <c r="L101" i="3"/>
  <c r="L102" i="3"/>
  <c r="L103" i="3"/>
  <c r="L104" i="3"/>
  <c r="L105" i="3"/>
  <c r="P106" i="3"/>
  <c r="L106" i="3"/>
  <c r="L107" i="3"/>
  <c r="L108" i="3"/>
  <c r="P109" i="3"/>
  <c r="M109" i="3" s="1"/>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T137" i="3"/>
  <c r="L137" i="3" s="1"/>
  <c r="L138" i="3"/>
  <c r="L139" i="3"/>
  <c r="L140" i="3"/>
  <c r="L141" i="3"/>
  <c r="L142" i="3"/>
  <c r="L143" i="3"/>
  <c r="L144" i="3"/>
  <c r="P145" i="3"/>
  <c r="S145" i="3"/>
  <c r="U145" i="3"/>
  <c r="P146" i="3"/>
  <c r="L146" i="3"/>
  <c r="L147" i="3"/>
  <c r="L148" i="3"/>
  <c r="L149" i="3"/>
  <c r="L150" i="3"/>
  <c r="P151" i="3"/>
  <c r="N151" i="3" s="1"/>
  <c r="L151" i="3"/>
  <c r="L152" i="3"/>
  <c r="L153" i="3"/>
  <c r="L154" i="3"/>
  <c r="L155" i="3"/>
  <c r="Z156" i="3"/>
  <c r="L156" i="3" s="1"/>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B47" i="19"/>
  <c r="B48" i="19"/>
  <c r="B49" i="19"/>
  <c r="B50" i="19"/>
  <c r="B38" i="19"/>
  <c r="B39" i="19"/>
  <c r="B40" i="19"/>
  <c r="B30" i="19" a="1"/>
  <c r="B30" i="19" s="1"/>
  <c r="B31" i="19" a="1"/>
  <c r="B31" i="19" s="1"/>
  <c r="B29" i="19" a="1"/>
  <c r="B29" i="19" s="1"/>
  <c r="B28" i="19" a="1"/>
  <c r="B28" i="19" s="1"/>
  <c r="B27" i="19" a="1"/>
  <c r="B27" i="19" s="1"/>
  <c r="B26" i="19"/>
  <c r="D20" i="19"/>
  <c r="B20" i="19"/>
  <c r="D19" i="19"/>
  <c r="B19" i="19"/>
  <c r="D18" i="19"/>
  <c r="B18" i="19"/>
  <c r="D17" i="19"/>
  <c r="B17" i="19"/>
  <c r="D16" i="19"/>
  <c r="B16" i="19"/>
  <c r="D15" i="19"/>
  <c r="B15" i="19"/>
  <c r="D14" i="19"/>
  <c r="B14" i="19"/>
  <c r="D13" i="19"/>
  <c r="B13" i="19"/>
  <c r="D12" i="19"/>
  <c r="F8" i="19"/>
  <c r="D8" i="19"/>
  <c r="F5" i="19"/>
  <c r="B5" i="19"/>
  <c r="L305" i="3"/>
  <c r="N305" i="3"/>
  <c r="O305" i="3"/>
  <c r="L306" i="3"/>
  <c r="N306" i="3"/>
  <c r="O306" i="3"/>
  <c r="O289" i="3"/>
  <c r="O290" i="3"/>
  <c r="O291" i="3"/>
  <c r="O292" i="3"/>
  <c r="O293" i="3"/>
  <c r="O294" i="3"/>
  <c r="O295" i="3"/>
  <c r="O296" i="3"/>
  <c r="O297" i="3"/>
  <c r="O298" i="3"/>
  <c r="O299" i="3"/>
  <c r="O300" i="3"/>
  <c r="O301" i="3"/>
  <c r="O302" i="3"/>
  <c r="O303" i="3"/>
  <c r="O304" i="3"/>
  <c r="N289" i="3"/>
  <c r="N290" i="3"/>
  <c r="N291" i="3"/>
  <c r="N292" i="3"/>
  <c r="N293" i="3"/>
  <c r="N294" i="3"/>
  <c r="N295" i="3"/>
  <c r="N296" i="3"/>
  <c r="N297" i="3"/>
  <c r="N298" i="3"/>
  <c r="N299" i="3"/>
  <c r="N300" i="3"/>
  <c r="N301" i="3"/>
  <c r="N302" i="3"/>
  <c r="N303" i="3"/>
  <c r="N304" i="3"/>
  <c r="L290" i="3"/>
  <c r="L291" i="3"/>
  <c r="L292" i="3"/>
  <c r="L293" i="3"/>
  <c r="L294" i="3"/>
  <c r="L295" i="3"/>
  <c r="L296" i="3"/>
  <c r="L297" i="3"/>
  <c r="L298" i="3"/>
  <c r="L299" i="3"/>
  <c r="L300" i="3"/>
  <c r="L301" i="3"/>
  <c r="L302" i="3"/>
  <c r="L303" i="3"/>
  <c r="L304" i="3"/>
  <c r="L288" i="3"/>
  <c r="N288" i="3"/>
  <c r="O288" i="3"/>
  <c r="L287" i="3"/>
  <c r="N287" i="3"/>
  <c r="O287" i="3"/>
  <c r="L286" i="3"/>
  <c r="N286" i="3"/>
  <c r="O286" i="3"/>
  <c r="L285" i="3"/>
  <c r="N285" i="3"/>
  <c r="O285" i="3"/>
  <c r="O284" i="3"/>
  <c r="N284" i="3"/>
  <c r="L284" i="3"/>
  <c r="L281" i="3"/>
  <c r="N281" i="3"/>
  <c r="O281" i="3"/>
  <c r="L282" i="3"/>
  <c r="N282" i="3"/>
  <c r="O282" i="3"/>
  <c r="L283" i="3"/>
  <c r="N283" i="3"/>
  <c r="O283" i="3"/>
  <c r="N272" i="3"/>
  <c r="O272" i="3"/>
  <c r="N273" i="3"/>
  <c r="O273" i="3"/>
  <c r="N274" i="3"/>
  <c r="O274" i="3"/>
  <c r="N275" i="3"/>
  <c r="O275" i="3"/>
  <c r="N276" i="3"/>
  <c r="O276" i="3"/>
  <c r="N277" i="3"/>
  <c r="O277" i="3"/>
  <c r="N278" i="3"/>
  <c r="O278" i="3"/>
  <c r="N279" i="3"/>
  <c r="O279" i="3"/>
  <c r="N280" i="3"/>
  <c r="O280" i="3"/>
  <c r="L280" i="3"/>
  <c r="L272" i="3"/>
  <c r="L273" i="3"/>
  <c r="L274" i="3"/>
  <c r="L275" i="3"/>
  <c r="L276" i="3"/>
  <c r="L277" i="3"/>
  <c r="L278" i="3"/>
  <c r="L279" i="3"/>
  <c r="O263" i="3"/>
  <c r="O264" i="3"/>
  <c r="O265" i="3"/>
  <c r="O266" i="3"/>
  <c r="O267" i="3"/>
  <c r="O268" i="3"/>
  <c r="O269" i="3"/>
  <c r="O270" i="3"/>
  <c r="O271" i="3"/>
  <c r="N263" i="3"/>
  <c r="N264" i="3"/>
  <c r="N265" i="3"/>
  <c r="N266" i="3"/>
  <c r="N267" i="3"/>
  <c r="N268" i="3"/>
  <c r="N269" i="3"/>
  <c r="N270" i="3"/>
  <c r="N271" i="3"/>
  <c r="L263" i="3"/>
  <c r="L264" i="3"/>
  <c r="L265" i="3"/>
  <c r="L266" i="3"/>
  <c r="L267" i="3"/>
  <c r="L268" i="3"/>
  <c r="L269" i="3"/>
  <c r="L270" i="3"/>
  <c r="L271" i="3"/>
  <c r="O262" i="3"/>
  <c r="N262" i="3"/>
  <c r="L262" i="3"/>
  <c r="N261" i="3"/>
  <c r="O261" i="3"/>
  <c r="L261" i="3"/>
  <c r="O260" i="3"/>
  <c r="N260" i="3"/>
  <c r="L260" i="3"/>
  <c r="L259" i="3"/>
  <c r="N259" i="3"/>
  <c r="O259" i="3"/>
  <c r="R258" i="3"/>
  <c r="N258" i="3"/>
  <c r="O244" i="3"/>
  <c r="O257" i="3"/>
  <c r="N257" i="3"/>
  <c r="L257" i="3"/>
  <c r="O256" i="3"/>
  <c r="N256" i="3"/>
  <c r="L256" i="3"/>
  <c r="O255" i="3"/>
  <c r="N255" i="3"/>
  <c r="L255" i="3"/>
  <c r="O254" i="3"/>
  <c r="N254" i="3"/>
  <c r="L254" i="3"/>
  <c r="O253" i="3"/>
  <c r="N253" i="3"/>
  <c r="L253" i="3"/>
  <c r="O252" i="3"/>
  <c r="N252" i="3"/>
  <c r="L252" i="3"/>
  <c r="O251" i="3"/>
  <c r="N251" i="3"/>
  <c r="L251" i="3"/>
  <c r="O250" i="3"/>
  <c r="N250" i="3"/>
  <c r="L250" i="3"/>
  <c r="O249" i="3"/>
  <c r="N249" i="3"/>
  <c r="L249" i="3"/>
  <c r="O248" i="3"/>
  <c r="N248" i="3"/>
  <c r="L248" i="3"/>
  <c r="O247" i="3"/>
  <c r="N247" i="3"/>
  <c r="L247" i="3"/>
  <c r="O246" i="3"/>
  <c r="N246" i="3"/>
  <c r="L246" i="3"/>
  <c r="O245" i="3"/>
  <c r="N245" i="3"/>
  <c r="L245" i="3"/>
  <c r="N244" i="3"/>
  <c r="L244" i="3"/>
  <c r="O243" i="3"/>
  <c r="N243" i="3"/>
  <c r="L243" i="3"/>
  <c r="O242" i="3"/>
  <c r="N242" i="3"/>
  <c r="L242" i="3"/>
  <c r="N230" i="3"/>
  <c r="O230" i="3"/>
  <c r="N226" i="3"/>
  <c r="N223" i="3"/>
  <c r="N224" i="3"/>
  <c r="N225" i="3"/>
  <c r="L223" i="3"/>
  <c r="L224" i="3"/>
  <c r="L225" i="3"/>
  <c r="L226" i="3"/>
  <c r="L227" i="3"/>
  <c r="L228" i="3"/>
  <c r="L229" i="3"/>
  <c r="L230" i="3"/>
  <c r="L231" i="3"/>
  <c r="O226" i="3"/>
  <c r="O227" i="3"/>
  <c r="O228" i="3"/>
  <c r="O229" i="3"/>
  <c r="O231" i="3"/>
  <c r="O232" i="3"/>
  <c r="O233" i="3"/>
  <c r="O234" i="3"/>
  <c r="O235" i="3"/>
  <c r="O236" i="3"/>
  <c r="O237" i="3"/>
  <c r="O238" i="3"/>
  <c r="O239" i="3"/>
  <c r="O240" i="3"/>
  <c r="O241" i="3"/>
  <c r="N227" i="3"/>
  <c r="N228" i="3"/>
  <c r="N229" i="3"/>
  <c r="N231" i="3"/>
  <c r="N232" i="3"/>
  <c r="N233" i="3"/>
  <c r="N235" i="3"/>
  <c r="N236" i="3"/>
  <c r="N237" i="3"/>
  <c r="N238" i="3"/>
  <c r="N239" i="3"/>
  <c r="N240" i="3"/>
  <c r="N241" i="3"/>
  <c r="L232" i="3"/>
  <c r="L233" i="3"/>
  <c r="L235" i="3"/>
  <c r="L236" i="3"/>
  <c r="L237" i="3"/>
  <c r="L238" i="3"/>
  <c r="L239" i="3"/>
  <c r="L240" i="3"/>
  <c r="L241" i="3"/>
  <c r="R222" i="3"/>
  <c r="L222" i="3" s="1"/>
  <c r="T215" i="3"/>
  <c r="R215" i="3"/>
  <c r="R211" i="3"/>
  <c r="T211" i="3"/>
  <c r="V220" i="3"/>
  <c r="R220" i="3"/>
  <c r="T220" i="3"/>
  <c r="R217" i="3"/>
  <c r="L217" i="3" s="1"/>
  <c r="R218" i="3"/>
  <c r="T218" i="3"/>
  <c r="T213" i="3"/>
  <c r="L213" i="3" s="1"/>
  <c r="T216" i="3"/>
  <c r="R216" i="3"/>
  <c r="O216" i="3" s="1"/>
  <c r="T219" i="3"/>
  <c r="L219" i="3" s="1"/>
  <c r="R212" i="3"/>
  <c r="O212" i="3" s="1"/>
  <c r="N222" i="3"/>
  <c r="O221" i="3"/>
  <c r="N221" i="3"/>
  <c r="L221" i="3"/>
  <c r="N220" i="3"/>
  <c r="N219" i="3"/>
  <c r="N218" i="3"/>
  <c r="O217" i="3"/>
  <c r="N217" i="3"/>
  <c r="N216" i="3"/>
  <c r="N215" i="3"/>
  <c r="T214" i="3"/>
  <c r="L214" i="3" s="1"/>
  <c r="N211" i="3"/>
  <c r="R210" i="3"/>
  <c r="L210" i="3" s="1"/>
  <c r="L209" i="3"/>
  <c r="N209" i="3"/>
  <c r="O209" i="3"/>
  <c r="N210" i="3"/>
  <c r="N212" i="3"/>
  <c r="N213" i="3"/>
  <c r="N214" i="3"/>
  <c r="R200" i="3"/>
  <c r="L200" i="3" s="1"/>
  <c r="O196" i="3"/>
  <c r="P197" i="3"/>
  <c r="O206" i="3"/>
  <c r="N206" i="3"/>
  <c r="L206" i="3"/>
  <c r="O205" i="3"/>
  <c r="N205" i="3"/>
  <c r="L205" i="3"/>
  <c r="O204" i="3"/>
  <c r="L204" i="3"/>
  <c r="O203" i="3"/>
  <c r="N203" i="3"/>
  <c r="L203" i="3"/>
  <c r="O202" i="3"/>
  <c r="N202" i="3"/>
  <c r="L202" i="3"/>
  <c r="O201" i="3"/>
  <c r="N201" i="3"/>
  <c r="L201" i="3"/>
  <c r="N200" i="3"/>
  <c r="O199" i="3"/>
  <c r="N199" i="3"/>
  <c r="L199" i="3"/>
  <c r="O198" i="3"/>
  <c r="N198" i="3"/>
  <c r="L198" i="3"/>
  <c r="N196" i="3"/>
  <c r="O195" i="3"/>
  <c r="N195" i="3"/>
  <c r="L195" i="3"/>
  <c r="O194" i="3"/>
  <c r="N194" i="3"/>
  <c r="L194" i="3"/>
  <c r="O179" i="3"/>
  <c r="N179" i="3"/>
  <c r="O178" i="3"/>
  <c r="N178" i="3"/>
  <c r="O208" i="3"/>
  <c r="N208" i="3"/>
  <c r="O207" i="3"/>
  <c r="N207" i="3"/>
  <c r="O193" i="3"/>
  <c r="N193" i="3"/>
  <c r="O192" i="3"/>
  <c r="N192" i="3"/>
  <c r="O191" i="3"/>
  <c r="N191" i="3"/>
  <c r="O190" i="3"/>
  <c r="N190" i="3"/>
  <c r="O189" i="3"/>
  <c r="N189" i="3"/>
  <c r="L208" i="3"/>
  <c r="L207" i="3"/>
  <c r="L193" i="3"/>
  <c r="L192" i="3"/>
  <c r="L191" i="3"/>
  <c r="L190" i="3"/>
  <c r="L189" i="3"/>
  <c r="O188" i="3"/>
  <c r="N204" i="3"/>
  <c r="L196" i="3"/>
  <c r="N188" i="3"/>
  <c r="L188" i="3"/>
  <c r="O92" i="3"/>
  <c r="N92" i="3"/>
  <c r="O186" i="3"/>
  <c r="N186" i="3"/>
  <c r="O185" i="3"/>
  <c r="N185" i="3"/>
  <c r="O184" i="3"/>
  <c r="N184" i="3"/>
  <c r="O183" i="3"/>
  <c r="N183" i="3"/>
  <c r="O182" i="3"/>
  <c r="N182" i="3"/>
  <c r="O181" i="3"/>
  <c r="N181" i="3"/>
  <c r="O180" i="3"/>
  <c r="N180" i="3"/>
  <c r="O177" i="3"/>
  <c r="N177" i="3"/>
  <c r="O176" i="3"/>
  <c r="N176" i="3"/>
  <c r="O175" i="3"/>
  <c r="N175" i="3"/>
  <c r="O174" i="3"/>
  <c r="N174" i="3"/>
  <c r="O173" i="3"/>
  <c r="N173" i="3"/>
  <c r="O172" i="3"/>
  <c r="N172" i="3"/>
  <c r="O171" i="3"/>
  <c r="N171" i="3"/>
  <c r="O170" i="3"/>
  <c r="N170" i="3"/>
  <c r="O169" i="3"/>
  <c r="N169" i="3"/>
  <c r="O168" i="3"/>
  <c r="N168" i="3"/>
  <c r="O167" i="3"/>
  <c r="N167" i="3"/>
  <c r="O166" i="3"/>
  <c r="N166" i="3"/>
  <c r="O165" i="3"/>
  <c r="N165" i="3"/>
  <c r="N42" i="3"/>
  <c r="O42" i="3"/>
  <c r="N163" i="3"/>
  <c r="O163" i="3"/>
  <c r="O160" i="3"/>
  <c r="N160" i="3"/>
  <c r="O159" i="3"/>
  <c r="N159" i="3"/>
  <c r="O158" i="3"/>
  <c r="N158" i="3"/>
  <c r="O161" i="3"/>
  <c r="N161" i="3"/>
  <c r="O112" i="3"/>
  <c r="N112" i="3"/>
  <c r="N156" i="3"/>
  <c r="O155" i="3"/>
  <c r="N155" i="3"/>
  <c r="O154" i="3"/>
  <c r="N154" i="3"/>
  <c r="O110" i="3"/>
  <c r="N110" i="3"/>
  <c r="O162" i="3"/>
  <c r="N162" i="3"/>
  <c r="O152" i="3"/>
  <c r="N152" i="3"/>
  <c r="O151" i="3"/>
  <c r="O150" i="3"/>
  <c r="N150" i="3"/>
  <c r="O149" i="3"/>
  <c r="N149" i="3"/>
  <c r="O148" i="3"/>
  <c r="N148" i="3"/>
  <c r="O147" i="3"/>
  <c r="N147" i="3"/>
  <c r="N146" i="3"/>
  <c r="O146" i="3"/>
  <c r="O145" i="3"/>
  <c r="O144" i="3"/>
  <c r="N144" i="3"/>
  <c r="O34" i="3"/>
  <c r="N34" i="3"/>
  <c r="O142" i="3"/>
  <c r="N142" i="3"/>
  <c r="O106" i="3"/>
  <c r="O101" i="3"/>
  <c r="O139" i="3"/>
  <c r="N139" i="3"/>
  <c r="O94" i="3"/>
  <c r="N137" i="3"/>
  <c r="O136" i="3"/>
  <c r="N136" i="3"/>
  <c r="O135" i="3"/>
  <c r="N135" i="3"/>
  <c r="O134" i="3"/>
  <c r="N134" i="3"/>
  <c r="O70" i="3"/>
  <c r="N70" i="3"/>
  <c r="O132" i="3"/>
  <c r="N132" i="3"/>
  <c r="O131" i="3"/>
  <c r="N131" i="3"/>
  <c r="O130" i="3"/>
  <c r="N130" i="3"/>
  <c r="O129" i="3"/>
  <c r="N129" i="3"/>
  <c r="O2" i="3"/>
  <c r="N2" i="3"/>
  <c r="O127" i="3"/>
  <c r="N127" i="3"/>
  <c r="O126" i="3"/>
  <c r="N126" i="3"/>
  <c r="O125" i="3"/>
  <c r="N125" i="3"/>
  <c r="O124" i="3"/>
  <c r="N124" i="3"/>
  <c r="O123" i="3"/>
  <c r="N123" i="3"/>
  <c r="O91" i="3"/>
  <c r="N91" i="3"/>
  <c r="O121" i="3"/>
  <c r="N121" i="3"/>
  <c r="O120" i="3"/>
  <c r="N120" i="3"/>
  <c r="O119" i="3"/>
  <c r="N119" i="3"/>
  <c r="O118" i="3"/>
  <c r="N118" i="3"/>
  <c r="O117" i="3"/>
  <c r="N117" i="3"/>
  <c r="O116" i="3"/>
  <c r="N116" i="3"/>
  <c r="O115" i="3"/>
  <c r="N115" i="3"/>
  <c r="O114" i="3"/>
  <c r="N114" i="3"/>
  <c r="O113" i="3"/>
  <c r="N113" i="3"/>
  <c r="O30" i="3"/>
  <c r="N30" i="3"/>
  <c r="M30" i="3"/>
  <c r="O111" i="3"/>
  <c r="N111" i="3"/>
  <c r="O55" i="3"/>
  <c r="O109" i="3"/>
  <c r="O140" i="3"/>
  <c r="N140" i="3"/>
  <c r="O107" i="3"/>
  <c r="N107" i="3"/>
  <c r="O138" i="3"/>
  <c r="N138" i="3"/>
  <c r="O105" i="3"/>
  <c r="N105" i="3"/>
  <c r="O104" i="3"/>
  <c r="N104" i="3"/>
  <c r="O103" i="3"/>
  <c r="N103" i="3"/>
  <c r="O102" i="3"/>
  <c r="N102" i="3"/>
  <c r="O59" i="3"/>
  <c r="N59" i="3"/>
  <c r="O100" i="3"/>
  <c r="N100" i="3"/>
  <c r="O99" i="3"/>
  <c r="N99" i="3"/>
  <c r="O98" i="3"/>
  <c r="N98" i="3"/>
  <c r="O97" i="3"/>
  <c r="N97" i="3"/>
  <c r="O96" i="3"/>
  <c r="N96" i="3"/>
  <c r="O95" i="3"/>
  <c r="N95" i="3"/>
  <c r="O48" i="3"/>
  <c r="N48" i="3"/>
  <c r="O24" i="3"/>
  <c r="N24" i="3"/>
  <c r="O22" i="3"/>
  <c r="N22" i="3"/>
  <c r="O20" i="3"/>
  <c r="N20" i="3"/>
  <c r="O90" i="3"/>
  <c r="N90" i="3"/>
  <c r="O89" i="3"/>
  <c r="N89" i="3"/>
  <c r="O88" i="3"/>
  <c r="N88" i="3"/>
  <c r="O81" i="3"/>
  <c r="N81" i="3"/>
  <c r="O86" i="3"/>
  <c r="N86" i="3"/>
  <c r="O85" i="3"/>
  <c r="N85" i="3"/>
  <c r="O84" i="3"/>
  <c r="N84" i="3"/>
  <c r="O87" i="3"/>
  <c r="N87" i="3"/>
  <c r="O83" i="3"/>
  <c r="N83" i="3"/>
  <c r="O82" i="3"/>
  <c r="N82" i="3"/>
  <c r="O80" i="3"/>
  <c r="N80" i="3"/>
  <c r="O79" i="3"/>
  <c r="N79" i="3"/>
  <c r="O78" i="3"/>
  <c r="N78" i="3"/>
  <c r="O77" i="3"/>
  <c r="N77" i="3"/>
  <c r="O76" i="3"/>
  <c r="N76" i="3"/>
  <c r="O75" i="3"/>
  <c r="N75" i="3"/>
  <c r="O74" i="3"/>
  <c r="N74" i="3"/>
  <c r="O73" i="3"/>
  <c r="N73" i="3"/>
  <c r="O72" i="3"/>
  <c r="N72" i="3"/>
  <c r="O71" i="3"/>
  <c r="N71" i="3"/>
  <c r="O47" i="3"/>
  <c r="N47" i="3"/>
  <c r="O69" i="3"/>
  <c r="N69" i="3"/>
  <c r="O68" i="3"/>
  <c r="N68" i="3"/>
  <c r="O67" i="3"/>
  <c r="N67" i="3"/>
  <c r="O66" i="3"/>
  <c r="N66" i="3"/>
  <c r="O65" i="3"/>
  <c r="N65" i="3"/>
  <c r="O64" i="3"/>
  <c r="N64" i="3"/>
  <c r="O63" i="3"/>
  <c r="N63" i="3"/>
  <c r="O62" i="3"/>
  <c r="N62" i="3"/>
  <c r="O61" i="3"/>
  <c r="N61" i="3"/>
  <c r="O60" i="3"/>
  <c r="N60" i="3"/>
  <c r="O93" i="3"/>
  <c r="N93" i="3"/>
  <c r="O58" i="3"/>
  <c r="N58" i="3"/>
  <c r="O57" i="3"/>
  <c r="N57" i="3"/>
  <c r="O56" i="3"/>
  <c r="N56" i="3"/>
  <c r="O108" i="3"/>
  <c r="N108" i="3"/>
  <c r="O54" i="3"/>
  <c r="N54" i="3"/>
  <c r="O53" i="3"/>
  <c r="N53" i="3"/>
  <c r="O52" i="3"/>
  <c r="N52" i="3"/>
  <c r="O51" i="3"/>
  <c r="N51" i="3"/>
  <c r="O50" i="3"/>
  <c r="N50" i="3"/>
  <c r="O49" i="3"/>
  <c r="N49" i="3"/>
  <c r="O133" i="3"/>
  <c r="N133" i="3"/>
  <c r="O43" i="3"/>
  <c r="N43" i="3"/>
  <c r="O46" i="3"/>
  <c r="N46" i="3"/>
  <c r="O45" i="3"/>
  <c r="N45" i="3"/>
  <c r="O44" i="3"/>
  <c r="N44" i="3"/>
  <c r="O128" i="3"/>
  <c r="N128" i="3"/>
  <c r="O122" i="3"/>
  <c r="N122" i="3"/>
  <c r="O41" i="3"/>
  <c r="N41" i="3"/>
  <c r="O40" i="3"/>
  <c r="N40" i="3"/>
  <c r="O39" i="3"/>
  <c r="N39" i="3"/>
  <c r="O38" i="3"/>
  <c r="N38" i="3"/>
  <c r="O37" i="3"/>
  <c r="N37" i="3"/>
  <c r="O36" i="3"/>
  <c r="N36" i="3"/>
  <c r="O35" i="3"/>
  <c r="N35" i="3"/>
  <c r="O17" i="3"/>
  <c r="N17" i="3"/>
  <c r="O33" i="3"/>
  <c r="N33" i="3"/>
  <c r="O32" i="3"/>
  <c r="N32" i="3"/>
  <c r="O31" i="3"/>
  <c r="N31" i="3"/>
  <c r="O187" i="3"/>
  <c r="N187" i="3"/>
  <c r="O29" i="3"/>
  <c r="N29" i="3"/>
  <c r="O28" i="3"/>
  <c r="N28" i="3"/>
  <c r="O27" i="3"/>
  <c r="N27" i="3"/>
  <c r="O26" i="3"/>
  <c r="N26" i="3"/>
  <c r="O25" i="3"/>
  <c r="N25" i="3"/>
  <c r="O164" i="3"/>
  <c r="N164" i="3"/>
  <c r="O23" i="3"/>
  <c r="N23" i="3"/>
  <c r="O157" i="3"/>
  <c r="N157" i="3"/>
  <c r="O21" i="3"/>
  <c r="N21" i="3"/>
  <c r="O153" i="3"/>
  <c r="N153" i="3"/>
  <c r="O19" i="3"/>
  <c r="N19" i="3"/>
  <c r="O18" i="3"/>
  <c r="N18" i="3"/>
  <c r="O143" i="3"/>
  <c r="N143" i="3"/>
  <c r="O16" i="3"/>
  <c r="N16" i="3"/>
  <c r="O15" i="3"/>
  <c r="N15" i="3"/>
  <c r="O14" i="3"/>
  <c r="N14" i="3"/>
  <c r="O13" i="3"/>
  <c r="N13" i="3"/>
  <c r="O12" i="3"/>
  <c r="N12" i="3"/>
  <c r="O11" i="3"/>
  <c r="N11" i="3"/>
  <c r="O10" i="3"/>
  <c r="N10" i="3"/>
  <c r="O9" i="3"/>
  <c r="N9" i="3"/>
  <c r="O8" i="3"/>
  <c r="N8" i="3"/>
  <c r="O7" i="3"/>
  <c r="N7" i="3"/>
  <c r="O6" i="3"/>
  <c r="N6" i="3"/>
  <c r="O5" i="3"/>
  <c r="N5" i="3"/>
  <c r="O4" i="3"/>
  <c r="N4" i="3"/>
  <c r="O3" i="3"/>
  <c r="O141" i="3"/>
  <c r="L234" i="3"/>
  <c r="N234" i="3"/>
  <c r="O218" i="3" l="1"/>
  <c r="O213" i="3"/>
  <c r="O137" i="3"/>
  <c r="N109" i="3"/>
  <c r="N55" i="3"/>
  <c r="O215" i="3"/>
  <c r="O156" i="3"/>
  <c r="O219" i="3"/>
  <c r="L218" i="3"/>
  <c r="L215" i="3"/>
  <c r="L216" i="3"/>
  <c r="O222" i="3"/>
  <c r="O214" i="3"/>
  <c r="B41" i="19"/>
  <c r="B42" i="19" s="1"/>
  <c r="C20" i="19"/>
  <c r="D21" i="19"/>
  <c r="N197" i="3"/>
  <c r="R197" i="3"/>
  <c r="O197" i="3" s="1"/>
  <c r="B32" i="19"/>
  <c r="B33" i="19" s="1"/>
  <c r="N145" i="3"/>
  <c r="L211" i="3"/>
  <c r="O211" i="3"/>
  <c r="O258" i="3"/>
  <c r="L258" i="3"/>
  <c r="C40" i="19" s="1"/>
  <c r="L220" i="3"/>
  <c r="O220" i="3"/>
  <c r="L145" i="3"/>
  <c r="O210" i="3"/>
  <c r="C18" i="19"/>
  <c r="L212" i="3"/>
  <c r="C49" i="19"/>
  <c r="C50" i="19"/>
  <c r="N106" i="3"/>
  <c r="B21" i="19"/>
  <c r="O200" i="3"/>
  <c r="C29" i="19" a="1"/>
  <c r="C29" i="19" s="1"/>
  <c r="C13" i="19"/>
  <c r="C28" i="19" a="1"/>
  <c r="C28" i="19" s="1"/>
  <c r="B51" i="19"/>
  <c r="B52" i="19" s="1"/>
  <c r="C15" i="19"/>
  <c r="C12" i="19"/>
  <c r="C31" i="19" a="1"/>
  <c r="C31" i="19" s="1"/>
  <c r="C14" i="19"/>
  <c r="C26" i="19"/>
  <c r="B8" i="19"/>
  <c r="C48" i="19" l="1"/>
  <c r="C19" i="19"/>
  <c r="L197" i="3"/>
  <c r="C27" i="19" s="1" a="1"/>
  <c r="C27" i="19" s="1"/>
  <c r="C16" i="19"/>
  <c r="C30" i="19" a="1"/>
  <c r="C30" i="19" s="1"/>
  <c r="C39" i="19"/>
  <c r="C32" i="19" l="1"/>
  <c r="C33" i="19" s="1"/>
  <c r="C47" i="19"/>
  <c r="C51" i="19" s="1"/>
  <c r="C52" i="19" s="1"/>
  <c r="D5" i="19"/>
  <c r="C17" i="19"/>
  <c r="C21" i="19" s="1"/>
  <c r="C38" i="19"/>
  <c r="C41" i="19" s="1"/>
  <c r="C42"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tc={0AB82335-E0B5-4F26-B303-1ED2CA2C6ABB}</author>
    <author>tc={ACAC4DAB-6814-46E8-AB95-A04DA5BB78AE}</author>
  </authors>
  <commentList>
    <comment ref="P55" authorId="0" shapeId="0" xr:uid="{00000000-0006-0000-0500-000002000000}">
      <text>
        <r>
          <rPr>
            <sz val="11"/>
            <color theme="1"/>
            <rFont val="Calibri"/>
            <family val="2"/>
            <scheme val="minor"/>
          </rPr>
          <t>======
ID#AAAAZKRMgE8
JEISSON COLMENARES    (2022-05-23 14:18:21)
TRM 25/08/2021 $4.540,72 COP</t>
        </r>
      </text>
    </comment>
    <comment ref="P109" authorId="0" shapeId="0" xr:uid="{00000000-0006-0000-0500-000001000000}">
      <text>
        <r>
          <rPr>
            <sz val="11"/>
            <color theme="1"/>
            <rFont val="Calibri"/>
            <family val="2"/>
            <scheme val="minor"/>
          </rPr>
          <t>======
ID#AAAAZKRMgE4
JEISSON COLMENARES    (2022-05-23 14:18:21)
TRM 25/08/2021 $4.540,72 COP</t>
        </r>
      </text>
    </comment>
    <comment ref="P146" authorId="0" shapeId="0" xr:uid="{00000000-0006-0000-0500-000003000000}">
      <text>
        <r>
          <rPr>
            <sz val="11"/>
            <color theme="1"/>
            <rFont val="Calibri"/>
            <family val="2"/>
            <scheme val="minor"/>
          </rPr>
          <t>======
ID#AAAAfgNHCWE
regalias-cidc    (2022-09-05 19:42:05)
TRM 21/07/2022 $4.479,90 COP</t>
        </r>
      </text>
    </comment>
    <comment ref="Z156" authorId="1" shapeId="0" xr:uid="{00000000-0006-0000-05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Aliado 4 y 5</t>
      </text>
    </comment>
    <comment ref="T211" authorId="2" shapeId="0" xr:uid="{00000000-0006-0000-05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20 millones: Uso de equipos y Laboratorios, el resto es valor dedicación docentes</t>
      </text>
    </comment>
  </commentList>
  <extLst>
    <ext xmlns:r="http://schemas.openxmlformats.org/officeDocument/2006/relationships" uri="GoogleSheetsCustomDataVersion1">
      <go:sheetsCustomData xmlns:go="http://customooxmlschemas.google.com/" r:id="rId1" roundtripDataSignature="AMtx7miHtT6nNaghBwI1XV73715Pu8bDkg=="/>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<sst xmlns="http://schemas.openxmlformats.org/spreadsheetml/2006/main" count="3313" uniqueCount="1264">
  <si>
    <t>TABLERO DE CONTROL — RESUMEN EJECUTIVO DE PROPUESTAS DE INVESTIGACIÓN</t>
  </si>
  <si>
    <t>Universidad Distrital Francisco José de Caldas · Periodo 2018–2026 · Cifras en pesos colombianos (COP)</t>
  </si>
  <si>
    <t>TOTAL DE PROPUESTAS</t>
  </si>
  <si>
    <t>VALOR TOTAL GESTIONADO (COP)</t>
  </si>
  <si>
    <t>CONTRATOS FIRMADOS</t>
  </si>
  <si>
    <t>VALOR ADJUDICADO – FIRMADAS (COP)</t>
  </si>
  <si>
    <t>TASA DE ADJUDICACIÓN</t>
  </si>
  <si>
    <t>DURACIÓN PROMEDIO (MESES)</t>
  </si>
  <si>
    <t>PROPUESTAS POR AÑO</t>
  </si>
  <si>
    <t>Año</t>
  </si>
  <si>
    <t># Propuestas</t>
  </si>
  <si>
    <t>Valor gestionado (COP)</t>
  </si>
  <si>
    <t>Contratos firmados</t>
  </si>
  <si>
    <t>2018</t>
  </si>
  <si>
    <t>2019</t>
  </si>
  <si>
    <t>2020</t>
  </si>
  <si>
    <t>2021</t>
  </si>
  <si>
    <t>2022</t>
  </si>
  <si>
    <t>2023</t>
  </si>
  <si>
    <t>2024</t>
  </si>
  <si>
    <t>2025</t>
  </si>
  <si>
    <t>2026</t>
  </si>
  <si>
    <t>TOTAL</t>
  </si>
  <si>
    <t>PROPUESTAS POR ESTADO</t>
  </si>
  <si>
    <t>Estado (agrupado)</t>
  </si>
  <si>
    <t>Valor (COP)</t>
  </si>
  <si>
    <t>Contrato firmado</t>
  </si>
  <si>
    <t>Seleccionada / viabilidad OCAD</t>
  </si>
  <si>
    <t>Avalada / habilitada</t>
  </si>
  <si>
    <t>En trámite / evaluación</t>
  </si>
  <si>
    <t>No seleccionada / no avalada</t>
  </si>
  <si>
    <t>Sin aval / desistió / no continuó</t>
  </si>
  <si>
    <t>Sin dato de estado</t>
  </si>
  <si>
    <t>PROPUESTAS POR ROL UDFJC</t>
  </si>
  <si>
    <t>Rol</t>
  </si>
  <si>
    <t>Ejecutor</t>
  </si>
  <si>
    <t>Co-ejecutor</t>
  </si>
  <si>
    <t>Aliado</t>
  </si>
  <si>
    <t>Otros / sin dato</t>
  </si>
  <si>
    <t>PROPUESTAS POR TIPO</t>
  </si>
  <si>
    <t>Tipo</t>
  </si>
  <si>
    <t>Investigación – Convocatoria</t>
  </si>
  <si>
    <t>Investigación – Alianza / Convenio</t>
  </si>
  <si>
    <t>Restauración Ecológica</t>
  </si>
  <si>
    <t>Formación de Alto Nivel</t>
  </si>
  <si>
    <t>Sin dato</t>
  </si>
  <si>
    <t>Etiquetas de fila</t>
  </si>
  <si>
    <t>Cuenta de AÑO</t>
  </si>
  <si>
    <t>Suma de VALOR PROYECTO</t>
  </si>
  <si>
    <t>Suma de RECURSOS EN EFECTIVO FINANCIADO A UDFJC</t>
  </si>
  <si>
    <t>Suma de UDFJC EFECTIVO</t>
  </si>
  <si>
    <t>Suma de UDFJC ESPECIE</t>
  </si>
  <si>
    <t>(en blanco)</t>
  </si>
  <si>
    <t>Total general</t>
  </si>
  <si>
    <t>AÑO</t>
  </si>
  <si>
    <t>(Todas)</t>
  </si>
  <si>
    <t>Cuenta de TIPO</t>
  </si>
  <si>
    <t>Propuesta de Investigación Alianza Convenio</t>
  </si>
  <si>
    <t>Suma de VALOR PROYECTO EFECTIVO</t>
  </si>
  <si>
    <t>Suma de VALOR PROYECTO ESPECIE</t>
  </si>
  <si>
    <t>Propuesta de Investigación Convocatoria</t>
  </si>
  <si>
    <t>Cuenta de ESTADO</t>
  </si>
  <si>
    <t>A la espera de resultado</t>
  </si>
  <si>
    <t>En trámite Precontractual</t>
  </si>
  <si>
    <t>Firmo Contrato</t>
  </si>
  <si>
    <t>No continuo el trámite</t>
  </si>
  <si>
    <t>No seleccionada en convocatoria</t>
  </si>
  <si>
    <t>Propuesta seleccionada a financiar</t>
  </si>
  <si>
    <t>Sin aval del Comité de Investigaciones</t>
  </si>
  <si>
    <t>Cuenta de ENTIDAD</t>
  </si>
  <si>
    <t>Agencia Nacional del Espectro - ANE</t>
  </si>
  <si>
    <t>Embajada de Francia en Colombia</t>
  </si>
  <si>
    <t>Fuerza Aérea Colombiana FAC</t>
  </si>
  <si>
    <t>Fundación para la Promoción de la Investigación y la Tecnología del Banco de la República</t>
  </si>
  <si>
    <t>International Atomic  Energy Agency - IAEA</t>
  </si>
  <si>
    <t>MinCiencias</t>
  </si>
  <si>
    <t>Ministerio de Cultura</t>
  </si>
  <si>
    <t>N/A</t>
  </si>
  <si>
    <t>Secretaria de Gobierno Bogotá</t>
  </si>
  <si>
    <t>Secretaria Distrital de Desarrollo Económico - SDDE</t>
  </si>
  <si>
    <t>SGR - MinCiencias</t>
  </si>
  <si>
    <t>SUE Distrito Capital</t>
  </si>
  <si>
    <t>UNIMINUTO</t>
  </si>
  <si>
    <t>Universidad de Sucre</t>
  </si>
  <si>
    <t>Universidad Pontificia Javeriana - PUJ</t>
  </si>
  <si>
    <t>Secretaria de Educación Distrital - Dirección de formación de docentes e Innovaciones Pedagógicas</t>
  </si>
  <si>
    <t>CODENSA S.A.- E.S.P
EMGESA S.A. - E.S.P</t>
  </si>
  <si>
    <t>Unidad Administrativa Especial de Catastro Distrital - IDECA</t>
  </si>
  <si>
    <t>Auditoria General De La Republica</t>
  </si>
  <si>
    <t>BEL STAR S.A.</t>
  </si>
  <si>
    <t xml:space="preserve">Instituto de Investigación de Recursos Biológicos Alexander von Humboldt </t>
  </si>
  <si>
    <t>Ministerio de Ciencia, Tecnología e Innovación - MinCiencias</t>
  </si>
  <si>
    <t>Universidad Antonio Nariño - UAN</t>
  </si>
  <si>
    <t>Universidad de América</t>
  </si>
  <si>
    <t>Universidad Pedagógica Nacional - UPN</t>
  </si>
  <si>
    <t>EAN - ICC</t>
  </si>
  <si>
    <t>Alcaldía de Fontibón</t>
  </si>
  <si>
    <t>Embajada de República Checa en Bogotá</t>
  </si>
  <si>
    <t>Cv</t>
  </si>
  <si>
    <t>ESTADO</t>
  </si>
  <si>
    <t>Resultado Convocatoria</t>
  </si>
  <si>
    <t>INVESTIGADOR</t>
  </si>
  <si>
    <t>Banco preliminar y región Centro Oriente - Puesto #22</t>
  </si>
  <si>
    <t>Víctor Hugo Medina</t>
  </si>
  <si>
    <t>Propuesta seleccionada en el Banco de Elegibles</t>
  </si>
  <si>
    <t>Banco preliminar y región Centro Oriente - Puesto #3</t>
  </si>
  <si>
    <t>Abel Antonio Navarrete</t>
  </si>
  <si>
    <t>Banco preliminar y región Pacífico - Puesto #3</t>
  </si>
  <si>
    <t>Cesar Andrey Perdomo Cherry</t>
  </si>
  <si>
    <t>Banco preliminar y región Caribe - Puesto #31</t>
  </si>
  <si>
    <t>Edwin Rivas Trujillo</t>
  </si>
  <si>
    <t>Banco preliminar y región Centro Oriente - Puesto #23</t>
  </si>
  <si>
    <t>Cesar Augusto Herreño</t>
  </si>
  <si>
    <t>Banco preliminar y región Centro Oriente - Puesto #28</t>
  </si>
  <si>
    <t>Jaime Moreno</t>
  </si>
  <si>
    <t>Banco preliminar y región Centro Sur - Puesto #12</t>
  </si>
  <si>
    <t>Cesar Perdomo
- Carlos Montenegro (investigador principal cambio de última hora)
- Edwin Rivas (O TRAVÉS cambio de ÚLTIMO MOMENTO)</t>
  </si>
  <si>
    <t>Banco preliminar y región Llanos - Puesto #12</t>
  </si>
  <si>
    <t>Edwin Rivas</t>
  </si>
  <si>
    <t>Banco preliminar y región Pacífico - Puesto #8</t>
  </si>
  <si>
    <t>Nodriza: Diana Arenas</t>
  </si>
  <si>
    <t>Desistió de la firma del contrato</t>
  </si>
  <si>
    <t>En espera de resultados de la convocatoria</t>
  </si>
  <si>
    <t>Seleccionada para financiar</t>
  </si>
  <si>
    <t>TIPO</t>
  </si>
  <si>
    <t>No. CONVOCATORIA</t>
  </si>
  <si>
    <t>NOMBRE CONVOCATORIA</t>
  </si>
  <si>
    <t>ENTIDAD</t>
  </si>
  <si>
    <t>ROL UDFJC</t>
  </si>
  <si>
    <t>ALIADO</t>
  </si>
  <si>
    <t>PROGRAMA</t>
  </si>
  <si>
    <t>MESES</t>
  </si>
  <si>
    <t>GRUPOS DE INVESTIGACIÓN</t>
  </si>
  <si>
    <t>VALOR PROYECTO</t>
  </si>
  <si>
    <t>RECURSOS EN EFECTIVO FINANCIADO A UDFJC</t>
  </si>
  <si>
    <t>VALOR PROYECTO EFECTIVO</t>
  </si>
  <si>
    <t>VALOR PROYECTO ESPECIE</t>
  </si>
  <si>
    <t>SOLICITADO A ENTIDAD</t>
  </si>
  <si>
    <t>UDFJC EFECTIVO</t>
  </si>
  <si>
    <t>UDFJC ESPECIE</t>
  </si>
  <si>
    <t>SOLICITADO ALIADO 1
EFECTIVO</t>
  </si>
  <si>
    <t>SOLICITADO ALIADO 1
ESPECIE</t>
  </si>
  <si>
    <t>SOLICITADO ALIADO 2
EFECTIVO</t>
  </si>
  <si>
    <t>SOLICITADO ALIADO 2
ESPECIE</t>
  </si>
  <si>
    <t>SOLICITADO ALIADO 3
EFECTIVO</t>
  </si>
  <si>
    <t>SOLICITADO ALIADO 3
ESPECIE</t>
  </si>
  <si>
    <t>SOLICITADO ALIADO 4
EFECTIVO</t>
  </si>
  <si>
    <t>SOLICITADO ALIADO 4
ESPECIE</t>
  </si>
  <si>
    <t>RESULTADOS ESPERADOS</t>
  </si>
  <si>
    <t>PRODUCTOS ESPERADOS</t>
  </si>
  <si>
    <t>% Aportes Colciencias</t>
  </si>
  <si>
    <t>% Aportes UDFJC</t>
  </si>
  <si>
    <t>% Aportes UDFJC Efectivo</t>
  </si>
  <si>
    <t>% Aportes UDFJC Especie</t>
  </si>
  <si>
    <t>% Aportes Aliado 1</t>
  </si>
  <si>
    <t>% Aportes Aliado 2</t>
  </si>
  <si>
    <t>% Aportes Aliado 3</t>
  </si>
  <si>
    <t>% Aportes Aliado 4</t>
  </si>
  <si>
    <t>Universidad de Cundinamarca - Ejecutor</t>
  </si>
  <si>
    <t>Roberto Ferro</t>
  </si>
  <si>
    <t>* Determinación de la diversidad de arvenses y usos potenciales en los sistemas agrícolas familiares.
* Caracterización socio económica de la población participante en el proyecto
* Transferencia de conocimiento por medio de la participación en eventos académicos internacionales
* Monitoreo de variables meteorológicas</t>
  </si>
  <si>
    <t>* Manual con diversidad de arvenses y usos potenciales
* Características fitoquímicas de arvenses predominantes
* 2 artículos científicos sometidos a revista indexada
* Participación con cuatro ponencias en eventos internacionales y/o nacionales
* Aplicación móvil
* Platafonna web
* Red de sensores NFC</t>
  </si>
  <si>
    <t xml:space="preserve">1- Universidad Minuto de Dios
2- Corporación Centauro Bacatá
Alcaldía de Choachí - Alcaldía de Fómeque </t>
  </si>
  <si>
    <t>Lilia Edith Aparicio</t>
  </si>
  <si>
    <t xml:space="preserve">* Participación ciudadana en productos CTel
* Alianza con el municipio para promover la apropiación social del conocimiento por parte de la población.
* Promover la creación de dos (2) comités de vigilancia, cuidado y recuperación de los acuíferos existentes en el área de influencia del estudio
* Formación de 4 estudiantes de pregrado
* Formación de 2 estudiantes de maestría
</t>
  </si>
  <si>
    <t xml:space="preserve">* Mapa geomorfológico que identifique los acuíferos presentes en el área de estudio y su interrelación.
* Cartilla de cuidado y uso de los acuíferos
* Un libro
* Un artículo
</t>
  </si>
  <si>
    <t xml:space="preserve">1- Universidad Minuto de Dios
2- Corporación Centauro Bacatá
Beneficiarios:
I.E.D IGNACIO PESCADOR DE CHOACHI
I.E.D MONSEÑOR AGUSTIN GUTIERREZ DE FOMEQUE
</t>
  </si>
  <si>
    <t>* Participación ciudadana en productos Ctel
* Alianza con centro dedicado a la apropiación social del conocimiento
* Formación de 4 estudiantes de pregrado
* Formación de dos estudiantes de maestría</t>
  </si>
  <si>
    <t>* Mapa de cobertura vegetal
* Un libro
* Un articulo
* Guía de cuidado, uso de especies vegetales</t>
  </si>
  <si>
    <t>Programa ECOSNORD Francia</t>
  </si>
  <si>
    <t>* Proyecto de documental UVED Parque Chingaza (equivalente del proyecto UVED Reerva de la Biosfera Mapimí) 
* Publicaciones (VIA revista sobre el ecosistema, Geocarrefour, …)
* Coordinación de un Simposio en el 9º Congreso Internacional del Consejo Europeo de Investigaciones Sociales de América Latina (CEISAL) Alvaro Gutiérrez/Teresa Alarcón 2019
* Coordinación de un número de la revista ORDA 2021</t>
  </si>
  <si>
    <t>Programa ECOSNORD Alemania</t>
  </si>
  <si>
    <t>Cesar Herreño</t>
  </si>
  <si>
    <t>HOME ROBOTIK SAS</t>
  </si>
  <si>
    <t xml:space="preserve">* PROTOTIPO FUNCIONAL DE UN
SISTEMA SUMERGIBLE DE _VISIÓN ARTIFICIAL PARA LA MEDICIÓN Y PROCESAMÍENTO
BIOMECÁNICO DEL TREN INFERIOR HUMANO DURANTE LA REHABILITACIÓN EN PISCINA PARA
ENFERMEDADES NEUROMUSCULARES
* Sistema de Visión Artificial Sumergible
* Sistema de Seguimiento Automático del Objetivo
* Sistema de Procesamiento y Visualización de Datos.
* Sistema de Telemedicina
</t>
  </si>
  <si>
    <t>* Artículo de investigación
* Libro resultado de investigación
* Ejemplar del libro resultado de la investigación o carta de aceptación de publicación del libro expedida por el comité
editorial
* Producto tecnológico 
patentado o en proceso de solicitud de patente
* Prototipo de sistema
* Registro de Software</t>
  </si>
  <si>
    <t>* Formación culminada del estudiante de
doctorado en el marco del proyecto.
* Vinculación del joven investigador al
proyecto
* Formación culminada del estudiante de
pregrado al proyecto
* Tesis de maestría en ejecución,
enmarcada en el proyecto financiado
* Organización de eventos especializados
* Presentación de los resultados ante las autoridades competentes
* Documento sobre la patente y/o Registro de propiedad intelectual</t>
  </si>
  <si>
    <t xml:space="preserve">* Dos (2) artículos publicados en revistas A de PUBLINDEX (Q1 o Q2).
* Dos (2) artículos publicados en revistas B de PUBLINDEX (Q3)
* Libro - documento final tesis Doctoral
</t>
  </si>
  <si>
    <t>1- Konrad Lorenz - Ejecutor
2- Universidad Católica de Oriente - Coejecutor
3- Log On Colombia</t>
  </si>
  <si>
    <t>* Perfil sociodemográfico y psicográfico de los estudiantes de educación virtual de dos zonas de Antioquia, identificando su perfil tecnológico, su historia de interacción con entornos virtuales y sus competencias de autorregulación
* Evidencia, a partir de las actividades de investigación y la metodología descrita, de los componentes pedagógicos necesarios para la implementación del programa.</t>
  </si>
  <si>
    <t xml:space="preserve">* Dos artículos sometidos a revistas de impacto (Q1-Q2).
* Informe final sobre el diseño, construcción y validación del programa de intervención pedagógica para la prevención de la deserción y aumento del éxito estudiantil.
* Mundo virtual 3D para la implementación y uso del programa de intervención pedagógica para la prevención de la deserción y aumento del éxito estudiantil.
* Informe final sobre las recomendaciones para el uso del programa de intervención pedagógica para la prevención de la deserción y aumento del éxito estudiantil.
* Participación en dos eventos científicos.
</t>
  </si>
  <si>
    <t>1- Empresa ING - Elkin Yamith Gualteros Vanegas
2- Hospital Central de la Policia Nacional HOCEN</t>
  </si>
  <si>
    <t>* Tener un protocolo indicador de los pacientes con neumon  a adquirida en comunidad que
pueden acceder en el sistema hospitalizaci on domiciliaria.
 * Dispositivos biom etricos basados en el IoT que obtengan constantemente los signos vitales del paciente.
* Un software que se encargue de registrar y administrar la evoluci on del paciente teniendo
en cuenta la monitorizaci on constante de los dispositivos conectados a la red y que el
centro asistencial pueda observar los datos recogidos.
* Documento que gestione la parte administrativa de los instrumentos y sirva de guía para
respuesta inmediata en caso de emergencia u otra eventualidad.
* Evidencia de una prueba piloto en el que se especi que la evoluci on de los pacientes, los
gastos y la viabilidad del proyecto a una escala mayor.</t>
  </si>
  <si>
    <t>PONENCIAS: Participacion congresos internacionales para la divulgaci on de resultados.
PONENCIAS: Participacion en congresos nacionales para la divulgaci on de resultados.
ARTICULO ORIGINAL EN REVISTA INDEXADA:Articulo original publicado en cualquier
revista clasi cadas como A1, A2, B, C.
PRODUCTOS TECNOL OGICOS CERTIFICADOS O VALIDADOS: Plataforma virtual (software)
de conexi on paciente-centro asistencial.
PRODUCTOS TECNOL OGICOS CERTIFICADOS O VALIDADOS : Validaci on de los dispositivos
de monitorizaci on de signos vitales a pacientes con neumonia adquirida en comunidad.
CARTILLA: Elaboraci on y divulgaci on de una cartilla donde se evidencie la propuesta de
un nuevo modelo de hospitalizaci on domiciliaria con sus respectivos protocolos y normas.
REALIZACI  ON DE CURSOS DE CAPACITACI  ON, SEMINARIOS Y TALLERES : Realizar
una capacitaci on al personal de la salud de acuerdo a la investigaci on y procedimientos de
nuestro proyecto.
PRESENTACI  ON DE LOS RESULTADOS A LAS AUTORIDADES LOCALES, NACIONALES
Y SECTORIALES: Presentar resultados del estudio acerca de la viabilidad de un modelo de</t>
  </si>
  <si>
    <t>Grupos de investigación UDFJC: 
1- GCEM
2- LIFAE
3- GITUD</t>
  </si>
  <si>
    <t>* Profundo conocimiento de las funciones de diseño, construcción e implementación de sistemas de registro inteligentes, al igual que un procedimiento técnico  ara la selección del hardware y software requerido en el proyecto
* Validación y mejora de los sistemas de apantallamiento y aislamiento gracias a las pruebas en laboratorio, simulación a través de herramientas  computacionales. Identificación de los sistemas de conexión y la metodología de montaje óptima.
* El estudio preliminar de mercado permitirá realizar la búsqueda de principales actores de mercado, fortalezas, debilidades y diferencias con los competidores. Se realizará un análisis de la distribución geográfica, temporal y tipología del mercado. Por último, se realizará la búsqueda de competidores
* Se conseguirá identificar los procesos y requisitos necesarios para realizar la protección intelectual del conocimiento generado</t>
  </si>
  <si>
    <t>* Formación culminada del estudiante de maestría (2)
* Participación en eventos especializados, presentando los resultados de la investigación (2)
* Se dictará un curso de diseño de PCBs de veinte (20) horas
* Artículos de investigación A2 (2)
* SOFTWARE: Código fuente o manual de instalación. Registro de software ante entidades competentes
* PROTOTIPO: Planos de diseño o sus fotografías o demás soportes de existencia</t>
  </si>
  <si>
    <t>1- Grupo GITEM++
2- Laboratorio de Investigación en Fuentes Alternativas de Energía (LIFAE)</t>
  </si>
  <si>
    <t>1- Criterios de diagnóstico que propendan por disminución de la probabilidad de falsos negativos.
2- Nueva técnica matemática que permita extraer la información relevante para el diagnóstico desde la imagen medica de la retina.
3- Software que permita modelar un vaso sanguíneo desde el modelo matemático producto del segundo objetivo y a su vez permita verificar
dicho modelo matemático como herramienta de diagnóstico de la retinopatía diabética.
4- Modelo matemático del comportamiento dinámico de la irrigación sanguínea en cercanías de la retina, que permita determinar el estadio
patológico actual de la retinopatía diabética y que permita predecir la evolución de la patología en un paciente particular.
5- Software que permita verificar el modelo obtenido.</t>
  </si>
  <si>
    <t>1-  Formación de estudiante de doctorado: Formación culminada de estudiante de doctorado en el marco del proyecto.
2-  Ponencias: Se realizará dos ponencias de presentación de resultados de la investigación en sendos eventos académicos internacionales.
3- Participación en eventos científicos: Se participará en por lo menos un evento científicos internacional del área de la salud ocular, donde se presentarán
resultados de la investigación.
4- Articulo original en revista indexada: Se presentará artículo en categoría A2 y articulo en categoría Al.
5- Capítulo en libro resultado de investigación: Se entregará capítulo de libro o borrador sometido a evaluación.</t>
  </si>
  <si>
    <t>1- Universidad del Valle
2- Hospital Universitario del Valle Evaristo García ESE
3- Universidad de la Rioja</t>
  </si>
  <si>
    <t>1. Vinculación 2 Jóvenes Investigadores (UDISTRITAL Y UNIVALLE)
2.Vinculación Estudiante de Maestría
3. Formación Culminada Estudiante de Pregrado
4. Participación en eventos científicos, presentando los resultados de la investigación CUATRO (4) 
5. Dos cursos de capacitación, seminarios o talleres realizados.
6. Artículo Original en Revista Indexada A1 
7. Artículo Original en Revista Indexada A2
8. DOS Artículos Original en Revista Indexada B
9.Registro de Software
10. Empresas de base tecnológica (spin-off),</t>
  </si>
  <si>
    <t>1. Contrato de vinculación del joven investigador e informe de las actividades desarrolladas en el marco del proyecto.
2.Documento que certifique que el trabajo de grado se realiza en el marco del proyecto, emitido por la autoridad en investigación de la institución educativa e informe de actividades realizadas.
3. Documento que certifique el trabajo de grado realizado por el estudiante de pregrado en el marco del proyecto y el acta de grado.
4. Producto: Certificado como de participación como ponente y soporte del trabajo presentado (memorias, programa de los eventos).
5. Programa del curso, capacitación, seminario o taller; intensidad horaria, duración y lista de asistencia.
6. Copia del artículo original aceptado en revista categorizada o la carta de aceptación del artículo.
7. Copia del artículo original aceptado en revista categorizada o la carta de aceptación del artículo.
8.Copia del artículo original aceptado en revista categorizada o la carta de aceptación del artículo.
9.Certificación de registro
aprobado por la institución otorgante.
10. Registro del producto o de la empresa ante la entidad competente, certificación institucional firmada por el representante legal que declare la implementación de la innovación en pequeñas, medianas y grandes empresas.</t>
  </si>
  <si>
    <t>1- Grupo GIIRA
2- Grupo GITUD</t>
  </si>
  <si>
    <t>1- Modelo conceptual de representación del información espacial y espectral basado en una adecuada captura de datos considerando las propiedades físicas y temporales de la vegetación a evaluar. 
2- Modelos digitales de elevación y ortofotomosaicos con un muestreo
hiper-temporal para su análisis,
3- Identificación de los índices espectrales con una relación influyente para una estimación cuantitativa en la condición de la vegetación. 
4- Metodología adecuada para el procesamiento de la información, que generen índices de calidad y permitan realizar detecciones de cambio en la condición de la vegetación.
5- Documento que contenga los lineamientos metodológicos para la captura, análisis y evaluación de la condición vegetal en sistemas agroecológicos mediante imágenes obtenidas con vehículos aéreos no tripulados.</t>
  </si>
  <si>
    <t>1- Formación de estudiantes de Maestría (2)
2- Vinculación de estudiante de doctorado
3- Ponencias (2): Participación en eventos científicos
4- Seminarios (2)
5- ARTICULO ORIGINAL EN REVISTA INDEXADA tipo top (A1 o A2)
6- ARTICULO ORIGINAL EN REVISTA INDEXADA tipo A (B o C)
7- Libro o borrador de libro sometido a evaluación.</t>
  </si>
  <si>
    <t>1- TECSOL</t>
  </si>
  <si>
    <t>German Lopez</t>
  </si>
  <si>
    <t>1- Tesis de doctorado
2- Trabajo de grado de pregrado</t>
  </si>
  <si>
    <t xml:space="preserve">1- Artículo en revista indexada (2)
2- Ponencia en evento científico  (2)
3- Informe técnico Final
4- Taller de divulgación con industriales (a los 10 meses de inicio)  
5- Taller de socialización con industriales y búsqueda de financiación (a los 22meses de inicio)  </t>
  </si>
  <si>
    <t>1- Grupo LIDER
2- Grupo LASER</t>
  </si>
  <si>
    <t>1- Vinculación de un (1) estudiante de doctorado
2- Formación de dos (2) Magister
3- Formación de dos (2) profesionales
4- Dos (2) ponencias internacionales
5- Participación en tres (3) eventos científicos
6- Organización de un (1) evento científico</t>
  </si>
  <si>
    <t xml:space="preserve">1- Dos (2) artículos categoría A1, A2, B y C.
2- Publicación de un libro o borrador sometido a evaluación
</t>
  </si>
  <si>
    <t xml:space="preserve">Participación como ponente en eventos académicos como foros, seminarios, diplomados, cursos de extensión, congresos y simposios.
Presentación de los resultados ante la comunidad académica, la sociedad civil y en especial a los y las jóvenes.
Realización de talleres y cursos en las universidades Nacional y Distrital, el marco de la propuesta de un laboratorio social de paz
Realización de un (1) diario de campo a manera de documentar la experiencia.
Consolidación de un álbum fotográfico que recoja las experiencias del laboratorio
</t>
  </si>
  <si>
    <t>Realización de (1) artículo científico e inédito de autoría propia.
Realización de un (1) artículo científico en coautoría con los directores de las dos instituciones aliadas: IPAZUD y OBJUN.
Consolidación de una base de datos, sistematización y medición de la irrupción de las iniciativas juveniles para la cultura de paz en Colombia a través de las redes sociales digitales.
Vinculación de un joven pasante en algún programa de ingeniería del 1 de febrero de 2019 al 1 de junio de 2019
Vinculación de un joven pasante en el área de las ciencias sociales del 1 de febrero de 2019 al 1 de junio de 2019
Inicio de la formación del estudiante de doctorado en el marco del proyecto
Vinculación de un joven auxiliar investigador al proyecto</t>
  </si>
  <si>
    <t>GIM Ingeniería Eléctrica LTDA</t>
  </si>
  <si>
    <t>1- Levantamiento de Requerimientos: Informe con necesidades, Diagrama de Procesos, Documento de análisis de funcionamiento de la línea de producción, Fichas de equipos documentados, Fichas de puestos de trabajo.
2- Diseño global del sistema de seguimiento y los requerimientos
monitoreo inteligente: Documento con el levantamiento de los requerimientos, URL con acceso a las funciones de
la arquitectura de software
3- Adquisición de equipos software y servicios tecnológicos: Informe con las especificaciones de los requerimientos para el diseño de software, Manual de procesos de adquisiciones
4- Instalación de elementos adquiridos: Documentos con las
especificaciones técnicas de los sensores, Informe con los detalles de la implementación y el estado del sistema
5- Evaluación: Tablas de evaluación del nivel de satisfacción de las adquisiciones, Informe técnico con las variables implementadas en la base de datos, Interfaz gráfica del sistema.</t>
  </si>
  <si>
    <t>Sistema de seguimiento y monitoreo inteligente implementado correctamente,
Documento con linea de producción caracterizada
Sistema con módulo de verificación de cada variable indicando en comportamiento
individual y registro de mediciones que registre tiempo.
Protocolo de validación del sistema de seguimiento y monitoreo propuesto desarrollado y probado</t>
  </si>
  <si>
    <t>1- FIREFLY ENERGY SAS
2- Universidad de Cundinamarca</t>
  </si>
  <si>
    <t>1- Análisis de patrones y correlaciones en los reportes de emergencias.
2- Uso de Modelo de inteligencia de máquina y BigData en la predicción de emergencias, y que permita asistir en la coordinación y optimización
de equipos de respuesta a emergencias
3- Informe técnico del resultado de análisis de BigData sobre los datos recibidos de reportes de emergencias.
4- Sistema que permita recepción análisis y predicciones por medio de aprendizaje de máquina, encaminado a mejorar la respuesta de
equipos de emergencia.
5- Datos estadísticos y anóminos de libre consulta acerca de la geolocalización, frecuencia, clasificación y ocurrencia de reporte de
emergencias en la ciudad de Facatativa
6- Diseño de estaciones de monitoreo climático y de otros tipos que se conecten con sistemas de IOT basados en protocolo MQTT</t>
  </si>
  <si>
    <t>1- Publicación Revista Internacional Machine Learning y Big data
2- Ponencia Internacional Machine Learning y Big data aplicado a ciudades inteligentes</t>
  </si>
  <si>
    <t>1- MARKET TEAM S.A.</t>
  </si>
  <si>
    <t>Creación de algoritmo de detección de conjuntos de objetos:
Algoritmos ejecutables dentro de la aplicación. 
Creación de aplicación general setup inicial implementación de diseño y plantillas Modulo de proyectos
Autenticación de usuarios administración de usuarios modulo/rol/usuario Administración decategorías-subcategorias-productos
Administración de espacios 
Administración de puestos 
Administración de promocionales
Procesamiento de imágenes supervisión de imágenes 
Aprendizaje de imágenes:
Sistema de administración WEB seguro para el análisis de imágenes. 
Etapa de desarrollo - procesamiento Modulo general -Web Services
Modulo de supervisión de imágenes 
Modulo de interfaz móvil para captura de imágenes 
Modulo de resultados y reportes: 
Aplicación móvil para la captura correcta de imágenes, 
Web services módulos bacth y Online para análisis de imágenes, 
Reportes y resultados web. 
Modulo web de supervisión de imágenes para control de calidad. 
Reporte de resultados obtenidos y conclusiones</t>
  </si>
  <si>
    <t xml:space="preserve">* Reporte con las referencias de productos obtenidos de los  300 Stock Keeping Unit e imágenes de entrenamiento seleccionadas en el sistema. 
* 300 modelo sde TensorFlow y Open Cv generados por categoria 
* Sistema de aprendizaje a traves de texto. 
Algoritmos ejecutables dentro de la aplicación.
* Estructura de datos para la explotación del Sistema de administración WEB seguro para el análisis de imágenes. Sistema de administración 
* Mejora de la usabilidad de la Aplicación móvil para la captura correcta de imágenes, Web services módulos bacth y Online para análisis de imágenes, Reportes y resultados web. modulo web de supervisión de imágenes para control de calidad.
*Reporte de resultados obtenidos y conclusiones </t>
  </si>
  <si>
    <t>1- Praxis IT Colombia LTDA</t>
  </si>
  <si>
    <t>Documento o informe de la consultoría en: 
- Diseño de la Arquitectura 
- Aseguramiento de la calidad para la implantación 
- Diseño e implementación de modelos analíticos en la plataforma 
- Generación de modelos analíticos
- Protección de Datos</t>
  </si>
  <si>
    <t>Invitación a presentar propuesta para dar respuesta al reto de Ciencia y TIC - Construir, educar y proteger: una misión dorada</t>
  </si>
  <si>
    <t xml:space="preserve">Nuestra propuesta consiste en la implementación de un programa de lavado artesanal llamado “Mi Pez” que contará con una fase de intervención física a los lavaderos con implementación de elementos TIC y otra de proyección y apropiación social.
Se adecuarán lavaderos acordes al contexto sobre el mismo lugar en el que están ubicados actualmente, los cuales contarán con un sistema de filtrado y limpieza para disminuir porcentajes de contaminación del agua antes de ser vertida nuevamente a la quebrada y adecuando sensores que enviarán datos de uso a un punto de información físico que permitirá generar conciencia y apropiación en la población. Se asegura que el funcionamiento de los dispositivos TIC no intervendrá ni modificará el proceso de lavado de ropa de las personas.
Por otra parte, tendremos un proceso de educación ambiental y concientización que potenciará la apropiación social del conocimiento de la solución, lo que permitirá incluir de manera activa a la comunidad fortaleciendo el proceso de construcción de tejido social desde la base de la interacción entre los pobladores.
Por último, se desarrollará una página web para divulgar el proceso y resultados del proyecto hacia otras comunidades interesadas en resolver problemáticas comunes.
</t>
  </si>
  <si>
    <t xml:space="preserve">1- Se adecuará la zona en la que actualmente se encuentran los lavaderos para levantar unos nuevos que permitan realizar el proceso de lavado fuera de la quebrada, su altura estará acorde a los resultados que arroje la caracterización de la población con el fin de prevenir enfermedades o dolencias corporales, el agua subirá desde la quebrada hasta la altura de los lavaderos por medio de un ducto impulsado por una bomba. Los nuevos lavaderos contarán con un sistema de filtrado y limpieza que disminuirá los grados de contaminación del agua utilizada en el proceso antes de ser vertida nuevamente al afluente. Se instalarán sensores que permitirán medir datos de la actividad como litros de agua utilizada, Litros de agua procesada regresada al afluente, horas de mayor afluencia, que serán enviados a un punto de información físico que se construirá en el proceso pedagógico con la población.
2- Se implementará un punto de información físico que incluirá herramientas TIC para recibir las mediciones realizadas por los sensores en los lavaderos y mostrarlas por medio de una pantalla programada con elementos gráficos e interactivos para generar conciencia e incentivo en la población sobre el uso adecuado de los lavaderos.
También se desarrollará una página web que estará orientada al reporte detallado del proceso para su divulgación hacia otras comunidades que estén interesadas en implementar soluciones similares o en replicar esta.
3- Se llevará a cabo un proceso pedagógico sustentado en educación ambiental que incluirá el diseño y aplicación de instrumentos de interacción y recolección de información como árboles de problemas, matriz de viabilidad, pentágono de participación, cartografía social, entre otras, para generar encuentros con la población, talleres, estrategias de concientización e interacción con los nuevos dispositivos instalados y así potenciar el proceso de apropiación social del conocimiento. Se busca que el programa se convierta en un agente cohesionador generador de tejido social en la comunidad.
</t>
  </si>
  <si>
    <t>Entidad Ejecutora:
1- Konrad Lorenz 
Entidad Co-ejecutora:
2- Universidad Católica de Oriente
Entidad Sector TIC:
3- Log On Colombia</t>
  </si>
  <si>
    <t xml:space="preserve">* Dos artículos sometidos a revistas de impacto (Q1-Q2).
* Informe final sobre el diseño, construcción y validación del programa de intervención pedagógica para la prevención de la deserción y aumento del éxito estudiantil.
* Plataforma para la implementación y uso del programa de intervención pedagógica para la prevención de la deserción y aumento del éxito estudiantil.
* Informe final sobre las recomendaciones para el uso del programa de intervención pedagógica para la prevención de la deserción y aumento del éxito estudiantil.
* Participación en dos eventos científicos.
</t>
  </si>
  <si>
    <t>1- UNAD - Ejecutora
2- BOXPOB</t>
  </si>
  <si>
    <t xml:space="preserve">* Sistema gamificado de autonomía del estudiante y de acompañamiento docente en Ambientes Virtuales de Aprendizaje, para el fortalecimiento de la educación virtual en el Departamento de Antioquia
* Modelo de sistema gamificado en educación virtual para el Departamento de Antioquia
* 2 tesis de maestría 
* 2 trabajo de pregrado
* Seminario taller sobre el proceso de desarrollo e implementación de sistema gamificado
</t>
  </si>
  <si>
    <t xml:space="preserve">* 1 artículo publicable en revista indexada
* 1 capítulo de libro
* 1 desarrollo de herramienta de sistema Gamificado del Aprendizaje implementado en la plataforma de la UNAD
* 1 ponencia en evento internacional </t>
  </si>
  <si>
    <t>Convocatoria de investigaciones 2018 para presentar proyectos de CT+I en temáticas relacionadas con la planeación, gestión eficiente, atribución, vigilancia y control del espectro radioeléctrico en Colombia</t>
  </si>
  <si>
    <t>1- El resultado esperado de esta fase del proyecto es un informe de los métodos de planificación utilizados actualmente por los diferentes operadores de televisión, así mismo una clasificación de dichos modelos eleccionando los índices de gestión de recursos en el espectro radioeléctrico, para así buscar una comparación pertinente para realizar de forma adecuada y eficiente la puesta en funcionamiento de la metodología que es el objetivo de este proyecto.
2- El resultado esperado de esta fase del proyecto se compone de un informe que unifique los criterios y procedimientos necesarios en la planificación de redes de televisión digital terrestre, incluyendo una sección de pruebas de campo y/o laboratorio, se seleccionaran los lugares más representativos de la región rural de Cundinamarca para realizar las mediciones. Aquí se busca tener un componente comparativo de los comportamientos de los modelos en entornos rurales. La
redacción de un documento de socialización para estudiantes de la Facultad de Ingeniería de la Universidad Distrital permitirá mostrar los avances logrados en esta fase, de igual forma la presentación de los mismos en un evento nacional/internacional en el formato ponencia o poster.
3- El resultado esperado de esta fase del proyecto se compone de un documento de análisis de todo lo relacionado con la gestión del modelo para la parametrización de coberturas y asignación eficiente del espectro radioeléctrico, a través de análisis pertinentes y verificación de campo para generar la metodología propuesta. Así mismo de los análisis de coberturas, interferencias, eficiencia de frecuencias en entornos rurales y su respectiva validación de campo. En esta fase se preparará un documento tipo artículo para presentar en revista internacional indexada. 
4- En esta etapa se recopilará la información obtenida con las fases anteriores. Esta documentación tiene el objeto de describir claramente la metodología para la planificación de redes de televisión digital terrestre en el entorno rural de Cundinamarca, así mismo la integración de los procesos que se seleccionaron para
posteriores trabajos y/o desarrollos. Se postulará el artículo redactado en la fase anterior en una revista internacional indexada.</t>
  </si>
  <si>
    <t>1- Ejecutor:TECSOL
2- Aliado Institucional: Alcaldía de Guacheta</t>
  </si>
  <si>
    <t>* Implementar cuatro sistemas generadores de biogás y bioabono cuyo funcionamiento permite dar uso a los residuos orgánicos resultantes de los procesos productivos agropecuarios y domiciliarios con el fin de generar biogás y bioabono para su reutilización en el proceso productivo, como acercamiento a un ciclo de economía circular.
* Agremiar inicialmente a veinte hogares de siete veredas del municipio de Guachetá para capacitarlos acerca de diversos aspectos que rodean la valorización energética de sus residuos orgánicos.
* Desarrollar una aplicación móvil para la recolección de datos obtenidos durante los procesos de digestión anaerobia, entre otras experiencias y resultados que se puedan dar de este proyecto, con el fin de garantizar la construcción colectiva del conocimiento.
* Generar una caracterización de la zona geográfica que sirva para futuras investigaciones en el área de los biodigestores.
* Estimar la reducción de uso de recursos energéticos en los procesos productivos al usar el producto de los biodigestores, además de materia orgánica que deja de ser arrojada a los vertederos.</t>
  </si>
  <si>
    <t>1. Productos resultados de actividades de generación de nuevo conocimiento.
- 1 Artículo de investigación
2. Productos resultados de actividades de desarrollo tecnológico e innovación.
- 1 Producto tecnológico certificado o validado: c.Software (aplicación móvil).
3. Productos resultados de actividades de apropiación social del conocimiento.
- Participación ciudadana en CTeI: b. Espacios de participación ciudadana en CTeI.
- Circulación de conocimiento especializado: a. Participaciones u organizaciones de
eventos científicos, tecnológicos y de innovación (congresos, seminarios, foros,
conversatorios, talleres, entre otros).
4. Productos de actividades relacionadas con la formación de recurso humano
para CTeI.
- Estudiante de 1 pregrado y 1 maestría: b. Vinculación de estudiantes de pregrado y
maestría.</t>
  </si>
  <si>
    <t>1- Ejecutor: Corporación Universitaria Minuto de Dios
2- Aliado: Corporación Centauro Bacata</t>
  </si>
  <si>
    <t>Se espera obtener los siguientes resultados:
1- Actividades de Nuevo conocimiento: Libro, Un articulo.
2- Actividades Desarrollo tecnológico e innovación: Mapa de la cobertera vegetal, Guía de cuidado y uso de especies vegetales.
3- Actividades de Apropiación social del conocimiento: Participación ciudadana en productos CTel, Alianza con centro dedicado a la apropiación social del conocimiento.
4- Actividades de formación del recurso humano: Formación de 4 estudiantes de pregrado, Formación de dos estudiantes de maestría.</t>
  </si>
  <si>
    <t>* Cartilla guia para identificar, cuidadar y aprovechar las especies vegetales presentes en la zona.
* Libro Publicación con los resultados obtenidos y la metodología desarrollada
* Mapa de la cobertera vegetal del área investigada
* Alianza con los centros educativos de los municipios de Choachí, Ubaque y Fómeque
* Tesis de grado de maestría, trabajo de campo e instruirán a los estudiantes.
* Vinculación estudiantes de pregrado Apoyarán todo el proceso de la investigación y trabajarán en campo e instruirán a los estudiantes
* Formación estudiantes de pregrado</t>
  </si>
  <si>
    <t>Se espera obtener los siguientes resultados: 
1- Actividades de desarrollo tecnológico: Mapa geomorfológico: Información obtenida como resultado de la transformación de imágenes pares
estereoscópicas paralelas, en un modelo digital del relieve y su deriva con clasificación de la superficie sobre la base de indicadores dinámicos y parámetro
hidrogeológicos, con los cuales se ajusta el algoritmo de interpretación de la imagen. Permite el conocimiento de estructuras regionales, el lineamiento de las áreas que presentan las fallas tectónicas, las cuales no se observan con otros algoritmos. Las estructuras definidas en este mapa permiten observar la presencia de acuíferos. Incrementar el conocimiento de los acuíferos existentes en el área de estudio y socializarlo entre la comunidad.
2- Actividades de apropiación del conocimiento: Metas: Capacitar al 10% de la pob]ación del área de estudio en el proyecto, en el nuevo
conocimiento. Promover la creación de dos (2) comités de vigilancia, cuidado y recuperación de Jos acuíferos existentes en el área de influencia del estudio.
3- Actividades de Nuevo conocimiento: Un libro, un articulo 
4- Actividades Desarrollo tecnológico e innovación: Guía de cuidado, uso y recuperación de acuíferos
5- Actividades de formación del recurso humano: Formación de 6 estudiantes de pregrado Formación de dos estudiantes de maestría.</t>
  </si>
  <si>
    <t>* Libro con resultado de la investigación, metodología y propuestas
* Guia de cuidado, uso y recuperación de acuíferos
* Mapa.geomorfológico del corredor Choachi - Fómeque 25 km2
* Alianza con las alcaldías de los municipios de Choachi y Fómeque
* Vinculación de estudiantes de pregrado, para apoyo de la investigación en campo y oficina
* Vinculación estudiantes de Maestría que trabajarán en todo el proyecto, incluido el trabajo de campo e instruirán a los estudiantes.</t>
  </si>
  <si>
    <t>1- Ejecutor: Universidad de Cundinamarca</t>
  </si>
  <si>
    <t>Datos sobre la generación promedio diaria de residuos agroalimentarios en la ciudad la plaza de Fusagasugá
Protocolo para el manejo adecuado de los residuos generados por la plaza de mercado en Fusagasugá
Datos sobre la naturaleza y composición fisicoquímica de los residuos de la plaza de mercado de Fusagasugá
Parámetros adecuados de trabajo para conseguir que el proceso de digestión anaerobia a partir de residuos agroalimentarios sea estable y sostenible en el tiempo (temperatura, pH, carga orgánica)
Prototipo de reactor anaerobio de flujo continuo completamente instrumentado para el monitoreo en línea del proceso de degradación anaerobia de residuos agroalimentarios en la plaza de mercado de Fusagasugá
Un prototipo para generación de energía eléctrica mediante el aprovechamiento del biogás producido mediante la digestión anaeróbica de residuos agroalimentarios de la plaza de Fusagasugá
Herramientas de transferencia y apropiación de tecnologías producidas a lo largo del proyecto (cartillas, jornadas de capacitación, asistencia a eventos de divulgación)</t>
  </si>
  <si>
    <t>1- PRODUCTOS RESULTADOS DE ACTIVIDADES DE DESARROLLO TECNOLOGICO E INNOVACION: Generación de ideas, métodos y herramientas que impactan el desarrollo económico y generan transformaciones en la sociedad. Solución a problemas sociales, técnicos y económicos.
2- PRODUCTO TECNOLOGICO CERTIFICADO O VALIDADO: Prototipo Industrial
3- PRODUCTOS RESULTADOS DE ACTIVIDADES DE APROPIACION SOCIAL DEL CONOCIMIENTO: a. Circulación de conocimiento especializado i. Participación u organizaciones de eventos científicos, tecnológicos y de innovación (congresos, seminarios, foros, conversatorios, talleres)
4- PRODUCTOS DE ACTIVIDADES RELACIONADAS CON LA FORMACION DE RECURSO HUMANO PARA CTeI: a. Estudiante de Doctorado (1) (Gestión de proyectos de Investigación) b. Estudiantes de especialización (2) (Trabajo de grado en Gestión Ambiental) c. Estudiantes de pregrado (6) (Trabajos de grado en Ingeniería Electrónica)</t>
  </si>
  <si>
    <t>1- Ejecutor: Corporación Universidad Piloto de Colombia - Seccional Girardot
2- Aliada: Alcaldía de Guachetá</t>
  </si>
  <si>
    <t>* Estudio del potencial energético y aprovechamiento del residuo orgánico para la generación de biogás y biofertilizantes.
* Creación de una base de datos de la caracterización y potencial de biomasa residual disponible y un inventario de las capacidades técnicas actuales de la OMATAA.
* Sistematización del proceso de diseño, construcción e implementación de biodigestores en condiciones climáticas del municipio de Guachetá Cundinamarca
* Implementar una estrategia de clasificación de residuos y plan de sostenibilidad del CERBÍO que cuente con la participación activa de la población de Guachetá.
* Implementar estrategias para la apropiación social del conocimiento que beneficien a la población de Guachetá, la OMATAA y la comunidad académica y científica de las Universidades Piloto de Colombia y Distrital Francisco José de Caldas.
* Desarrollar un aplicativo móvil para el fortalecimiento de capacidades en la producción y comercialización del biogás y biofertilizante.
* Implementación de un Centro de Experiencia Rural Bioambiental –CERBÍO-, para la biodigestión de residuos orgánicos y el fortalecimiento de capacidades en la producción agrícola del municipio de Guachetá.
* A partir de las lecciones aprendidas del proyecto, ser un referente para replicar el Centro de Experiencia Rural Bioambiental –CERBÍO- en otras poblaciones del departamento de Cundinamarca y del resto del país.
* Generar productos de nuevo conocimiento que sean publicados en revistas indexadas internacionales y/o nacionales.</t>
  </si>
  <si>
    <t>* Artículo Categoría "B" Optimización de biodigestores según condiciones climáticas en municipios de Cundinamarca, a partir de los resultados alcanzados en el objetivo
2: Diseñar e implementar un biodigestor piloto para generar biogás y biofertilizante a partir de los residuos orgánicos acopiados por Oficina Municipal de Asistencia Técnica Agropecuaria y Ambiental -OMATAA- del municipio de Guachetá.
* Artículo Categpría "A2" Un artículo en revista indexada de categoría A2 de acuerdo al objetivo 5 Documentar la experiencia y las lecciones aprendidas del
proyecto para la posible replicabilidad del - CERBÍO- en otras poblaciones del departamento de Cundinamarca.
* Informe técnico que describa los avances y logros alcanzados en el proyecto, así como las técnicas y estrategias implementadas por el Centro de Experiencia Rural Bioambiental -CERBÍO-, para la biodigestión de residuos orgánicos y el fortalecimiento de capacidades en la producción agrícola del municipio de Guachetá.
* Software Aplicativo móvil para el fortalecimiento de capacidades en la producción y comercialización del biogás y biofertilizante, de acuerdo al objetivo
4 Desarrollar una estrategia para la apropiación social del conocimiento del Centro de Experiencia Rural Bioambiental -CERBÍO-.
* Trabajo conjunto con comunidades del municipio en el desarrollo de actividades orientadas al mejoramiento de las condiciones del territorio, buscando una construcción colectiva de saberes.
* Diseño y ejecución de una estrategia pedagógica y didáctica que facilite el aprendizaje y uso de los potenciales de biomasa, clasificación de residuos
municipales e industriales
* Organización del Seminario de Bioenergía 
* Ponencia 1: Participación con ponencia o póster Seminario de Bioenergía Ponencia 2: Participación con ponencia en evento internacional
* Divulgación de las experiencias y las lecciones aprendidas del proyecto para la posible replicabilidad del -CERBÍO- en otros territorios de Cundinamarca a través de emisiones radiales y/o videos
* Modelo y estrategias para la creación de Centros de Experiencia Rural Bioambiental -CERBÍO-, para la biodigestión de residuos orgánicos y el fortalecimiento de capacidades en producción agrícola.
* Vinculación de estudiante de maestría</t>
  </si>
  <si>
    <t>Convocatoria de estímulos 2018</t>
  </si>
  <si>
    <t>* Cinco capítulos de siete minutos cada uno en las temáticas:
- Ambiente, basuras, mitigación y Control.
- Energías alternas en la cotidianidad
- Dispositivos para tratamientos DIY del agua
- Prácticas ancestrales y sonido
- Alimentación huertas urbanas y rurales sistematizadas</t>
  </si>
  <si>
    <t>* Generación de conocimiento para entender el potencial hidrico (calidad y cantidad) de un cuerpo de aqua lentico
* Mejoramiento en las condiciones de tratabilidad del agua para consumo humano
* Participación de un evento científico
* Establecer el índice de calidad del agua del cuerpo del agua lentico
* Socialización de resultados ante la Autoridad Ambiental en la Jurisdicción</t>
  </si>
  <si>
    <t>* Cuatro (4) artículos científicos Número de artículos resultados de la investigación en publicados en revista indexadas por Colciencias
* Dos libros resultados de investigación
* Formación de cuatro (4) estudiantes de pregrado en investigación formativa: 2 estudiantes de la Tecnología en Saneamiento Ambiental y/o Ingeniería Sanitaria de la Universidad Distrital y 2 estudiantes de Ingeniería Civil de la Universidad de Sucre
* Ocho (8) ponencias en Congresos y/o Seminarios especializados</t>
  </si>
  <si>
    <t>Fuerza Aérea Colombiana 
FAC</t>
  </si>
  <si>
    <t>Dominio Institucional
• Tanto la Universidad como la Fuerza Aérea Colombiana desarrollan su misionalidad generando y difundiendo saberes con vocación hacia el desarrollo sociocultural en defensa de la soberanía e integridad del territorio desde una perspectiva de sostenibilidad ambiental.
• Se consolidan procesos de investigación interinstitucionales que fortalecen los ámbitos académicos y tecnológicos en la búsqueda mancomunada del desarrollo social como fin primordial del Estado.
• Se afianza el compromiso de la Fuerza Aérea Colombiana en el despliegue de proyectos de protección ambiental que procuran una mayor producción de oxígeno, no sólo para la nación de la que hace parte de su defensa, sino para beneficio global.
Dominio lnvestigativo
• Fomento del cambio de perspectiva en el abordaje de problemáticas complejas que requieren la articulación de equipos de trabajo multidisciplinarios.
• Integración de la óptica civil a los proyectos de defensa de la soberanía e integridad del territorio, a partir de núcleos comunes de trabajo.
• Generación de nuevas narrativas de interpretación de la problemática del deterioro ambiental causado por estrategias mineras no planificadas.
• Explotación inteligente de bancos de datos del territorio nacional para garantizar el derecho y obligación del Estado y de las personas de proteger las riquezas y naturales de la Nación
• Divulgación de resultados y experiencias en eventos nacionales e internacionales.
Dominio Tecnológico
• Se dota a la nación de una federación de herramientas para el análisis de datos multifuente, multi-formato; con capacidad de ser utilizada en los estudios de afectación ambiental con una perspectiva multimedia!.
• Se fomenta la estandarización de datos y procesos (ambiente común de datos) para su visualización multitemporal y multidimensional en entornos Web (4D y SD).
• Se propicia el enriquecimiento semántico de la metadata a partir de la definición de una ontología específica que permita la representación del conocimiento del dominio de afectación ambiental de lechos fluviales.
• Al estar centrado en la arquitectura, se obtiene el beneficio de establecer un modelo base sobre el cual se integrarán los componentes en un ecosistema orientado a servicios.</t>
  </si>
  <si>
    <t>* Generación de conocimiento: Un artículo indexado, Una ponencia, un registro de
software.
*Nuevos desarrollos tecnológicos: Un modelo y sistema de predicción
* Fortalecimiento de la capacidad científica: Formación de Un Magíster, Formación de
un Ingeniero
* Fortalecimiento de la capacidad institucional: Futuros trabajos en alianza y
colaboración, reconocimientos por parte del estado.
* Apropiación social del conocimiento: Informes manuales, y transferencia al sector
productivo.</t>
  </si>
  <si>
    <t>La Secretaría Distrital de Gobierno a través de la Subsecretaría de Gestión Local liderará una campaña de investigación, formación, sensibilización y socialización dirigida a las Juntas de Acción Comunal (JAC) que sean priorizadas con el fin de fortalecer la apropiación del Código Nacional de Policía y Convivencia en las comunidades que sirva a su vez como mecanismo de prevención de contravenciones, mejoramiento de la convivencia, desarrollo activo del control social informal, apropiación de valores, entre otros.</t>
  </si>
  <si>
    <t xml:space="preserve">* Documento sobre análisis de percepción con los actores del proceso de formación sobre el estado de la convivencia y la seguridad ciudadana en los territorios de Bogotá.
* Un documento de análisis sobre algunas alternativas a la seguridad, basado en las opiniones y propuestas de los actores del proceso de formación
</t>
  </si>
  <si>
    <t>VIII UNIMINUTO</t>
  </si>
  <si>
    <t xml:space="preserve">* Memorias de participación en eventos de investigación institucionales internos y externos a nivel nacional donde se presenten las conclusiones del ejercicio de investigación realizada.
* Ponencia en evento internacional con memorias indexables en WOS, Scimago o Scopus donde se presenten las conclusiones del ejercicio de investigación realizada, tales como:
1. EUROSCICON LTD, Ocupational Health and Safety 2019, London, UK
2. V Congreso Internacional de Seguridad y Salud en el Trabajo – Osalan 2019
http://www.osalan.euskadi.eus/evento/-/evento/iv-congreso-internacional-de-seguridad-y-salud-en-el-trabajo-osalan-y-la-prevencion-de-riesgos-una-trayectoria-de-25-anos/ </t>
  </si>
  <si>
    <t xml:space="preserve">* Artículo de investigación sometido en revista indexada internacional, en el cual se plasme el proceso investigativo desarrollado y los resultados obtenidos.
1. AIHA journal : a journal for the science of occupational and environmental health and safety UK
2. Safety and Health at Work, South Korea
* Libro resultado de investigación, donde desde la seguridad y salud en el trabajo se plasmen condiciones y estrategias para el mejoramiento d ela calidad d evida y la formalizaciones de quienes trabajan en la informalidad
</t>
  </si>
  <si>
    <t>No es una convocatoria</t>
  </si>
  <si>
    <t>CONVOCATORIA PACTO PARA LA GENERACIÓN DE NUEVO CONOCIMIENTO A TRAVÉS DE PROYECTOS DE INVESTIGACIÓN CIENTÍFICA EN CIENCIAS MÉDICAS Y DE LA SALUD.</t>
  </si>
  <si>
    <t>1- Universidad Manuela Beltrán
2- Universidad Pedagógica y Tecnológica de Colombia UPTC</t>
  </si>
  <si>
    <t xml:space="preserve">UDFJC:
- DIGITI - SISTEMAS DIGITALES INTELIGENTES
UPTC:
- GENTE
- DITMAV- Diseño, Innovación y Asistencia Técnica para Materiales Avanzados
UMB:
- Ingeniería Biomédica - GIIB_UMB
</t>
  </si>
  <si>
    <t>• Identificación de variables biomecánicas determinantes en la alineación en condiciones estáticas y dinámicas de una persona que utiliza prótesis transtibial.
• Protocolo de medición para la obtención de las variables biomecánicas de los sujetos amputados transtibiales.
• Identificación de los factores y/o parámetros que utilizan los médicos o técnicos protesistas para realizar la alineación de las prótesis transtibiales.
• Identificación de las características y parámetros que los usuarios de prótesis transtibiales tienen sobre las prótesis.
• Caracterización de la población que usan prótesis transtibiales.
• Caracterización de las variables biomecánicas obtenidas durante las pruebas de estabilidad estática y dinámica.
• Análisis estadístico de las variables biomecánicas obtenidas durante las pruebas de estabilidad estática y dinámica.
• Identificación por significancia estadística, de las variables biomecánicas determinantes en la alineación en condiciones estáticas y dinámicas de una persona que utiliza prótesis transtibial
• Diseño de un prototipo para obtener las variables biomecánicas determinantes en la alineación de prótesis transtibiales en condiciones estáticas y dinámicas.
• Conocimiento en las diferentes técnicas que se deben realizar para la validación del prototipo.
• Desarrollo de un software que indique las características con la óptima alineación de la prótesis transtibial de acuerdo a unos parámetros de entrada.
• Conocimiento sobre las diversas teorías de información para el desarrollo del sistema para la alineación.
• Desarrollo de un protocolo para la validación del sistema contrastando la información obtenida sobre las técnicas y parámetros que usan los médicos y técnicos protesistas para la alineación de las prótesis transtibiales, así como los registrados por los usuarios.
• Conocimiento en el desarrollo del protocolo final para realizar la alineación de la prótesis transtibial usando el sistema diseñado en la presente investigación.
• Conocimiento en el desarrollo de manuales de usuario para el buen uso y funcionamiento del sistema de alineación para prótesis transtibiale</t>
  </si>
  <si>
    <t>- Dos (2) artículos categoría A1
- Un (1) artículo categoría B
- Un (1) libro de investigación
- Informes técnicos
- Software
- Protótipo Industrial 
- Protocolo para realizar la alineación de las prótesis transtibiales
- Asistencia a dos (2) ponencias
- Asistencia a dos (2) eventos científicos
- Vinculación de cuatro (4) estudiantes de pregrado (UD-UMB-UPTC)
- Vinculación un (1) estudiante de maestría (UD)</t>
  </si>
  <si>
    <t>CONVOCATORIA DE PROYECTOS DE I+D+i PARA EL FORTALECIMIENTO DEL PLANEAMIENTO MINERO ENERGÉTICO</t>
  </si>
  <si>
    <t>1- Universidad de Sevilla
2- Universidad de Cádiz
3- Universidad Nacional de Manizales</t>
  </si>
  <si>
    <t>UDFJC:
- GIEAUD
- GRINSAUD
Universidad de Sevilla:
- Termotecnia
Universidad de Cádiz:
- Ingeniería Térmica</t>
  </si>
  <si>
    <t xml:space="preserve">Se espera crear una referencia que hasta el momento no se puede encontrará de manera gratuita ni formal por parte del estado, esta referencia se compondrá de archivos climáticos representativitos de varios municipios del país. Adicionalmente al adquirir el Meteonorm, el Grupo de investigación y Así la universidad misma, tendrán una herramienta para generar archivos climáticos particulares para evaluación, fomentando la generación de convenios de cooperación con otras instituciones o entidades.
Se podrá sustentar que los archivos climáticos anteriores son correspondientes a los datos entregados por el IDEAM, no en valor sino en tendencia.
Se generará un producto de fácil visualización de la extensa información que presentan estos archivos climáticos.
Se concluye un modelo de severidad climática en Colombia para el análisis de la demanda energética en la edificación que también soporta el consumo de los equipos, así como la determinación de la eficiencia energética en la edificación, una de las razones por las cuales Colombia aún no presenta dichos parámetros.
Se establecen ciudades representativas para la severidad climática las cuales pueden ser usadas para conclusiones en comportamientos de sistemas  
La tipología de la construcción en Colombia establece la forma como se construye, pero no su relación en cuanto al impacto energético de la construcción, esto debería sustentar los beneficios de la edificación “Vernácula” 
Se pretende concluir con datos de propiedades térmicas y de transporte de los materiales que se usan en la construcción, información fundamental para el análisis del comportamiento energético del edifico en función de la demanda
Se espera comprobar el comportamiento energético del edificio mediante pruebas de termografía
Obtendrá una referencia específica que hasta el momento no existe específicamente para el país, por lo que no se sabe la relación entre archivos climáticos oficiales, comportamiento energético de la edificación en función de la demanda y su relación con el confort adaptativo.
Este rango es primordial para la definición de la eficiencia energética en la edificación, si este no se obtiene no es posible definirla de manera concreta.
</t>
  </si>
  <si>
    <t>Vinculación de estudiante de maestría en el marco del proyecto
Vinculación de estudiante de ingeniería en el marco del proyecto
Vinculación de estudiante de tecnología en el marco del proyecto
Formación de estudiante de maestría en el marco del proyecto
Participación en 2 ponencias 
Dos (2) Red creada o articulación en una red a nivel nacional o internacional
Presentación de los resultados ante las autoridades competentesIDEAM, constructores, proveedores de materiales de construcción y Academia
Publicación de dos (2) Artículos de investigación A1, A2, B y C</t>
  </si>
  <si>
    <t>UDFJC:
- GESETIC
- Grupo de Compatibilidad e Interferencia Electromagnética GCEM
- Grupo de Investigación Internacional en Informática, Comunicación y Gestión del Conocimiento "GICOGE"</t>
  </si>
  <si>
    <t>- Vinculación 2 estudiantes de pregrado
- Vinculación 1 estudiante de doctorado
- Dos trabajos de pregrado de estudiantes del programa de Ingeniería Eléctrica</t>
  </si>
  <si>
    <t>- Dos Artículos de categoría A2
- Informe parcial y final del proyecto de investigación
- Una ponencia nacional y una ponencia internacional en Congresos de alto impacto
- Curso corto de modelamiento de aplicaciones de software para la integración de recursos energéticos distribuidos de energía y gestión de redes eléctricas de distribución (duración de 20 horas)
- Desarrollo de tesis de alumno de pregrado en el marco del desarrollo del proyecto de investigación
- Elaboración de propuesta de investigación doctoral dentro del marco de desarrollo del proyecto
- Un trabajo de pregrado de estudiantes del programa de Ingeniería Eléctrica</t>
  </si>
  <si>
    <t>CONVOCATORIA CONECTANDO CONOCIMIENTO 2019</t>
  </si>
  <si>
    <t>1- Universidad Cooperativa de Colombia (ejecutora)
2- Institución universitaria Politécnico Grancolombiano (co-ejecutora)</t>
  </si>
  <si>
    <t>UDFJC:
- GIIRA
UCC:
- INGENIO INDUSPYMES
IUPG:
- FICB-PG</t>
  </si>
  <si>
    <t>- Evaluar la producción de ácidos grasos volátiles AGV’s, bajo distintos valores de carga orgánica, tiempo de retención hidráulica y temperatura mediante pruebas a escala de laboratorio.
- Desarrollar una metodología a escala de laboratorio para el enriquecimiento de biomasa con el propósito de producir polihidroxialcanoatos PHA’s a partir de cultivos mixtos.
- Establecer las condiciones de operación a escala de laboratorio y pruebas piloto que permitan la producción de polihidroxialcanoatos PHA’s, con los mejores rendimientos.
- Evaluar las variables y parámetros del proceso de producción de polihidroxialcanoatos PHA’s a partir de cultivos mixtos y fuentes de carbono renovables mediante una técnica de análisis visual.
- Calcular el potencial económico y los impactos ambientales del proceso de producción de polihidroxialcanoatos PHA´s propuesto a escala industrial, empleando software de simulación.</t>
  </si>
  <si>
    <t>- Artículos de investigación: Dos (2) categoría A2 y uno (1) categoría B
- Dos (2) ponencias internacionales
- Vinculación de un (1) estudiante de doctorado
- Vinculación de un (1) estudiante de maestría
- Formación de cuatro (4) estudiantes de pregrado</t>
  </si>
  <si>
    <t>1- Universidad Nacional de Colombia UNAL (Ejecutor)
2- Universidad Antonio Nariño UAN (co-ejecutora)
3- Universidad Industrial de Santander UIS (co-ejecutora)</t>
  </si>
  <si>
    <t>Programa de Investigación en Tecnologías Emergentes para Microrredes Eléctricas Inteligentes con Alta Penetración
de Energías Renovables</t>
  </si>
  <si>
    <t>UDFJC:
- Laboratorio de Investigación en Fuentes Alternativas de Energía (LIFAE)
- Grupo de Compatibilidad e Interferencia Electromagnética GCEM
UNAL:
- Grupo de Investigación EMC-UN
- PROGRAMA DE INVESTIGACION SOBRE ADQUISICION Y ANALISIS DE SEÑALES PAAS-UN
UAN:
- Grupo de Investigación en Bioinstrumentación y Control - GIBIO
UIS:
- Grupo de Investigación en Sistemas de Energía Eléctrica (GISEL)</t>
  </si>
  <si>
    <t>- Modelo de simulación y experimentación de un sistema de distribución basado en el IEEE feeder de 34 nodos con múltiples microrredes acopladas para la integración de energías renovables, particularmente fuentes fotovoltaicas.
- Documentación sobre el sistema de distribución tipo Benchmark
- Desarrollo de algoritmos alternativos de control para sistemas FV multifuncionales conectados a la red con capacidades LVRT.
- Caracterización del comportamiento de sistemas de distribución ante la alta penetración de energías renovables e incorporación de sistemas fotovoltaicos multifuncionales.
- Desarrollo de competencias en la apropiación de tecnologías de
generación de energía eléctrica a partir de fuentes renovables.
Documentación sobre la metodología empleada y los resultados
obtenidos.
- Construcción de un prototipo experimental de un sistema fotovoltaico multifuncional.
- Plataforma experimental que emula la operación de múltiples
microrredes aisladas gestionadas desde la nube para la integración de fuentes de energía renovables.
- Desarrollo de competencias en las plataformas de microrredes operadas desde la nube y el control transactivo
- Algoritmos de optimización y control de múltiples microrredes acopladas a un sistema de distribución para la integración de energías renovables.
- Prototipo de experimentación de varios inversores y la microrred DC del PAASUN con el emulador HIL del sistema de distribución
- Consolidación de conocimientos sobre tecnologías emergentes de múltiples microrredes para la gestión óptima y robusta de la energía y la integración de sistemas fotovoltaicos multifuncionales
- Formación de recurso humano con capacidad investigativa en el campo de las nuevas tecnologías de generación y conversión de la energía eléctrica.
- Libro de divulgación sobre las tecnologías emergentes en microrredes</t>
  </si>
  <si>
    <t>- Formación culminada de ocho (8) estudiantes de pregrado del proyecto.
- Vinculación de (6) jóvenes investigadores al proyecto
- Vinculación de un estudiante de doctorado
- Vinculación de un estudiante de maestria
- Formación de (7) estudiantes de maestría
- Formación de (3) estudiantes de doctorado 
- 8 ponencia en un evento científico internacional
- 6 ponencia en evento científico nacional
- 1 Organización de un workshop para presentar los resultados del Programa
- (7) artículos originales en revistas indexadas categorías A1 o A2
- (4) artículos originales en revistas indexadas categorías B o C o superiores
- (1) Libro de investigación</t>
  </si>
  <si>
    <t>- Universidad Antonio Nariño (co-ejecutora)</t>
  </si>
  <si>
    <t>Pertenence a un programa</t>
  </si>
  <si>
    <t>2 Vinculación de Jóvenes Investigadores.
2 Formación de Pregrado.
1 Formación de Estudiantes de Maestría.
1 Vinculación de Estudiantes de Maestría.
1 Formación de Estudiante de Doctorado.
1 VInculación de Estudiante de Doctorado.
3 Artículos de conferencia internacional de primer nivel
2 Artículos Original en Revista Indexada A1
1 Artículos Original en Revista Indexada B.</t>
  </si>
  <si>
    <t>- Un Capítulo de libro categoría B
- Dos Artículos categoría B
- Dos Artículos categoría A1
- Tres Ponencias en congresos y conferencias especializadas a nivel internacional
- Una Tesis de doctorado en ejecución, enmarcada en el proyecto financiado.
- Vinculación de 2 Jovenes Investigadores realizando actividades específicas dentro del Proyecto
- Vinculación de un estudiante de maestría desarrollando su trabajo de grado
- Formación culminada de dos estudiantes de pregrado al proyecto
- Una Tesis de Doctorado aprobada relacionada con computación en la nube para gestión de microrredes
- Un Trabajo de grado de maestría culminado relacionado con transacción de energía entre microrredes</t>
  </si>
  <si>
    <t>Esta propuesta de investigación puede arrojar como resultados:
- La generación de nuevo conocimiento en el ámbito de los estudios sociales contemporáneos disciplinares y
transdiciplinares que pueden impactar a las comunidades  académicas y a las poblaciones beneficiarias, protagonistas en la producción de los lenguajes culturales.
- Agenciamiento de centros de pensamiento propio desde las acciones y prácticas de las comunidades a manera de capacidad instalada con los territorios. De manera que se fortalezcan los territorios de impacto.</t>
  </si>
  <si>
    <t>- Galería itinerante del proceso de investigación realizado en el territorio
- Un artículo categoría A1
- Dos artículos categoría C
- Un libro categoría A
- Un libro categoría A1
- Un capítulo de libro categoría B
- Informe de línea de base que sirva como insumo para el desarrollo de futuros proyectos de investigación
- Tres ponencias en Eventos Internacionales
- Realización de tres programas de radio sobre el proceso de investigación
- Tres Ponencias en Eventos Nacionales
- Vinculación de dos Jóvenes Investigadores
- Formación tres estudiantes de maestria</t>
  </si>
  <si>
    <t>1- Universidad de los Llanos (Ull)
2- Universidad Surcolombiana (USC)
3- Universidad de la Amazonía (UA)
4- Universidad Santo Tomás (UST)</t>
  </si>
  <si>
    <t>CAPACIDADES COMUNITARIAS EN ZONAS RURALES DE POSACUERDO: OPORTUNIDADES PARA DISMINUIR DESIGUALDADES</t>
  </si>
  <si>
    <t>UDFJC:
- MORALIA
UII:
- GRITOX
USC:
- CRECER
UA:
- ANAKEKO
UST:
- ABA</t>
  </si>
  <si>
    <t>- Vinculación de seis (6) jóvenes investigadores al programa de investigación
- Vinculación de seis (6) estudiantes del pregrado en temas relacionados con el programa.
- Formación de cinco (5)estudiantes del pregrado en temas relacionados con el programa.
- Formación de seis (6) estudiantes de maestría en el marco del programa de investigación.
- Formación de un (1) estudiante de doctorado en el marco del programa de investigación
- Participación en veinte (20) eventos socializando los resultados de investigación del programa.
- Participación o realización de veinte (20) eventos académicos orientados a la presentación de los resultados de investigación del programa
- Presentación de cinco (5) resultados de investigación a través de diferentes estrategias (piezas comunicativas)
- Desarrollo de diez (10) talleres, o seminarios, o cursos, entre otros espacios para la retroalimentación y divulgación de los resultados de investigación del programa a la comunidad civil
- Desarrollo de diez (10) talleres, o seminarios, o cursos, entre otros espacios para la retroalimentación y divulgación de los resultados de investigación del programa a la comunidad científica
- Creación o participación en cinco (5) redes de conocimiento, nacional o internacional, que trabaje temas relacionados con los proyectos que involucra el programa de investigación.</t>
  </si>
  <si>
    <t>- Cuatro (4) artículos publicados en revistas indexadas.
- Dos (2) libros publicados con los resultados de la investigación.
- Cinco (5) capítulos de libro publicados</t>
  </si>
  <si>
    <t>- Vinculación de un (1) joven investigador al programa de investigación
- Formación de dos (2) estudiantes de maestría en el marco del programa de investigación.
- Formación de un (1) estudiante de doctorado en el marco del programa de investigación
- Participación en cuatro (4) eventos socializando los resultados de investigación del programa.
- Participación o realización de cuatro (4) eventos académicos orientados a la presentación de los resultados de investigación del programa
- Presentación de un (1) resultados de investigación a través de diferentes estrategias (piezas comunicativas)
- Desarrollo de dos (2) talleres, o seminarios, o cursos, entre otros espacios para la retroalimentación y divulgación de los resultados de investigación del programa a la comunidad civil
- Desarrollo de dos (2) talleres, o seminarios, o cursos, entre otros espacios para la retroalimentación y divulgación de los resultados de investigación del programa a la comunidad científica
- Creación o participación en una (1) red de conocimiento, nacional o internacional, que trabaje temas relacionados con los proyectos que involucra el programa de investigación.</t>
  </si>
  <si>
    <t>- Un (1) artículo publicado en revistas indexadas.
- Un (1) libro publicado con los resultados de la investigación.
- Un (1) capítulo de libro publicado</t>
  </si>
  <si>
    <t>Invitación InvestigARTE</t>
  </si>
  <si>
    <t>Invitación a presentar proyectos de investigación + Creación en Artes InvestigARTE</t>
  </si>
  <si>
    <t>1- Universidad de Antioquia
2- Corporación Artística ImaginEros
3- Casa Benet Domingo (Brasil)</t>
  </si>
  <si>
    <t>UDFJC:
- Investigación para la creación artística
UdeA:
Teoría e Historia del Arte en Colombia</t>
  </si>
  <si>
    <t>El proyecto presentado no configura un objeto de investigación cerrado, por el contrario se expande hacia diferentes escenarios, y se espera generar impactos que conciernen a la incitación del pensamiento crítico en la comunidad, estudiantes, profesores y creadores; despertar en ellos una inquietud por construir saberes en consonancia con sus contextos de vida, la detonación de afectos y perceptos en sus prácticas cotidianas, laborales, académicas y de creación, que permitan expandir sus referentes y apuestas estéticas, éticas y políticas en el arte.Por ello se trabajará desde la investigación-creación para generar una reflexión en torno a la importancia de esta práctica y cómo ello repercute en espacios sociales y políticos. Se espera entonces que haya un despliegue en este campo que permita a grupos artísticos, entidades culturales e instituciones educativas tener un panorama expandido de sus alcances y significación para que se convierta en un material de consulta para la sociedad. Se ampliará el estado del arte de la investigación-creación dentro del marco de la investigación en Colombia y cómo desde este lugar se proporcionan maneras y estrategias que pueden alimentar los procesos científicos, sociales y humanos.
Se espera realizar un marco teórico amplio que dé elementos de discusión en torno al arte contemporáneo, a las prácticas pedagógicas y sociales y muy especialmente a la performance, lo cual lleve a nuevas preguntas, ampliar los debates, generar posibilidades para estudiantes de arte o de otras disciplinas, integrar saberes y producir espacios de discusión y creación como seminarios, talleres, nuevas asignaturas, intercambios, asesorías en pregrados, posgrados e inferir en las políticas culturales locales, nacionales e internacionales. Para ello se desplegarán conceptos que hasta ahora no han sido trabajados de manera muy profunda en el ámbito artístico como la fabulación, el acontecimiento artístico, la performance, la cartografía, la construcción de subjetividades, la resistencia.
La escritura como práctica permite una apropiación del conocimiento y el ejercicio argumental para la publicación en revistas, periódicos, libros, en fin, una posibilidad de creación y ampliación de conceptos y términos desde diversas áreas: filosofía, antropología, sociología, arte, incluso otros saberes más exactos. Se espera crear, revisar y publicar artículos en revistas indexadas, en otras revistas, en periódicos y sistematizar la investigación en un libro que pueda ser material de consulta y de referencia, para ello es preciso actualizar los referentes artísticos y conceptuales, indagar, hacer analogías, cruzar saberes y experiencias con otras ciudades y otros actores.
Se intenta así mismo crear una puesta en escena performática que tenga un impacto social dentro de las ciudades en las cuales se hará esta investigación, en la que se recoja la experiencia de todo el proceso en una acción fabuladora para la configuración de nuevos mundos, la cual pueda itinerar por diferentes escenarios del país y el mundo y se convierta en una propuesta innovadora enmarcada en un acto comunitario, producto de una convocatoria amplia que genere puntos de fuga como resistencia frente a la muerte y la violencia que vive nuestro país. Una acción de grandes alcances para no olvidar el horror. Ello implica un entrenamiento constante tanto físico como intelectual, encuentros para diseñar, experimentar, debatir y crear; un reconocimiento del cuerpo y de las capacidades ante el reto de la creación, un trabajo interdisciplinario y un diálogo de saberes, así como la posibilidad de estar juntos en un pacto por la vida.
Un proceso de largo aliento también presenta momentos difíciles y sea esta la oportunidad para diseñar estrategias que nos ayuden a permanecer y resistir, entender que el malestar y el disensoson partes fundamentales de un trabajo colectivo y es necesario atender a estos momentos para crecer en colectividad y ver cómo la resolución de los diferentes conflictos que se presenten, puede resonar en los ámbitos educativos, sociales y artísticos en que nos movemos.
Los viajes e intercambios tanto virtuales (redes sociales) como presenciales, abren posibilidades de entender otras maneras de apropiación del conocimiento, la variedad de prácticas culturales, formas de vestir, hablar, comer, bailar, en fin, todo un universo que abre oportunidades y genera acciones que repercuten en las dinámicas vitales de cada uno y de todo el equipo, lo que tiene consecuencias en la construcción de propuestas artísticas, pedagógicas y políticas que posibiliten el acercamiento a la invitación de Foucault de hacer de la vida una obra de arte.</t>
  </si>
  <si>
    <t>1. Generación de nuevo conocimiento
● Un artículo de nuevo conocimiento para publicar en revista indexada A1.
● 3 Publicaciones en otras revistas de circulación nacional o internacional.
● Realización de una propuesta artística (performance) con la comunidad que evidencie los hallazgos de la investigación que hará una itinerancia por las ciudades beneficiarias del proyecto.
● Un libro resultado de la investigación.
● Implementación de una estrategia de investigación cartográfica que permita expandir los hallazgos en relación con la vida.
● La apertura de nuevos conceptos que sirvan para la ampliación de referentes artísticos, pedagógicos, éticos, estéticos y políticos.
2. Apropiación social del conocimiento
● Creación de un seminario en el cual participen los investigadores, estudiantes en formación de pregrado y posgrado e invitados académicos que dialoguen con las búsquedas de la investigación.
● Ponencia y socialización del proceso de investigación y los hallazgos encontrados en las diferentes ciudades en que se realice el proyecto.
● Presentación de un registro audiovisual que condense las propuestas artísticas, talleres, seminarios e intervenciones con la comunidad.
● Afianzamiento de la participación en Redes de conocimiento nacionales e internacionales, que permitan una constante retroalimentación e intercambio de saberes sobre la investigación creación.
● Resignificación de las redes sociales como un espacio para el intercambio de información, generación de conocimiento, invitación a la participación, retroalimentación y contacto con la comunidad.
● Se espera la participación de 100 artistas en el diseño, realización y presentación de la performance y más de 2.000 personas que sean los intercesores (espectadores) delproceso en las diferentes ciudades.
● Devolución del proceso a las comunidades que permita el diálogo de saberes, la retroalimentación con las diferentes entidades culturales, educativas y pedagógicas en que nos movemos.
● Realización de encuentros entre comunidades que permita emplazar a la comunidad como protagonista del proceso.
3. Formación de Recurso Humano en el CTel
● Formación estudiante de Doctorado. Doctorado en Artes.
● Formación estudiante de Maestría. Maestría en Estética.
● Formación estudiante de Maestría. Maestría en Educación y Derechos Humanos.
● Formación de estudiantes de pregrado en diferentes áreas del conocimiento.
● Fortalecimiento en las estrategias de trabajo entre los grupos de Investigación participantes, la Corporación Artística ImaginEros y su semillero de creación y la Casa Benet Domingo.
● Apertura de una nueva asignatura en forma de seminario en Medellín y Cartagena dividido en módulos para generar un intercambio de experiencias y saberes.
● Asesoría de tesis de pregrado y posgrado que se formulen dentro de la investigación-creación o escenarios afines.</t>
  </si>
  <si>
    <t>1- Universidad San Buenaventura</t>
  </si>
  <si>
    <t>UDFJC:
- GIIRA
- GITUD
USB:
- ACUSTICA APLICADA</t>
  </si>
  <si>
    <t>- Red de estaciones para monitoreo de ruido ambiental binaural
- Herramienta informática para el resgistro y análisis datos objetivos y subjetivos del entorno acústico
- Visor web para la caracterización y evaluación de la calidad acústica de entornos urbanos</t>
  </si>
  <si>
    <t>- Un Artículos categoría A1
- Un Artículos categoría A2
- Dos Ponencias en congreso internacional con los avances del proyecto
- Vinculación de dos estudiantes de pregrado
- Vinculación de un estudiante de maestría
- Vinculación de un estudiante de doctorado</t>
  </si>
  <si>
    <t>1- Universidad Pontificia Javeriana</t>
  </si>
  <si>
    <t>- Fabricación de una celda solar basada en materiales orgánicos con microestructura y eficiencia de conversión.
- 1 Articulo revista internacional
- Participación en Congresos/Ponencias/Conferencias/Workshops/Conversatorios Internacionales
- Participación de dos jóvenes investigadores en la elaboración de la investigación</t>
  </si>
  <si>
    <t>- Artículo original aceptado o publicado en revista  categorizada o la carta de aceptación del artículo.
- Certificado como de participación como ponente y soporte del trabajo presentado (memorias, programa de los eventos).
- Certificado como de participación en calidad de póster y soporte del trabajo presentado (memorias, programa de los eventos).
- Contrato de vinculación del joven investigador e informe de las actividades desarrolladas en el marco de proyecto</t>
  </si>
  <si>
    <t>1- Universidad Nacional de Colombia UNAL (Ejecutor)</t>
  </si>
  <si>
    <t>UDFJC:
- Grupo de Instrumentación Cientifica &amp; Didáctica
UNAL:
- Grupo de Óptica e Información Cuántica</t>
  </si>
  <si>
    <t>- Evaluación, comprensión y síntesis de las propiedades ópticas, estructurales y composicionales de los biomateriales analizados.
- Modelo de los biomateriales como cristales fotónicos 1D que permita evaluar y predecir respuestas ópticas pasivas como la iridiscencia.
- Modelo de los biomateriales fotónicos con características de sistemas 1D como filtros ópticos angulares.
- Comprensión de los procesos de transporte y localización de la luz en sistemas no ideales y que presenten desorden en sus parámetros estructurales.</t>
  </si>
  <si>
    <t>- Un Artículo categoría A1
- Un Artículo categoría A2
- Un Artículo categoría B
- Un Artículo categoría C
- Dos ponencias en eventos científicos nacionales o internacionales
- Dos presentaciones de trabajos en modalidad poster en eventos científicos nacionales o internacionales
- Coorganización de un evento especializado en el área
- Vinculación de dos jovenes investigadores
- Vinculacion y formacion de cuatro estudiantes de pregrado
- Vinculacion de un estudiante de maestria</t>
  </si>
  <si>
    <t>1- Universidad Católica de Colombia UCC (ejecutor)
2- Fundación Universitaria Konrad Lorenz FUKL (co-ejecutor)
3- Lifesense SAS (co-ejecutor)</t>
  </si>
  <si>
    <t xml:space="preserve">PROGRAMA DE ENTRENAMIENTO COGNITIVO BASADO EN LA PRÁCTICA DEL AJEDREZ PARA ESTIMULAR LAS FUNCIONES EJECUTIVAS IMPLICADAS EN EL PENSAMIENTO LÓGICO MATEMÁTICO. DIRIGIDO A ESTUDIANTES DEL PRIMER CICLO DE EDUCACIÓN BÁSICA </t>
  </si>
  <si>
    <t xml:space="preserve">UDFJC:
- GIIRA
UCC:
- ENLACE
- Grupo de Investigación en Aplicaciones de Estadística Multivariantes GAEM
- Grupo de Investigación en Software Inteligente y Convergencia Tecnológica - GISIC
FUKL:
- PROMENTE-KONRAD
</t>
  </si>
  <si>
    <t>- Una batería de pruebas neuropsicológicas informatizadas.
- Evidencia objetiva sobre los efectos de la práctica de ajedrez como una actividad curricular en el desarrollo de las funciones ejecutivas
- Evidencia objetiva sobre los efectos de la práctica de ajedrez como una actividad curricular en el desarrollo del pensamiento lógico matemático.
- Evidencia objetiva sobre las relaciones existentes entre las funciones ejecutivas y el pensamiento lógico matemático a fin de impactar el diseño curricular</t>
  </si>
  <si>
    <t>- Seis Artículos categoría C
- Dos Artículos categoría A2
- Un Artículo categoría A1
- Un libro de investigación categoría A1
- Un software
- Seis Ponencias en Congreso Internacional
- Formación de un estudiante de maestria (Tesis)
- Vinculación de un estudiante de doctorado
- Vinculación seis jóvenes investigadores
- Formación de cuatro estudiantes de pregrado</t>
  </si>
  <si>
    <t>1- Universidad de los Andes UniAndes (ejecutor)
2- Universidad Nacional de Colombia UNAL (co-ejecutor)</t>
  </si>
  <si>
    <t>NANOMATERIALES Y DISPOSITIVOS OPTOELECTRÓNICOS</t>
  </si>
  <si>
    <t>UDFJC:
- Grupo de Instrumentación Cientifica &amp; Didáctica
UniANDES:
- Grupo de Fisica Teorica de la Materia Condensada
- GRUPO DE FISICA DE ALTAS ENERGIAS DE LA
UNIVERSIDAD DE LOS ANDES
UNAL:
- Grupo de Ciencia de Materiales y Superficies
- GRUPO DE INVESTIGACIÓN EN CORROSIÓN, TRIBOLOGIA Y ENERGÍA
- GRUPO DE INVESTIGACIÓN AFIS  (ANÁLISIS DE FALLAS, INTEGRIDAD Y SUPERFICIES)</t>
  </si>
  <si>
    <t>- Creación de controladores de Software para análisis de parámetros de fabricación (espesor, diámetro, material) de nanodiscos plasmónicos.
- Montaje para caracterización espectral de nanodiscos magnetoplasmónicos en función de la temperatura.
- Modelo teóricos que incluyan los mecanismos físicos fundamentales que expliquen cualitativa y cuantitativamente las observaciones realizadas en el laboratorio y permitan hacer predicciones correspondientes.
- Desarrollo de dispositivo para medición de propiedades ópticas de materiales heteroestructurados en función de la temperatura.</t>
  </si>
  <si>
    <t>- Dos Artículos categoría A2
- Dos Artículos categoría A1
- Solicitud patente provisional sobre un dispositivo plasmónico diseñado y fabricado por medio de este programa de investigación.
- Un software
- Cinco Ponencias a nivel Nacional
- Vinculación de tres estudiantes de maestria
- Vinculación de un estudiante de doctorado
- Vinculación seis jóvenes investigadores</t>
  </si>
  <si>
    <t>1- Universidad de Nariño</t>
  </si>
  <si>
    <t>Configuración de categorías mediante procesos de innovación para la inclusión y el reconocimiento de la diversidad y diferencia cultural en la educación científica: Estudios de caso en los niveles educativos Básico y Universitario</t>
  </si>
  <si>
    <t>UDFJC:
- INTERCITEC (Interculturalidad, ciencia y tecnología)</t>
  </si>
  <si>
    <t>- Las comunidades de practica interculturales vinculan a sabedores locales al desarrollo de la innovación educativa, este caso los pobladores que acogen a las instituciones educativas
- Se plantea como estrategia de comunicación del conocimiento, la generación de contenidos vía radial, por medio de la emisora de las Universidades en Convenio
- Se plantea como estrategia de comunicación del conocimiento, la generación de contenidos virtual, por medio de los diferentes
portales de las Universidades en Convenio</t>
  </si>
  <si>
    <t>- Cinco (5) libros categoría B
- Cuatro (4) capítulos de libro categoría B
- Dos (2) Artículos categoría A2
- Cuatro (4) artículos categoría B
- Cuatro Informes técnicos realizados en el marco del proyecto
- Vídeo donde se expone el desarrollo del proceso y la participación de las comunidades
- Participación en cuatro (4) Eventos Científicos Internacionales
- Participación ciudadana en el evento generado por parte de las Universidades en Convenio
- Se realizará un evento con invitados académicos especializados del campo, participantes de las  comunidades. Igualmente en dicho evento se realizará una validación de los resultados
- Se participará en cuatro (4) Congresos Nacionales especializados en la Enseñanza de las Ciencias EDUCYT con ponencia aprobada.
- Se participará en el IX Congreso Internacional de Formación Profesores de Ciencias
- Seminario de Investigación a nivel doctoral sobre el desarrollo de la investigación
- Vinculación de cuatro (4) estudiantes de doctorado
- Vinculación de ocho (8) jóvenes investigadores
mediante becas-pasantías a las actividades de CTeI
- Tesis de doctorado en desarrollo: Innovaciones educativas, en el nivel de Básica Primaria
- Tesis en desarrollo: Innovación educativa en Básica Primaria vinculante con practicas nutricionales.
- Culminación de Tesis de Doctorado Claudia Patricia Orjuela
- Seminario de Maestría orientado a la formación de profesores de Ciencias
- Curso de formación inicial de profesores de ciencias, en la
Universidad Distrital y la Universida de Nariño</t>
  </si>
  <si>
    <t>1- Fundación Universidad Central FUC</t>
  </si>
  <si>
    <t>UDFJC:
- Grupo de Instrumentación Cientifica &amp; Didáctica
UNAL:
- BioMat: Ciencias Biológicas y Nuevos Materiales</t>
  </si>
  <si>
    <t>1- Generación de nuevo conocimiento:
* Dos publicación en revista indexada A1 A2
* Dos publicaciones en revistas de menor impacto
2- Apropiación social del conocimiento:
* Dos ponencias en eventos nacionales
* Dos ponencias en eventos internacionales
* Dos ponencias en Encuentro Regional de Semilleros de Investigación
3- Formación de recurso humano:
* Dos trabajo de grado de pregrado
* Un trabajo de grado de maestría
* Vinculaciones de dos jóvenes investigadores</t>
  </si>
  <si>
    <t>- Un Artículos categoría A1
- Un Artículos categoría A2
- Dos Artículos categoría D
- Dos ponencias en eventos internacionales
- Cuatro trabajos de grado de estudiantes de pregrado
- Vinculación dos jóvenes investigadores</t>
  </si>
  <si>
    <t>CONVOCATORIA DE MOVILIDAD ACADÉMICA CON EUROPA - ALEMANIA</t>
  </si>
  <si>
    <t>1- Universidad Nacional de Colombia</t>
  </si>
  <si>
    <t>UDFJC:
- Grupo de Instrumentación Cientifica &amp; Didáctica</t>
  </si>
  <si>
    <t>-Diseño de nuevos nanosensores con sensibilidad mejorada mediante modelización y simulación
- Realización de nanosensores multicapa mediante litografía de nanosfera
- Caracterización completa de los nanosensores también en lo que se refiere a la sensibilidad
- Validación por ensayo de modelo bioanalítico</t>
  </si>
  <si>
    <t>- Dos (2) artículos categoría A1
- Informes técnicos
- Protótipo Industrial 
- Asistencia a dos (2) eventos científicos internacionales
- Vinculación de cuatro (4) estudiantes de pregrado (UD-UN)
- Vinculación un (1) estudiante de doctorado (UD-UN)</t>
  </si>
  <si>
    <t>CONVOCATORIA PROGRAMA DE ESTANCIAS POSTDOCTORALES EN ENTIDADES DEL SNCTeI 2019</t>
  </si>
  <si>
    <t>UDFJC:
- Grupo de Investigación Uso y Conservación de la Diversidad Forestal</t>
  </si>
  <si>
    <t>- Línea base con la composición y abundancia de flora y  macrofauna del suelo a lo largo del gradiente altitudinal
- Modelo basado en datos que relacione las variables hidro-meteorológicas con parámetros de composición de especies y abundancias de flora y macrofauna del suelo, y permita la
proyección de efectos de cambio climático en la flora y macrofauna.
- Matriz de relación entre la macrofauna del suelo y su aproximación a los servicios ecosistémicos.
- Una estrategia de comunicación y apropiación social del conocimiento derivado de esta investigación
- Un plan de monitoreo hidro-meteorológico y ecológico a 10 años</t>
  </si>
  <si>
    <t xml:space="preserve">- Un artículo científico sometido a revista indexada
- Dirección de una tesis de maestría
- Dirección de un trabajo de pregrado
- Ponencia en un evento científico
- Una charla magistral
- Plan de monitoreo hidro-meteorológico y ecológico a
10 años
- Dos eventos de comunicación y apropiación social en la zona de estudio
- Organizar un simposio sobre ecología e hidrología de bosques andino
</t>
  </si>
  <si>
    <t>CONVOCATORIA PARA EL APOYO DE PROYECTOS DE DESARROLLO Y VALIDACIÓN PRECOMERCIAL Y COMERCIAL DE PROTOTIPOS FUNCIONALES DE TECNOLOGÍAS DE ALTO RIESGO TECNOLÓGICO Y ALTO POTENCIAL COMERCIAL</t>
  </si>
  <si>
    <t>1. Industrias TECSOL LTDA (Ejecutor).
2. Cooperación Verde SAS (Acompañante).</t>
  </si>
  <si>
    <t>UDFJC:
- Grupo de investigacion en energias alternativas -
GIEAUD
- ARMOS - Arquitecturas Modernas para Sistemas
de Alimentación
TECSOL:
- Centro de Desarrollo Industrial Tecsol</t>
  </si>
  <si>
    <t>- Contar con un producto de desarrollo tecnológico a nivel de prototipo para la cogeneración (electricidad –calor) con biomasa residual de podas.
- Hacer pruebas de cogeneración en las instalaciones de la Cooperación Verde
- Establecer el potencial de generación eléctrica con la biomasa residual de podas
- Establecer el potencial de secar madera con calor residual de la generación eléctrica con biomasa residual de podas.
- Establecer los beneficios ambientales y económicos del proceso desarrollado
- Desarrollar un informe de panorama tecnológico sobre co-generación energía-calor, hornos y aprovechamiento de
biomasa residual
- Desarrollar un sistema de control automático de la operación del prototipo
- Modelo de negocio o gestión para el aprovechamiento del prototipo</t>
  </si>
  <si>
    <t>- Artículos de investigación: Dos (2) categoría B
- Acuerdo de licencia para la explotación comercial del prototipo resultado de la investigación
- Informe que describan los métodos y procedimientos empleados para la estimación y caracterización de los residuos forestales y su potencial energético.
- Informe con la memoria de la ingeniería conceptual y básica de la planta de cogeneración.
- Informe con la evaluación técnica, económica y ambiental de la tecnología de cogeneración en procesos de transformación primaria de la madera.
- Informe de panorama tecnológico sobre sistemas de co-generación, hornos de secado.
- Informe de modelo de negocio o gestión para el aprovechamiento del prototipo.
- Planta de cogeneración de energía e integración con los procesos de secado y aserrío
- Participación en dos (2) eventos nacionales o internacionales en los que se presenten los avances o resultados del proyecto de investigación
- Vinculación un (1) jóven investigador</t>
  </si>
  <si>
    <t>Convocatoria de Proyectos de Investigación en Paz y Pos-acuerdo SUE 2019</t>
  </si>
  <si>
    <t>CONVOCATORIA DE PROYECTOS DE INVESTIGACIÓN EN PAZ Y POS-ACUERDO. SUE 2019</t>
  </si>
  <si>
    <t>1. Universidad Militar Nueva Granada - UMNG</t>
  </si>
  <si>
    <t>UDFJC:
- GICALYT - Grupo de Investigación en Cadenas de Abastecimiento, logística y Trazabilidad
UMNG:
- Grupo de estudios contemporáneos en contabilidad, gestión y organizaciones - GECCGO</t>
  </si>
  <si>
    <t>Los impactos esperados se listan a continuación:
i) Transferencia de conocimiento a asociaciones y organizaciones públicas y privadas del sector agroindustrial.
ii) Generación de Nuevo Conocimiento en revista de alto impacto que contribuyen a los grupos de investigación de la alianza del SUE.
iii) Formación de estudiante de posgrado a nivel de Maestría en investigación y modelado.
iv) Difusión de conocimiento en conferencias especializadas en el tema. 
v) Diseño de alternativas de política para instituciones públicas (Ministerio de Agricultura y Desarrollo entre otros).
vi) Diseño de estrategias basada en el modelado y simulación para instituciones privadas.</t>
  </si>
  <si>
    <t>- Dos (2) artículos sometidos en revista científica Nacional y/o Internacional (Q3)
- Un avance de tesis de maestría relacionadas con el tema de investigación
- Una participación en evento internacional y/o nacional para la difusión de resultados
- Realizar un (1) evento académico para divulgar los avances alcanzados en el proyecto y/o los resultados del mismo y así como para promover la posible conformación de redes de investigación y alianzas institucionales
- Avance de una (1) tesis de pregrado relacionadas con el tema de investigación</t>
  </si>
  <si>
    <t>CONVOCATORIA EXPEDICIONES CIENTÍFICAS NACIONALES Y FORTALECIMIENTO DE COLECCIONES BIOLÓGICAS</t>
  </si>
  <si>
    <t>USO Y CONSERVACION DE LA DIVERSIDAD FORESTAL</t>
  </si>
  <si>
    <t>- 500 imágenes digitalizadas de especímenes insectiles de la Colección
- Puesta en funcionamiento del portal de la Colección
entomológica Forestal
- Dos estudiantes de pregrado y/o posgrado de la Maestría en Manejo, Uso y Conservación del Bosque de la Universidad Distrital con certificación de aprobación de
sustentación de tesis de grado.
- Artículo en revista
- Publicación en el SIB Colombia de metadatos de 10000000 registros de la Colección.
- 1000 imágenes digitalizadas de la colección entomológica
- Publicación en la plataforma Bold Systems y/o el Gen Bank de secuencias de fragmentos de ADN de Isoptera
- Puesta en funcionamiento del portal de la Colección Entomológica</t>
  </si>
  <si>
    <t>- Artículo de investigación categoría B
- Colección Entomológica sistematizada y de libre acceso a traves de la Web
- Libre acceso a al menos 500 imágenes representativas de la biodiversidad insectil de diferentes areas geográficas de Colombia.
- Publicación de libre acceso secuencias de generos de Isoptera codigo de barras en Boldsystem
- Desarrollo de un (1) trabajo de grado documentando la diversidad insectil</t>
  </si>
  <si>
    <t>006-2019 CONVOCATORIA DE PROYECTOS ELEGIBLES DE INVESTIGACIÓN Y DESARROLLO - SGR - FONDO DE
CTI</t>
  </si>
  <si>
    <t>1- CORPORACIÓN UNIVERSITARIA IBEROAMERICANA - CPI
2- UNIVERSIDAD DE ANTOFAGASTA - UATFG
3- ZEMILLAH</t>
  </si>
  <si>
    <t>GIIPLyM</t>
  </si>
  <si>
    <t>Formulación de primera versión tipo Artículo que define categorías: experiencias estéticas en lenguaje y comunicación y en artes y criterios para su incorporación en el diseño de AAAA.
(Generación de Nuevo conocimiento)
- Primera versión de ambientes de aprendizaje para el desarrollo de experiencias estéticas en lenguaje y comunicación y en artes, en la formación de profesores.
- Juegos y materiales diseñados para el desarrollo de experiencia estética en lenguaje y comunicación y en artes.
(Formación de Recurso Humano) - (Apropiación Social del Conocimiento).
- Documentos teóricos resultado grupos focales con propuesta de AAAA para las diversas poblaciones. 
(Generación de Nuevo Conocimiento Conocimiento)
- Repositorio AAAA diseñados y validados tanto en formación de profesores como contextos educativos de distintos niveles y áreas con informe de evolución y de validación. 
(Apropiación Social del conocimiento).
- Artículos postulados a revistas indexadas 
(Generación de Nuevo Conocimiento)
- Cartillas para profesores
(Apropiación Social del conocimiento -</t>
  </si>
  <si>
    <t>- Cuatro (4) obras y/o productos de investigación, creación en artes, arquitectura y diseño
- Doce (12) Libros y/o capítulos de libros resultados de investigación
- Tres (3) Artículos publicados en revistas indexadas nacionales e internacionales
- Diseño de primeros talleres para los grupos focales incorporando las cuatro categorías.
- Preparación y participación en Congresos (mínimo dos en lenguaje y comunicación, dos en artes y uno en tecnología y uno en ingeniería
- Dos cartillas para profesores uno en lenguaje y uno en
artes</t>
  </si>
  <si>
    <t>* Formación de dos (2) estudiantes de pregrado en investigación formativa de la Universidad America.
* Dos (2) estudiantes de la Tecnología en Saneamiento Ambiental y/o Ingeniería Sanitaria de la Universidad Distrital.
* Formación de un (1) estudiante de maestría.
* Asistencia a tres (3) ponencias en Congresos y/o Seminarios especializados</t>
  </si>
  <si>
    <t xml:space="preserve">* Tres (3) artículos científicos resultados de la investigación en revistas indexadas por Colciencias
* Un (1) Libro de resultado de investigación </t>
  </si>
  <si>
    <t>Solución COVID-19</t>
  </si>
  <si>
    <t>INVITACIÓN A PRESENTAR PROYECTOS QUE CONTRIBUYAN A LA SOLUCIÓN DE PROBLEMÁTICAS ACTUALES DE SALUD RELACIONADAS CON LA PANDEMIA DE COVID-19</t>
  </si>
  <si>
    <t>- GIIRA
- AQUAFORMAT</t>
  </si>
  <si>
    <t>- Formación de cinco (5) estudiantes de pregrado en investigación formativa (Tecnología en Saneamiento Ambiental, Ingeniería Sanitaria, Ingeniería de Sistemas e Ingeniería Electrónica de la Universidad Distrital Francisco José de Caldas)
- Dos (2) ponencias en Congresos y/o Seminarios especializados, uno nacional y otro internacional.
- Socialización de resultados ante el Gobierno Nacional, Autoridad Sanitaria y Autoridad Ambiental Jurisdicción.</t>
  </si>
  <si>
    <t>- Dos (2) artículos científicos resultados de la investigación en revistas indexadas por Colciencias
- Un (1) libro de los resultados de la investigación que reúna cada una de las líneas del proyecto.
- Un (1) software especializado.</t>
  </si>
  <si>
    <t>- LIFAE</t>
  </si>
  <si>
    <t>El trabajo desarrollado por el grupo de investigación se ha focalizado en tres (03) aspectos: Pronóstico de
información disponible en las bases de datos, pronóstico de la segmentación de las imágenes de rayos x y
automatización de la clasificación asistencial a partir de soluciones disponibles en la nube.
En la actualidad, se dispone de una gran cantidad de información que hace posible el desarrollo de modelos de
pronóstico bastante precisos. Sin embargo, el reto consiste en definir flujos de trabajo para el análisis de datos
que permitan convertir toda la información de baja calidad en información procesable. En el documento se
define un flujo de trabajo que tiene en cuenta cuatro pasos:
1. Importar datos de diferentes fuentes, tales como, archivos, bases de datos y hojas de datos.
2. Limpiar la información por medio de la eliminación de valores atípicos y ruido, y combinar los conjuntos
de datos.
3. Desarrollar un modelo predictivo preciso con base en la combinación de datos utilizando técnicas
adecuadas de aprendizaje profundo.
4. Desplegar el modelo como una aplicación en un ambiente de producción.
Para el desarrollo de la investigación se está utilizando las siguientes herramientas: Matlab [8], Simulink [9],
Opal-RT [10], DSPACE [11] y Amazon AWS [12]. Matlab y Simulink se utilizan para modelar el sistema de
clasificación asistencial y expandirlo a la segmentación de imágenes de rayos x. La definición del modelo
incluye el flujo de trabajo que permita el análisis de datos para el pronóstico del nexo epidemiológico y de los
antecedentes clínicos. Adicionalmente, se proyecta definir una aplicación que permita seleccionar cualquier
entidad que reporte información dentro del país para desplegar la clasificación asistencial actual y pronosticar
una futura.
La plataforma de simulación de elementos eléctricos complejos (Opal-RT ó DSPACE) se utiliza para emular en
tiempo real el desempeño del modelo en términos de generación de datos y seguimiento al modelo. La
incorporación de los datos en la caracterización del comportamiento del nexo epidemiológico y de los
antecedentes clínicos permite obtener un pronóstico más preciso, de tal manera, que el sistema de
clasificación asistencial pueda mostrar escenarios para tomar decisiones más acertadas con respecto a
situaciones particulares.
Finalmente, se utiliza el servicio de almacenamiento simple de Amazon (Amazon S3 ) para garantizar el acceso
y registro de los archivos que se utilizan por los modelos y los algoritmos de pronóstico bajo condiciones
adecuadas de escalabilidad, disponibilidad de datos, seguridad y rendimiento.</t>
  </si>
  <si>
    <t>La producción de esta solución permitirá tener disponible la información centralizada de los pacientes de manera permanente y la presentación amigable de escenarios futuros adecuados para la toma de decisiones de corto y mediano plazo.</t>
  </si>
  <si>
    <t>- PONTIFICIA UNIVERSIDAD JAVERIANA
- COLOMBIANA DE TRASPLANTES SAS
- HOSPITAL MILITAR CENTRAL
- SOCIEDAD COLOMBIANA DE INGENIERIA
FISICA
- UNIVERSIDAD EL BOSQUE</t>
  </si>
  <si>
    <t>UDFJC:
Grupo de Instrumentación Cientifica &amp; Didáctica
PUJ:
Enfermedades Infecciosas
CDTSAS:
Grupo de investigación Colombiana de
Trasplantes
HMC:
Grupo de Inmunología Clínica Aplicada
SCDIF:
INGENIERIA FISICA
UDB:
Grupo de Inmunología celular y molecular
Universidad El Bosque</t>
  </si>
  <si>
    <t>Actualmente se han identificado cuatro genes que pertenecen a la familia del coronavirus, conocidos como alfa, beta,
gamma y delta. Dentro de este grupo de genes, el virus corona alfa y beta, puede ocasionar patologías, tanto en seres
humanos como en animales. Mientras que coronavirus del grupo gamma y delta, sólo generan procesos infecciosos en
animales.
El virus coronavirus (COVID-19) pertenece a la familia beta, y es el patógeno responsable de los mecanismos
infecciosos que se desencadenaron en seres humanos y que generaron una neumonía masiva en Wuhan, Hubei
(China) en diciembre del 2019. Aquí radica la importancia de diagnosticar esta infección de manera rápida y ágil por
medio de técnicas moleculares como RT-PCR. Esto también es de relevancia en la actualidad, debido a que no existen
vacunas o antivirales que se encuentren aprobados para procedimientos clínicos.
La Organización Mundial de la Salud (OMS) ha puesto a disposición protocolos de laboratorio para la detección de este
virus. En estos documentos, este organismo menciona la importancia de detectar los genes RdyRp y E que se han
utilizado masivamente en países como Corea, desde febrero de 2020 y los genes N, que se han utilizado en los
Centros para el Control y Prevención de Enfermedades (CDC) de los Estados Unidos; dándole una mayor fiabilidad al
diagnóstico. En este procedimiento sólo se añade ARN de plantilla para que pueda ser utilizado por cualquier
investigador que decida realizar el procedimiento.
Esto es posible a través de la utilización de un kit de RT-PCR en tiempo real, que detecte los genes anteriormente
mencionados e identifique a los pacientes positivos para la enfermedad y descarte a los que no han sido infectados con
el COVID-19. A partir de este punto, se procede a la correlación de los resultados a través de la técnica de RAMAN.
Bibliografía: Directrices de Laboratorio para la Detección y Diagnóstico de la Infección con el Nuevo Coronavirus 2019
(2019-nCoV) - 1 Febrero de 2020 - Organización mundial de la salud.</t>
  </si>
  <si>
    <t>LIDER</t>
  </si>
  <si>
    <t>Contar con un sistema de geolocalización en tiempo real permite conocer las ubicaciones de los pacientes
afectados por el Covid-19, esto con el fin de implementar planes de contingencia que ayuden a reducir dichos focos
de propagación. Se sabe que actualmente una de las ciudades en Colombia más afectadas es la capital Bogotá,
inicialmente el virus ingresó en días anteriores al 6 de Marzo cuando se diagnosticó el paciente cero en el país,
asumiendo que este virus se importó por vía aérea, este sistema logrará caracterizar dichos escenarios de
propagación permitiendo tomar decisiones radicales que ayuden a minimizar la razón del número de contagiados en
función del tiempo, esta es una de las grandes preocupaciones en vista de que la red hospitalaria [11] no cuenta
con UCIS suficientes para la demanda que se avecina.
Cuando el sistema se encuentre en funcionamiento se retroalimentan las bases de datos en tiempo real que
permitan conocer estadísticas actualizadas para analizar si los protocolos implementados por el Ministerio de Salud
han generado resultados. Actualmente el número de contagios en Colombia supera los 490 individuos y se estima
por medio de una regresión con losdatos actuales que para finales de abril esta cifra se encuentre muy por encima
de las 5.000 personas afectadas y que haya en total entre 80 y 100 muertes. El diseño de un algoritmo estocástico
y/o metaheurístico retroalimentado con machine learning permitirá generar un modelo de estimación que
pronostique un número probable de contagios por día, según la ubicación y factores estudiados previamente, esto
con el fin de mitigar dichos focos de propagación por medio de medidas radicales que no impacten colateralmente
la economía del país.
Con el total de los datos obtenidos durante el proceso, se convierte en un insumo de toma de decisión para el
gobierno.</t>
  </si>
  <si>
    <t>- CORPORACIÓN TECNOLÓGICA INDUSTRIAL COLOMBIANA
- FUNDACIÓN UNIVERSITARIA
PANAMERICANA
- UNIVERSIDAD SANTO TOMAS</t>
  </si>
  <si>
    <t>- INNOVATEC
- GRUPO DE INVESTIGACIÓN EN INGENIERÍAS - GIIS</t>
  </si>
  <si>
    <t>La relación simbiótica entre las redes sociales y la información, no ha sido ajena al manejo que ha tenido esta en
relación con el surgimiento y desarrollo de esta pandemia denominada COVID 19. En la historia de la humanidad
ninguna pandemia tuvo tanta cobertura, tanto flujo de datos, tantos elementos audiovisuales y textuales que permiten a
cada individuo realizar sus propios análisis y por qué no sacar conclusiones.
Solo en los siglos XX y XXI varias epidemias han asolado a la humanidad desde la gripe española, el ébola, el cólera y
el SIDA hasta las más recientes como lo son la gripe A (H1N1) y el COVID 19. Pero sin duda es esta ultima la que
mayor difusión ha tenido, gracias obviamente a las redes sociales.
Es vital el flujo de la información, hoy tenemos acceso directo a los datos de la epidemia en tiempo real, conocemos las
políticas de los diferentes Estados, observamos el sentir de los diferentes países, culturas e individuos, tratamos de
entender los pronósticos de la ciencia y de las paraciencias, nos reímos con memes, nos preocupamos por audios y
videos apocalípticos, podemos escuchar de primera mano la voz de los afectados, de los creyentes y contradictores. Al
mismo tiempo las redes han permitido continuar con cierta normalidad tenemos conciertos virtuales, noticias minuto a
minuto, eventos culturales y hasta la vida académica se está desarrollando por estas redes.
Son muchas las ventajas que hoy se tienen para el desarrollo y conocimiento de este tipo de situaciones, hoy la
información esta tan solo a un clip, lo que hace más importante el manejo responsable de la información y las redes y
hace a su vez necesarias profundas investigaciones que hagan de esta relación un factor de desarrollo y mejoramiento
de las condiciones de existencia de la humanidad.</t>
  </si>
  <si>
    <t>- FUNDACIÓN UNIVERSITARIA LOS LIBERTADORES
- UNIVERSIDAD TECNOLOGICA DEL CHOCO DIEGO LUIS CORDOBA
- UNIVERSIDAD TECNOLOGICA DEL CHOCO DIEGO LUIS CORDOBA</t>
  </si>
  <si>
    <t>- Representaciones y Conceptos Científicos. IREC.
- Electronica, Telecomunicaciones e Informatica con Oportunidad y Servicio "ETICOS"
- Investigaciones Pedagógicas en el área de Matemáticas "INPEMA"</t>
  </si>
  <si>
    <t>Comercio Electronico en Colombia -
GICOECOL</t>
  </si>
  <si>
    <t>Análisis y detección de posibles infectados en tiempo real.
Seguimiento oportuno a personas con alto riesgo de contagio de COVID-19.
Alertamientos oportunos para mitigación de contagio de COVID-19</t>
  </si>
  <si>
    <t>GIIRA</t>
  </si>
  <si>
    <t>El principal beneficio de la UNIDAD DE ATENCION DE EMERGENCIA POR INSUFICIENCIA RESPIRATORIA es la
rápida implementación y el bajo costo, esto permitirá aumentar la cobertura de la atención de pacientes con infecciones
respiratorias agudas (SARS-Cov-2 entre ellas) en zonas de difícil acceso o con limitada disponibilidad de recursos
hospitalarios, principalmente respiradores mecánicos.
Al usar usar la electricidad como fuente de energía, el equipo puede ser operado en hospitales temporales o incluso en
espacios con adecuación mínima para atender enfermos. Tiene el potencial de ser fabricado masivamente con un bajo
costo, lo que amplía las posibilidades de adquisición. La mayoría de los componentes son usados comercialmente en
la actualidad, facilitando la construcción, mantenimiento y entrenamiento del personal médico.</t>
  </si>
  <si>
    <t>Hacia una mayor comprensión del conflicto armado, las víctimas y la historia reciente de Colombia</t>
  </si>
  <si>
    <t>1- Universidad SurColombiana USC
2- Universidad de la Amazonía UA
3- Fundación para el desarrollo de la educación en la Orinoquía</t>
  </si>
  <si>
    <t xml:space="preserve">UDFJC
- Moralia
UA
- Ananeko
USTV
- humanidades digitales, formación y coonstrucción de paz territorial - ABA
</t>
  </si>
  <si>
    <t>- Producción de narrativas (expresiones ilocutivas) acerca de los
procesos de subordinación en los territorios rurales, la
presencia de hechos bélicos y su impacto en los ambientes
escolares. (Instrumentos aplicados: entrevistas narrativas)
- Producción de narrativas presentes en memorias del pasado
reciente acerca de emociones asociadas a modos de
menosprecio y agravios, pero también a formas de resistencia.
(Instrumentos aplicados: Foto-biografías territoriales)
- Producción de narrativas relacionadas con prácticas en
educación para la paz realizadas por los maestros rurales para
promover la reconciliación y la reparación simbólica.
(Instrumentos aplicados: Estético- analógico, multimodal, digital)
- Sistematización de la información.
Recolección y organización de la información recogida en los
instrumentos de recolección de información (entrevistas
narrativas, foto-biografías territoriales y estético –analógico)
- Elaboración de piezas comunicativas para dar a conocer la
información recolectada en los instrumentos.
- Registros audiovisuales para la elaboración de piezas
comunicativas.
- Documento comprensivo interpretativo con perspectiva
interseccional que da cuenta de las aristas de interpretación
(subordinación, humillación y comprensión) de la investigación
en su componente cualitativo.
- Rutas territoriales que visibilicen las prácticas y saberes de los
docentes que contribuyen a la construcción del pasado reciente
en el territorio.
- Material didáctico para la enseñanza del pasado reciente en los
territorios.
- Dinámicas de vulneración de derechos en clave territorial .
Dan cuenta de las condiciones geográficas, características
culturales e históricas del territorio, condiciones estatales de
abandono, presencia y acciones de organizaciones sociales,
entre otros factores.
- Identificación de aspectos relacionados con género .
Reconociendo las dimensiones plurales y diferenciales del
impacto del conflicto armado, en relación con patrones de
violencia basados en género: mujeres, jóvenes, adultos, niños,
niñas, comunidades LGTBIQ+.
- Reconocimiento de aspectos étnicos presentes en cada
territorio. Atendiendo a las dimensiones plurales y
diferenciadas de patrones de violencia, atendiendo a una
perspectiva étnica y cultural para determinar: formas
diferenciadas de violencias contra pueblos indígenas,
comunidades campesinas, maestros y maestras, poblaciones
afrocolombianas, entre otros.
- Matriz de subordinación. En tramas narrativas de memorias
del pasado, que aportan a la identificación de categorías
analíticas para reconocer los atributos estables y recoger
información de las características específicas y relativas al
fenómeno o realidad.
- Matriz de modos de resistencia . En tramas narrativas de
memorias del pasado reciente que permiten la identificación de
categorías analíticas para develar los fenómenos comunes y
discrepantes en el territorio con perspectiva interseccional.
- Informe descriptivo analítico.
- Categorías (matrices de subordinación y modos de resistencia)
Subcategorías, Propiedades, Dimensiones, Indicadores.</t>
  </si>
  <si>
    <t>- Un libro de investigación publicado categoría B
- Un capítulo de libro publicado categoría B
- Un artículo de investigación categoría A1
- Evento de participación ciudadana o de comunidades relacionado con la CTeI
- Una cartilla o folleto de divulgación de resultados
- Tres cursos de capacitación, seminarios o talleres
- Presentación de resultados ante las autoridades competentes.
- Una red creada o articulación en una red a nivel nacional o internacional 
- Generación de contenidos
- Vinculación de un joven investigador</t>
  </si>
  <si>
    <t>CONVOCATORIA PARA EL FORTALECIMIENTO DE PROYECTOS EN EJECUCIÓN DE CTeI EN CIENCIAS DE LA SALUD CON TALENTO JOVEN E IMPACTO REGIONAL</t>
  </si>
  <si>
    <t>Interoperabilidad Tecnológica y Semántica</t>
  </si>
  <si>
    <t>- Diagnóstico participativo para la definición y/fortalecimiento de la problemática a abordar: entendido como una actividad para el encuentro entre investigadores y actores involucrados en la investigación. El diagnóstico permite evidenciar las expectativas del grupo de jóvenes y las de la comunidad, ampliar la identificación de temas de interés y la negociación sobre los mismos frente a las distintas problemáticas. Así, el proceso de investigación de investigación es resultado del diálogo de saberes entre investigadores y comunidad – actores locales, en pleno reconocimiento del contexto social, y con una clara intención de impacto.
Como parte de este diagnóstico se debe realizar la identificación y caracterización de los actores, así: actores vinculados activamente al desarrollo del proceso de investigación, aliados, población afectada, población beneficiada, otros grupos de interés.
- Lectura del entorno para medición y seguimiento: esta actividad consiste en la realización de una lectura que incluya información sobre prácticas ciudadanas, estado actual de las problemáticas que se estudian, contexto social, económico, normativo y geográfico. Esta información se obtiene de fuentes primarias y secundarias, teniendo en cuenta que las voces de los actores locales y de las comunidades son fundamentales para el desarrollo de la investigación. A partir de esta línea, se definen los indicadores de seguimiento y resultado, tanto de la investigación como de su impacto en la comunidad(es) participantes. De esta manera, los jóvenes talento, podrán dar cuenta al finalizar su investigación, de los resultados obtenidos.
- Diseño e implementación metodológico desde un enfoque participativo: describe las etapas y actividades dirigidas a la vinculación de la comunidad y a la co-elaboración de cada uno de los insumos y productos del proceso investigativo, así como la generación o vinculación a redes o alianzas. Es importante que el grupo de investigación parta de reconocer a las personas de la comunidad como integrantes activos de la investigación. Como actividades de investigación, la observación, indagación, recolección de datos, análisis de información, entre otras, deben realizarse de manera conjunta entre investigadores y comunidad, y otros actores identificados.</t>
  </si>
  <si>
    <t>- Artículo en autoría o co - autoría en formato de revista indexada con parámetros para ser publicado en una revista categorizada (categorías A1, A2, B y C) o Capítulo en libro resultado de investigación - Capítulo de libro o borrador para ser sometido a evaluación. Este producto será entregado por proyecto, en el cual se mencionen los jóvenes talento que participaron. 
- Informe Técnico Final de las actividades de CTeI desarrolladas y los resultados de investigación obtenidos por el joven en el marco del proyecto. Para los jóvenes que realizan su pasantía en el exterior, se debe entregar un informe de las actividades de CTeI y resultados de la estancia de investigación en el exterior.</t>
  </si>
  <si>
    <t>CONVOCATORIA PARA EL REGISTRO DE PROYECTOS QUE ASPÍRAN A OBTENER BENEFICIOS TRIBUTARIOS POR INVERSIÓN EN CTeI A PARTIR DEL AÑO 2020.</t>
  </si>
  <si>
    <t>Supervisor Técnico</t>
  </si>
  <si>
    <t>Banco Agrario de Colombia</t>
  </si>
  <si>
    <t>“Laboratorio de Automatización, Sistemas Embebidos y Robótica - LASER”</t>
  </si>
  <si>
    <t>OE1.P1. Diseño de prototipo tecnológico que facilite la comercialización de productos agropecuarios.
OE1.P2. Requerimiento del desarrollo de software que permita la implementación del mínimo producto viable del prototipo diseñado
OE1.P3. Manuales técnicos y de usuario de la plataforma
OE1.P1. Desarrollo tecnológico que permita la comunicación efectiva entre productor agropecuario y comercializador para facilitar la logística de trasporte
OE2.P2. Manual técnico y de Usuario de uso de plataforma
OE3.P1. Campaña de capacitación para clientes internos y externos del Banco.
OE3.P2. Tutorial de uso de la plataforma por medios audiovisuales y documentales.
OE3.P3. Piloto implementado en campo para probar las funcionalidades del Mínimo Producto Viable, y la experiencia de
usuario.
OE3.P4. Informe de hallazgos y resultados de la implementación de prototipo en Banco.
OE3.P5. Artículo de investigación sobre resultados.</t>
  </si>
  <si>
    <t>Dos Campañas de capacitación para clientes internos y externos del Banco sobre el uso de la plataforma
- Un Tutorial publicado y socializado sobre el uso de la plataforma por medios audiovisuales y documentales
- Dos Manuales técnico y manual de usuario. Comunicación efectiva entre productor agropecuario y comercializador para facilitar la logística de trasporte.
- Un prototipo: El desarrollo a la medida contemplará un mínimo producto viable con las siguientes características: Publicar productos agropecuarios a vender. Inscripción cuenta de ahorro o corriente del Banco para recibir pagos o giros. Inscripción de persona o mayorista para la compra de productos. Compra de productos a través del botón de pago del Banco. Concertar logística de transporte entre productor agropecuario y comercializador.
- Un artículo publicado y socializado sobre hallazgos de los resultados de la implementación de prototipo en
Banco.</t>
  </si>
  <si>
    <t>CONVOCATORIA ENERGÍA SOSTENIBLE Y SU APORTE A LA PLANEACIÓN MINERO ENERGÉTICA – 2020</t>
  </si>
  <si>
    <t>1- Universidad de Cundinamarca UdeC</t>
  </si>
  <si>
    <t>UDFJC:
- GIEAUD
- DISING
UdeC:
- GITEINCO</t>
  </si>
  <si>
    <t>Plan de divulgación técnica:
- Organización de 1 evento de divulgación de resultados de investigación en el mes 7 de la investigación.
- Organización de 1 evento de divulgación de resultados de investigación en el mes 14 de la investigación.
- Construcción de 1 página web donde se podrá acceder a todo el historial de los productos así como guías para la instalación de los proyectos.
- Creación de una red de conocimiento especializado con la Universidad de Louisiana.
- 1 curso de capacitación, en generación de archivos climáticos
- 1 curso de capacitación, en el manejo de la herramienta Trnsys V18
- 1 curso de capacitación, en tecnologías de generación eléctrica solar, eólica y mediante turbina de río.</t>
  </si>
  <si>
    <t>- Vinculación de 2 estudiantes de maestría en el
marco del proyecto.
- Vinculación de 6 estudiantes de pregrado, para fortalecer los procesos de investigación formativa de la Universidad Distrital F.J.C.
- 1 Artículo de investigación publicado o con carta de
aceptación, en revista indexada en categoría A1.
- 1 Artículo de investigación publicado o con carta de
aceptación, en revista indexada en categoría A2.
- 1 Libro resultado de investigación categoría B.
- 1 planta piloto para probar las capacidades de
generación de cada una de las tecnologías.
- Nuevo registro científico de mapas vectoriales generados a partir de la investigación
- Consultoría e informes técnicos parciales
- Consultoría e informes técnicos finales</t>
  </si>
  <si>
    <t>LIDER (Laboratorio de Investigación y Desarrollo en Electrónica y Redes)</t>
  </si>
  <si>
    <t>- Diseño e implementación de un proceso para el mejoramiento de la formulación, gestión, seguimiento y evaluación de los planes misionales y los proyectos derivados de éstos, por parte de la UPME: 
Medios de verificación:
• Documento de diagnóstico que contenga los escenarios: As- Is, To- Be y Análisis de brecha.
• Documento de recomendaciones y buenas prácticas de gestión de proyectos.
• Propuesta metodológica para la gestión de los proyectos de la UPME.
• Proceso para la formulación, gestión, seguimiento y cierre de proyectos.
• Definición y diseño de la PMO
• Flujo de procesos.
• Batería de Indicadores y metas para la medición de la gestión de los proyectos y fichas de indicadores.
• Diseño del Tablero de seguimiento, monitoreo y control 
• Diseño y especificación de requerimientos generales para la herramienta de software para gestión de proyectos de la UPME.
• Plan de acción y Cronograma para la implementación del proceso y la propuesta metodológica de gestión de proyectos.
• Documento con la descripción de los Resultados de la implementación.
• Documento de lecciones aprendidas.
• Medición inicial de Indicadores de desempeño.
• Tablero de monitoreo, seguimiento y control</t>
  </si>
  <si>
    <t>- Participación en un evento especializados, presentando los resultados del proyecto
- Dos artículos de investigación C.
- Dos presentaciones de los resultados ante las autoridades competentes
- Diseño e implementación de un proceso para el mejoramiento de la formulación, gestión, seguimiento y evaluación de los planes misionales y los proyectos derivados de éstos, por parte de la UPME</t>
  </si>
  <si>
    <t>1- Fundación Universitaria Panamericana
2- Corporación Tecnológica Industrial Colombiana
3- Instituto Tecnológico de Ciudad Juárez</t>
  </si>
  <si>
    <t>UDFJC:
GRUPO ADQUISICIÓN Y REPRESENTACIÓN DEL CONOCIMIENTO - SISTEMAS EXPERTOS Y SIMULACIÓN (ARCO SES)
FUP:
GRUPO DE INVESTIGACIÓN EN INGENIERÍAS - GIIS
TEINCO:
INNOVATEC</t>
  </si>
  <si>
    <t>- Una red de investigación Colombo - Mexicana
- Participación de cienco (5) Congresos Internacionales de Investigación
- Curso de eficiencia energética - energías renovables
- Curso de gestión Tecnológica
- Formación de nueve (9) estudiantes de pregrado</t>
  </si>
  <si>
    <t>- Dos capítulos de libro de investigación categoría B
- Dos artículos de investigación categoría B
- Dos consultorías de los procesos
- Un informe técnico final
- Un software de Gestión Tecnológica</t>
  </si>
  <si>
    <t>CONVOCATORIA DEL FONDO CTEI DEL SGR PARA EL FORTALECIMIENTO DE CAPACIDADES DE INVESTIGACIÓN Y DESARROLLO REGIONALES E INICIATIVAS DE CTeI Y TRANSFERENCIA DE TECNOLOGÍA Y CONOCIMIENTO ORIENTADAS A ATENDER PROBLEMÁTICAS DERIVADAS DEL COVID-19</t>
  </si>
  <si>
    <t>1- Corporación Universitaria Remington
2- Secretaria de Educación Municipal de Montería - Cordoba</t>
  </si>
  <si>
    <t>- Perfil sociodemográfico y psicográfico de los estudiantes de educación virtual, identificando su perfil tecnológico, su historia de interacción con entornos virtuales y sus competencias de autorregulación.
- Evidencia, a partir de las actividades de investigación y la metodología descrita, de los componentes pedagógicos necesarios para la implementación del programa.</t>
  </si>
  <si>
    <t>- Ocho Informes técnicos y financieros de ejecución presentados trismestralmente durante la ejecución del proyecto 
- Tesis de pregrado, dos tesis de maestria y dos tesis de doctorado, un libro de investigación, dos documentos de investigación.
- Publicación de seis artículos de investigación en revistas indexadas de cuartil Q1 y Q3
- Trámite de una patente resultado del proyecto
- Para la producción de un libro de investigación
- Cuatro cursos como servicio de apoyo para entrenamiento especializado para científicos investigadores
- Una estrategía como servicios de comunicación con enfoque en Ciencia, Tecnología y Sociedad
- Un servicio de apoyo para el desarrollo tecnológico y la innovación</t>
  </si>
  <si>
    <t>ANE</t>
  </si>
  <si>
    <t>CONVOCATORIA DE INVESTIGACIONES 2021 PARA PRESENTAR PROYECTOS DE CT+I EN TEMÁTICAS RELACIONADAS CON LA GESTIÓN, PLANEACIÓN, ATRIBUCIÓN, VIGILANCIA Y CONTROL DEL ESPECTRO RADIOELÉCTRICO EN COLOMBIA.</t>
  </si>
  <si>
    <t>1- Grupo de investigación Gestión e Investigación en Informática, Redes y Afines (GIIRA)
2- Grupo de Investigación de Telecomunicaciones de la universidad Distrital Francisco José de Caldas (GITUD)</t>
  </si>
  <si>
    <t>Fase 1: revisión del estado del arte
El resultado esperado de esta fase es una caracterización completa del uso, manipulación y tratamiento de la señal usada por un operador que opere en la banda VHF con presencia en la zona urbana del departamento de Cundinamarca. Entre ellos se pretende establecer cuales tienen mayor ocupación del espectro y por ende mayor influencia sobre las zonas que hacen parte del proyecto.
Fase 2: adquisición de datos en campo
En esta etapa se pretende desarrollar toda la adquisición, validación, almacenamiento, y verificación de datos confinados en un informe que unifique, demuestre y justifique con validez la integridad de los datos, que relacione las justificaciones en la medición y relacione las características usadas para las mismas. En esta sección de pruebas de campo se deben realizar mediciones de prueba, donde se valide el funcionamiento del método de medición seleccionado mediante la captura de señales con el dispositivo de vuelo no tripulado, asegurando la integridad y validez de los datos siguiendo las recomendaciones internacionales, además, debe evidenciarse la captura de datos usados para el estudio relacionando con firmeza el factor de los parámetros a evaluar dentro de la identificación de la señal interferente.
Fase 3: análisis de datos
Esta fase debe entregar un informe de toda la información extraída de los datos obtenidos, en el cual se establezcan los patrones más relevantes de la señal, los niveles obtenidos, las correlaciones y correspondencia con simulaciones, cálculos esperados y demostrar de forma adecuada que cumple con los requisitos establecidos por las entidades estatales. Se debe hacer una verificación de la exposición a CEM logrando identificar, si existen, las zonas donde la medición sea relevante para el usuario. En este análisis se pretende descubrir y establecer que fuentes de transmisión presentan los niveles más altos, los niveles con mejor recepción y cuales se ven más afectadas por las señales en la misma banda. A partir del análisis establecer los parámetros de la señal interferente identificada y lograr extraer de ella la base científica que permita diseñar la metodología de la señal interferente.
Fase 4: Desarrollo de base científica para metodología
Esta fase debe ser la última del proyecto, donde se aprovechen todos los análisis hechos anteriormente, y se relacione la información con las metodologías desarrolladas bajo otras mediciones y entornos. Con lo cual se espera establecer la base científica para los modelos que se deben lograr a futuro respecto a la identificación de la señal interferente, una metodología de medición de la señal interferente y los patrones que ella presente. Además de vincular a partir de la medición hecha la base científica para el modelamiento de una metodología de diseño basada en parámetros de calidad de servicio vinculados al modelo de propagación escogido basado en la medición de la señal en el entorno urbano del proyecto.</t>
  </si>
  <si>
    <t>1- Un (1) Artículo aceptado para publicación en Revista Indexada como A1, A2 o B en la clasificación Publindex, y/o incluida en ISI, Scopus o SciELO
2- Informe final de Investigación
3- Formación de dos (2) estudiantes de programas de maestría de la Universidad Distrital
4- Resultados parciales de Tesis Doctoral
5- Desarrollo de un curso – taller dirigido a estudiantes de pregrado o posgrado sobre señales interferentes en RF
6- Presentación de una ponencia en eventos científicos basada en los resultados de investigación.
7- Documento Final de Investigación de los proyectos de pregrado vinculados en el Proyecto</t>
  </si>
  <si>
    <t>Vocaciones y Formación en CTeI para la reactivación económica en el marco de la Postpandemia 2020</t>
  </si>
  <si>
    <t>Laboratorio de Investigación en Fuentes Alternativas de Energía - LIFAE</t>
  </si>
  <si>
    <t>- Estrategia de control basada en aprendizaje de máquina aplicada a convertidores eléctricos en microrredes aisladas, capaz de adaptarse a perfiles de generación variables y perturbaciones.
- Productos y resultados de actividades de Apropiación Social del Conocimiento: participación en ponencia nacional-internacional.
- Productos y resultados de actividades de Generación de Nuevo Conocimiento: 1 artículo original enviado para evaluación a revista indexada categoría A1-A2-B Publindex.</t>
  </si>
  <si>
    <t>Convocatoria para el Fortalecimiento de CTeI en Instituciones de Educación Superior (IES) Públicas 2020
Mecanismo 1</t>
  </si>
  <si>
    <t>1- Universidad de Cundinamarca UdeC (Aliado)
2- Universidad Central UC (Cooperante)
3- Unidades Tecnológicas de Santander UTS (Aliado)</t>
  </si>
  <si>
    <t>UDFJC:
Grupo de Instrumentación Cientifica &amp; Didáctica
UdeC:
Nanoingeniería
UC:
Grupo de investigación en Bioingeniería, Nanotecnología
y Telecomunicaciones (SPIN)
UTS:
Grupo de Investigación en Diseño y Materiales DIMAT</t>
  </si>
  <si>
    <t>- Síntesis y caracterización fisicoquímica de tres familias de nanomateriales: óxidos de grafeno multicapa, nanoestructuras de óxidos de hierro (magnetita y hematita) y semiconductores calcogénidos fotocatalíticos (SnS y ZnS).
- Aplicación de estas tres familias de nanomateriales en la remediación y tratamiento de muestras de aguas rurales y urbanas de la ciudad de Bogotá
- 2 artículos publicado en revista internacional
- 1 tesis de pregrado y de maestría defendida
- Participación en Congresos/Ponencias/Conferencias/Workshops/Conversatorios Internacionales
- Participación de dos jóvenes investigadores en la elaboración de la investigación</t>
  </si>
  <si>
    <t>- Dos artículos de categoría A2 y B
- Tres participaciones en congresos nacionales e internacionales sobre nuevos materiales y medio ambiente
- Tres Artículos y videos divulgativos del proyecto para público especializado
- Dos Artículo divulgativo sobre la aplicación de nanomateriales en remedicación de aguas
- Cuatro Participaciones en simposios, congresos, meetings del área de nanomateriales
- Realización de un trabajo de fin de grado (pregrado) relacionado con el proyecto
- Realización de dos tesis de maestría relacionada con el proyecto</t>
  </si>
  <si>
    <t>1- Universidad de Cundinanmarca UdeC (Aliado)
2- Escuela Tecnológica Instituto Técnico Central ETITC (Aliado)</t>
  </si>
  <si>
    <t xml:space="preserve">UDFJC:
GIIRA
UdeC:
ETITC:
</t>
  </si>
  <si>
    <t>- Con el modelo de predicción a desarrollar se mejorará la predicción de ruido ambiental en un entorno urbano de Bogotá al considerar variables propias del ambiente. Esta herramienta permitirá a las entidades gubernamentales generar procesos de gestión de ruido en acústica ambiental para mejorar el bienestar de la sociedad.
- Herramienta informática para el registro y análisis datos objetivos y subjetivos del entorno acústico</t>
  </si>
  <si>
    <t>- Dos artículos de investigación categoría A1 y A2
- Un libro categoría A, donde se evidencien los resultados detallados de la implementación del modelo, capítulos por cada institución participante.
- Dos ponencias en Congresos Internacionales
- Proyecto que vincula a estudiante de pregrado de la Universidad de Cundinamarca
- Proyecto que vincula a estudiante de maestría de la Universidad Distrital Francisco José de Caldas
- Proyecto que vincula a estudiante del doctorado de la Universidad Distrital Francisco José de Caldas</t>
  </si>
  <si>
    <t>1- Universidad Nacional de Colombia UNAL (Ejecutor)
2- Universidad de Cundinamarca (aliado)
3- Institución Universitaria Politécnico Grancolombiano IUPG (cooperante)
4- Escuela Tecnológica Instituto Técnico Central ETITC (aliado)</t>
  </si>
  <si>
    <t>UDFJC:
- GIIRA
UNAL:
- Bioprocesos y Bioprospección
UdeC: 
- Grupo Udecino de Investigación Ambiental
IUPG:
- CITIC
ETITC:
- Grupo de Investigación en ambientes virtuales de aprendizaje VIRTUS</t>
  </si>
  <si>
    <t xml:space="preserve">1. Desarrollar una metodología a escala de laboratorio para el enriquecimiento de biomasa con el propósito de producir polihidroxialcanoatos PHA’s a partir de cultivos mixtos.
Este tema si bien ha sido estudiando con anterioridad, aún se desconoce cómo sería su aplicación para el caso colombiano. Los sustratos a utilizar cambian en sus características dependiendo de varios factores, razón por la cual esta investigación adaptará esta etapa del proceso de producción de PHAs al contexto local. Seleccionando aquellos microorganismos nativos con capacidad de acumulación de PHA. Este resultado permitirá contar con el consorcio microbiano necesario para los procesos de fermentación aerobia en diferentes escalas cuyo producto principal serán los plásticos biodegradables.
2. Establecer las condiciones de operación a escala de laboratorio y pruebas piloto que permitan la producción de polihidroxialcanoatos PHA’s, con los mejores rendimientos.
Una vez se cuente con la materia prima (fuente de carbono) y los microorganismos acumuladores, se evaluaran mediante diversos ensayos experimentales las condiciones de operación que maximicen la producción de PHA, permitiendo contar con información valiosa a la hora de realizar el escalado industrial del proceso. En este caso, se obtendrán también las características físicas, mecánicas y de biodegradabilidad del plástico, que permitirán determinar posibles usos del material.
3. Evaluar las variables y parámetros del proceso de producción de polihidroxialcanoatos PHA’s a partir de cultivos mixtos y fuentes de carbono renovables mediante una técnica de análisis visual.
Se obtendrán simulaciones del proceso escalado, lo que permitirá conocer los balances de masa del proceso, dimensionamiento de los equipos, rendimientos, condiciones operacionales adicionales, diagrama de proceso, calidad del producto, entre otros. Todo esto, teniendo en cuenta parámetros como disponibilidad de los sustratos. También se conocerá la cantidad de PHAs que se pueden generar utilizando los lodos activados y primarios de la PTAR objeto de estudio a nivel industrial. La simulación estará fundamentada en los ensayos experimentales a nivel laboratorio y piloto.
4. Calcular el potencial económico y los impactos ambientales del proceso de producción de polihidroxialcanoatos PHA's propuesto a escala industrial, empleando software de simulación.
Se calcularán datos como tiempo de recuperación de la inversión, tasa interna de retorno, inversión total necesaria para la implementación del proceso, perfil ambiental del proceso desarrollado y del producto obtenido, además de la huella de carbono del PHA. Estos resultados permitirán evaluar la sostenibilidad del proceso y orientarán etapas posteriores cuando se pase a la etapa de ingeniería detallada o de firma. También es importante resaltar que toda esta información se conocerá para bajo condiciones locales de producción del polímero </t>
  </si>
  <si>
    <t xml:space="preserve">- Tres artículos de investigación categoría A1, A2 y B
- Participación en dos ponencias internacionales
- Vinculación de cinco estudiantes, uno de doctorado, uno de maestría y tres de pregrado
- Diseño de curso electivo del tema de investigación para formación de Maestría virtual. </t>
  </si>
  <si>
    <t>1- Universidad Francisco de Paula Santander UFPS (aliado)
2- Escuela Tecnológica Instituto Técnico Central ETITC (aliado)
3- Unidad Administrativa Especial de Servicios Públicos UAESP</t>
  </si>
  <si>
    <t>UDFJC:
- AquaFormat
UFPS:
- Grupo de Investigación Ambiental, Agropecuario y de Desarrollo Sostenible GI@DS
ETITC:
- Grupo Interdiciplinar de Estudios Ambientales - GEA</t>
  </si>
  <si>
    <t xml:space="preserve"> Variables de selección, criterios de evaluación técnica, social, ambiental y económica para la selección de sistemas aerobios para el tratamiento de residuos en condiciones de Bogotá
- Programación de sistema de Inteligencia Artificial para la predicción de escenarios para el tratamiento de residuos orgánicos en condiciones locales
- Selección de técnica para la evaluación multicriterio para la selección de sistemas eficientes en condiciones evaluadas Técnicas seleccionadas para experimentación en variables de Bogotá
- Diseño de experimentos variables como tipo de nutrientes, tiempo de degradación, pH, humedad, composición nitrógeno fosforo, microorganismos patógenos
- Cronograma para la evaluación de variables 
- Diseño automatizado de reactores para dos prototipos a escala laboratorio con sensores para control de las variables de control del sistema
- Información para la integración del sistema con variables climáticas, variables de control, monitoreo para aprendizaje autónomo
- Selección de sistemas estadísticos para el análisis de datos Selección del sistema escalado para el proceso
- Datos para el desarrollo de modelo conceptual para la predicción de escenarios para el tratamiento de residuos orgánicos en condiciones locales
- Diseño de experimentos para prototipo escala banco Diseño de experimentos, operación del sistema escala banco 
- Resultados de correlación de variables técnicas para obtener biomasa valorizada
- Datos para programar herramientas de aprendizaje autónomo 
- Integración de variables para Modelo conceptual 
- Modelo matemático para desarrollo de modelación predictiva de escalamiento de sistema de tratamiento en condiciones de Bogotá
- Aplicación de datos para predicción para escalamiento Validación de sistemas aerobios en modelos de predicción para escalamiento
- Escenarios de escalamiento de sistemas de tratamiento
aerobio en la ciudad de Bogotá
- Resultados para la toma de decisiones para el manejo de residuos orgánicos locales</t>
  </si>
  <si>
    <t xml:space="preserve"> cuatro Artículos De investigación categoría A1 y A2
- Tres Prototipos escala De laboratorio y De banco para evaluar el comportamiento De los sistemas De tratamiento aerobio y obtención De bioproductos como compost o proteínas para consumo animal
- cuatro Espacios De participación ciudadana en CTeI
- Organización De dos eventos científicos y académicos con línea De bioprospección y bioprocesos
- participación en cinco eventos científicos que contribuyan con divulgación social del conocimiento
- Una Tesis De doctorado aprobada en Ingeniería De la Universidad Distrital Francisco José De Caldas
- Vinculación De Un estudiante De Maestría en Desarrollo Sustentable y Gestión Ambiental UD
- Un Trabajo De grado aprobado estudiante De Ingeniería Mecatrónica De la Escuela Tecnológica Instituto Técnico Central
- Formación De Un estudiante De Ingeniería De sistemas De la Universidad Francisco De Paula Santader
- Formación De Un estudiante De doctorado en Ingeniería De la Universidad Distrital Francisco José De Caldas
- Formación De Un estudiante De Ingeniería Mecatrónica De la Escuela Tecnológica Instituto Técnico Central</t>
  </si>
  <si>
    <t>1- Universidad Colegio Mayor de Cundinamarca UCMC (Aliado)
2- Escuela Tecnológica Instituto Técnico Central ETITC (Aliado)</t>
  </si>
  <si>
    <t>UDFJC:
- INTERCITEC (Interculturalidad, ciencia y tecnología)
- Grupo de Estudios Ambientales Universidad Distrital (GEA-UD)
- Carlos Cuellar Cuellar (co-investigador)
- Clara Pacheco Lozano (estudiante doctorado)
UCMC:
- Investigación Disciplinar en Trabajo Social y Tendencias Contemporáneas
ETITC:
- Grupo Interdiciplinar de Estudios Ambientales - GEA</t>
  </si>
  <si>
    <t xml:space="preserve"> Artículo de revista Artículo sobre antecedentes: Tendencias teóricas y metodológicas en innovaciones en educación científica que propician el dialogo en CCA y CLT en los últimos diéz años;
- Capítulo de libro resultado del proceso: (a) Resultados del trabajo del análisis documental;
- Informes técnicos parciales y finales de las diferentes de la etapa Aportes previos,
- Estrategias de comunicación del conocimiento.
- Comunicación oral en congreso especializado
- Artículo. Configuración de corpus para la gestión del conocimiento en innovaciones en educación científica que proponen diálogos entre CCA y CTL, desde la perspectivas ambiental y social.
- Artículo. Resultado del proceso de los estudiantes de pre-grado. Experiencia investigativa y formativa en el trabajo de campo ambiental con comunidades tradicionales;
- Artículo. Resultado del proceso de los estudiantes. Proceso de trabajo de campo con perspectiva etnográfica en torno a reconocimiento de saberes tradicionales y sus implicaciones en el trabajador social: Una experiencia formativa e investigativa; Artículo. Conceptos y perspectivas teórico y metodológicas para el dialogo entre CCA y CTL en la educación científica.
- Capítulos de libro resultado del proceso: (a) Resultados del trabajo de campo, (b) Desarrollo de la innovación, sistematización, interpretación y comprensión del proceso; Artículo. Desarrollo de innovaciones en educación en ciencias que propician el dialogo entre CCA y CTL en instituciones educativas rurales
- Informes técnicos parciales y finales de las diferentes Fases de la etapa: configuración del corpus y gestión, incluyendo los informes de los estudiantes.
- Estrategias de comunicación del conocimiento. Comunicación oral en congreso especializado
- Artículo. Conceptos y perspectivas teórico y metodológicas para el dialogo entre CCA y CTL en la educación científica:
- Resultado del trabajo de campo, diseño e implementación de la innovación;
- Libro. Reflexiones teóricas en torno a enfoques ambientales, sociales y antropológicos y educación científica y el dialogo de CCA y CTL en la clase de ciencias.
- Libro. Dialogo de los resultados teóricos, metodológicos y experienciales con otras comunidades a nivel Latinoamericano.
- Estrategias de comunicación del conocimiento. Comunicación oral en congreso especializado;
Comunicación con enfoque ciencia tecnología y sociedad. Producción de audiovisuales sobre el proceso y REA (Recursos Educativos Abiertos) orientados a la sistematización del proceso y a la producción de artefactos de mediación pedagógica.
- Estrategias pedagógicas para el fomento de CTeI. Diseño e implementación de innovaciones en el aula de ciencias que propicien el dialogo de conocimientos.
- Artículo sobre el proceso de investigación en el campo del trabajo social y su articulación con el campo educativo.
Comunicación con enfoque Ciencia tecnología y sociedad: -Propuesta de formación en investigación de profesionales en los campos ambientales, sociales y antropológicos y en educación en ciencias: Visiones I+D+i e integración con enfoques apropiación social del conocimiento
- Comunicación con enfoque Ciencia tecnología y sociedad: Propuesta de formación en investigación de profesionales en los campos ambientales, sociales y antropológicos y en educación en ciencias: Visiones I+D+i e integración con enfoques apropiación social del conocimiento
- Informes técnicos parciales y finales de la etapa interdisciplinariedad y configuración de habilidades I+D+i
- Dos estudiantes de doctorado;
Apoyo a la creación de programas o cursos para la formación de investigadores a nivel de pregrado. La proyección de los resultados de la investigación en los campos de formación de pregrado.
- Apoyo a programas de formación. Apoyo a creación de cursos de doctorado en el campo de investigación y desarrollo de línea de investigación.</t>
  </si>
  <si>
    <t>Once (11) Artículos de investigación categorías A2, B, C y D
- Tres (3) libros de investigación categoría B
- Ocho (8) Informes técnicos parciales y finales de las diferentes etapas: Aportes previos, configuración del corpus y gestión del conocimiento, interdisciplinariedad y configuración de habilidades I+D+i
- Siete (7) Informes técnicos finales de los estudiantes de pregrado y doctorado.
- Una Propuesta de formación en investigación de profesionales en los campos ambientales, sociales y antropológicos y en educación en ciencias: Visiones I+D+i e integración con enfoques apropiación social
- Una Comunicación oral
- Cuatro (4) Producciones audiovisuales sobre el proceso y REA (Recursos Educativos Abiertos) orientados a la sistematización del proceso y a la producción de artefactos de mediación pedagógica.
- Dos (2) Diseños e implementación de innovaciones en el aula de ciencias que propicien el dialogo de conocimientos
- Una (1) Innovación en el aula de ciencias del colegio de Fosca
- Dos (2) estudiantes del DIE_UD, del Doctorado Interinstitucional en educación
- Proyección de los resultados de la investigación en los campos de formación de pregrado.
- Seminarios de Investigación en la enseñanza de las ciencias con enfoque intercultural
- Seminario Línea de Investigación Enseñanza de las ciencias, contexto, diversidad y diferencia cultural</t>
  </si>
  <si>
    <t>Convocatoria para el Fortalecimiento de CTeI en Instituciones de Educación Superior (IES) Públicas 2020
Mecanismo 2</t>
  </si>
  <si>
    <t>1- Centro de Investigación y Desarrollo Tecnológico de la Industria Electro Electrónica y TIC - CIDEI (Aliado)
2- Desarrollo e Integración de Tecnología y Comunicaciones SAS - DEINTEKO (Aliado)</t>
  </si>
  <si>
    <t>UDFJC:
- GITUD</t>
  </si>
  <si>
    <t xml:space="preserve">
Para el Objetivo Específico 1:
Requerimientos y especificaciones funcionales definidas para el objetivo 1. Se entregará Documento técnico que evidencie la definición detallada de los requerimientos y especificaciones para el objetivo 1 en el mes 1.
Estudio de vigilancia tecnológica realizado, en las tecnologías y protocolos de geolocalización aplicables al prototipo. Se entregará Documento que evidencie el estudio de vigilancia tecnológica de las tecnologías y protocolos de geolocalización en el mes 3.
Adquisiciones de materiales y equipos realizadas para el objetivo 1. Se entregará Documento que evidencie la adquisición de materiales y equipos necesarios para el desarrollo del objetivo 1 en el mes 3.
Algoritmo diseñado, para la incorporación de las tecnologías de geolocalización priorizadas. Se entregará Documento técnico que evidencie el diseño del algoritmo para la incorporación de las tecnologías de geolocalización priorizadas en el mes 6.
Programación del algoritmo finalizada para la integración de tecnologías de geolocalización, y solicitud de registro realizada. Se entregará Documento técnico que evidencie el desarrollo del algoritmo y su solicitud de registro de software en el mes 10.
Pruebas unitarias realizadas al algoritmo de incorporación de tecnologías de geolocalización. Se entregará Documento técnico que evidencie las pruebas unitarias realizadas al algoritmo de incorporación de  tecnologías de geolocalización en el mes 12.
Para el Objetivo Específico 2:
Requerimientos y especificaciones funcionales definidas para el objetivo 2. Se entregará Documento técnico que evidencie la definición detallada de los requerimientos y especificaciones para el objetivo 2 en el mes 1.
Estudio de vigilancia tecnológica realizado, en tecnologías para la detección y ubicación de drones en espacios urbanos. Se entregará Documento que evidencie el estudio de vigilancia tecnológica de tecnologías para la detección y ubicación de drones en espacios urbanos en el mes 3.
Adquisiciones de materiales y equipos realizadas para el objetivo 2. Se entregará Documento que evidencie la adquisición de materiales y equipos necesarios para el desarrollo del objetivo 2 en el mes 3.
Mecanismo diseñado, para la detección de drones y la orientación automatizada del prototipo. Se entregará Documento técnico que evidencie el diseño del mecanismo para la detección de drones y la orientación automatizada del prototipo en el mes 6.
Mecanismo construido, para la detección de drones y la orientación automatizada del prototipo. Se entregará Documento técnico que evidencie el proceso de desarrollo del mecanismo para la detección de drones y la orientación automatizada del prototipo en el mes 10.
Pruebas unitarias realizadas al mecanismo de detección de drones y orientación automatizada del prototipo. Se entregará Documento técnico que evidencie las pruebas unitarias realizadas al mecanismo de detección de drones y orientación automatizada del prototipo en el mes 12.
Para el Objetivo Específico 3:
Requerimientos y especificaciones funcionales definidas para el objetivo 3. Se entregará Documento técnico que evidencie la definición detallada de los requerimientos y especificaciones para el objetivo 3 en el mes 13.
Estudio de vigilancia tecnológica realizado, en mecanismos para la captura de drones en entornos urbanos. Se entregará Documento que evidencie el estudio de vigilancia tecnológica de mecanismos para la captura de drones en entornos urbanos en el mes 15.
Adquisiciones de materiales y equipos realizadas para el objetivo 3. Se entregará Documento que evidencie la adquisición de materiales y equipos necesarios para el desarrollo del objetivo 3 en el mes 15.
Mecanismo o algoritmo diseñado para la captura de drones. Se entregará Documento que evidencie el diseño del mecanismo o algoritmo para la captura de drones en el mes 18.
Mecanismo o algoritmo construido, para la captura de drones. Se entregará Documento técnico que evidencie el proceso de desarrollo del mecanismo o algoritmo para la captura de drones en el mes 22.
Para el Objetivo Específico 4:
Requerimientos y especificaciones funcionales definidas para el objetivo 4. Se entregará Documento técnico que evidencie la definición detallada de los requerimientos y especificaciones para el objetivo 4 en el mes 16.
Documentación finalizada para la viabilidad de protección de propiedad intelectual de la interfaz gráfica. Se entregará Documento que evidencie la solicitud de protección de software en el mes 17.
Adquisiciones de materiales y equipos realizadas para el objetivo 4. Se entregará Documento que evidencie la adquisición de materiales y equipos necesarios para el desarrollo del objetivo 4 en el mes 18.
Documentación finalizada para el proceso de protección de propiedad intelectual del prototipo integrado. Se entregará Documento que evidencie el análisis de protección de propiedad intelectual de los resultados del proyecto en el mes 22.
Pruebas finalizadas en entorno controlado y en campo, para el prototipo integrado. Se entregará Documento que contiene el informe de las pruebas realizadas del prototipo integrado en el mes 24.
Para el Objetivo Específico 5:
Requerimientos y especificaciones funcionales definidas para el objetivo 5. Se entregará Documento técnico que evidencie la definición detallada de los requerimientos y especificaciones para el objetivo 5 en el mes 18.
Documentación finalizada para el proceso de protección intelectual del encerramiento del prototipo. Se entregará Documento que evidencie la solicitud de protección de diseño industrial en el mes 20.
Diseño y aplicación realizados del protocolo de prueba para la validación pre-comercial del prototipo con clientes o usuarios finales. Se entregará Documento que contiene el informe de los protocolos y los resultados de las pruebas pre-comerciales del prototipo con usuarios finales en el mes 24.
Valoración económica realizada de la tecnología expresada en términos monetarios. Se entregará Documento que contiene la valoración económica de la tecnología expresada en términos monetarios en el mes 23.
Estudio desarrollado de factibilidad técnica, económica y financiera del proyecto empresarial para explotación comercial de la tecnología. Se entregará Documento que contiene el estudio de factibilidad técnica, económica y financiera del proyecto empresarial para explotación comercial de la tecnología en el mes 23.
Plan final para la explotación comercial de la tecnología. Se entregará Documento que contiene el Plan para la explotación comercial de la tecnología en el mes 23.
Informe técnico final del proyecto. Se entregará Documento de informe técnico final del proyecto en el mes 24. Se entregará un artículo sometido a una revista indexada en el mes 24 del proyecto.</t>
  </si>
  <si>
    <t>- Un artículo de investigación categoría C
- Vinculación de dos estudiantes de Maestría
- Vinculación de dos estudiantes de doctorado
Requerimientos y especificaciones funcionales definidas para el objetivo 1. Se entregará Documento técnico que evidencie la definición detallada de los requerimientos y especificaciones para el objetivo 1 en el mes 1.
Estudio de vigilancia tecnológica realizado, en tecnologías para la detección y ubicación de drones en espacios urbanos. Se entregará Documento que evidencie el estudio de vigilancia tecnológica de tecnologías para la detección y ubicación de drones en espacios urbanos en el mes 3.
Mecanismo diseñado, para la detección de drones y la orientación automatizada del prototipo. Se entregará Documento técnico que evidencie el diseño del mecanismo para la detección de drones y la orientación automatizada del prototipo en el mes 6.
Estudio de vigilancia tecnológica realizado, en las tecnologías y protocolos de geolocalización aplicables al prototipo. Se entregará Documento que evidencie el estudio de vigilancia tecnológica de las tecnologías y protocolos de geolocalización en el mes 3.
Adquisiciones de materiales y equipos realizadas para el objetivo 1.
Se entregará Documento que evidencie la adquisición de materiales y equipos necesarios para el desarrollo del objetivo 1 en el mes 3.
Algoritmo diseñado, para la incorporación de tecnologías de geolocalización priorizadas. Se entregará Documento técnico que evidencie el diseño del algoritmo para la incorporación de tecnologías de las geolocalización priorizadas en el mes 6.
Mecanismo construido, para la detección de drones y la orientación automatizada del prototipo. Se entregará Documento técnico que evidencie el proceso de desarrollo del mecanismo para la detección de drones y la orientación automatizada del prototipo en el mes 10.
Pruebas unitarias realizadas al mecanismo de detección de drones y orientación automatizada del prototipo. Se entregará Documento técnico que evidencie las pruebas unitarias realizadas al mecanismo de detección de drones y orientación automatizada del prototipo en el mes 12.
Adquisiciones de materiales y equipos realizadas para el objetivo 3.
Se entregará Documento que evidencie la adquisición de materiales y equipos necesarios para el desarrollo del objetivo 3 en el mes 15.
Mecanismo o algoritmo diseñado para la captura de drones. Se entregará Documento que evidencie el diseño del mecanismo o algoritmo para la captura de drones en el mes 18.
Mecanismo o algoritmo construido, para la captura de drones. Se entregará Documento técnico que evidencie el proceso de desarrollo del mecanismo o algoritmo para la captura de drones en el mes 22.
Requerimientos y especificaciones funcionales definidas para el objetivo 4. Se entregará Documento técnico que evidencie la definición detallada de los requerimientos y especificaciones para el objetivo 4 en el mes 16.
Documentación finalizada para la viabilidad de protección de propiedad intelectual de la interfaz gráfica. Se entregará Documento que evidencie la solicitud de protección de software en el mes 17.
Documentación finalizada para el proceso de protección de propiedad intelectual del prototipo integrado. Se entregará Documento que evidencie el análisis de protección de propiedad intelectual de los resultados del proyecto en el mes 22.
Documentación finalizada para el proceso de protección intelectual del encerramiento del prototipo. Se entregará Documento que evidencie la solicitud de protección de diseño industrial en el mes 20.
Estudio desarrollado de factibilidad técnica, económica y financiera del proyecto empresarial para explotación comercial de la tecnología. Se entregará Documento que contiene el estudio de factibilidad técnica, económica y financiera del proyecto empresarial para explotación comercial de la tecnología en el mes 23.
Informe técnico final del proyecto. Se entregará Documento de informe técnico final del proyecto en el mes 24.
Adquisiciones de materiales y equipos realizadas para el objetivo 4. Se entregará Documento que evidencie la adquisición de materiales y equipos necesarios para el desarrollo del objetivo 4 en el mes 18.
Diseño y aplicación realizados del protocolos de prueba para la validación pre-comercial del prototipo con clientes o usuarios finales.
Se entregará Documento que contiene el informe de los protocolos y los resultados de las pruebas precomerciales del prototipo con usuarios finales en el mes 24.
Valoración económica realizada de la tecnología expresada en términos monetarios. Se entregará Documento que contiene la valoración económica de la tecnología expresada en términos monetarios en el mes 23.
Plan final para la explotación comercial de la tecnología. Se entregará Documento que contiene el Plan para la explotación comercial de la tecnología en el mes 23.
Programación del algoritmo finalizada para la integración de tecnologías de geolocalización, y solicitud de registro realizada. Se entregará Documento técnico que evidencie el desarrollo del algoritmo y su solicitud de registro de software en el mes 10.
Pruebas unitarias realizadas al algoritmo de incorporación de tecnologías de geolocalización. Se entregará Documento técnico que evidencie las pruebas unitarias realizadas al algoritmo de incorporación de tecnologías de geolocalización en el mes 12.
Requerimientos y especificaciones funcionales definidas para el objetivo 2. Se entregará Documento técnico que evidencie la definición detallada de los requerimientos y especificaciones para el objetivo 2 en el mes 1.</t>
  </si>
  <si>
    <t>1- Universidad Nacional de Colombia UNAL (Ejecutor)
2- Instituto Tolimense de Formación Técnica Profesional ITFTP (Aliado)
3- Instituto Técnico de Ciencia Biotecnología e Innovación en Salud ITCBIS (cooperante)</t>
  </si>
  <si>
    <t>UDFJC:
- Bioquímica y Biología Molecular 
UNAL:
- Hormonas GIH
- Grupo de Bioinformática y Biología de Sistemas del Instituto de Genética
ITFTP:
- Recuperación y conservación de suelos</t>
  </si>
  <si>
    <t>Al culminar el proyecto se espera obtener los siguientes resultados:
Estandarizar un método que permita estudiar la infección por SARS-Cov-2 en células humanas, esto a partir de la muestra de estudio.
Determinar la seroprevalencia en una población seleccionada para así, contribuir al restablecimiento económico de dicha población.
Identificar epítopos lineales en la proteína S presente en el virus SARS-Cov-2, centrando el estudio en las regiones expuestas de la estructura.
Contribuir con una metodología que permita el adecuado, rápido y efectivo estudio de anticuerpos anti-SARSCov 2 y la titulación de estos anticuerpos.
A partir de la titulación de los anticuerpos neutralizantes, se espera encontrar la correlación de estos y la respuesta clínica que presentan con plasma, para así evaluar diferentes sueros y posibles tratamientos de la enfermedad COVID-19.
Formación de alianzas entre el instituto distrital de ciencia, biotecnología e innovación en salud y el grupo de investigación de hormonas de la Universidad Nacional de Colombia, además de establecer un vínculo con el grupo de investigación de genética de la Universidad Nacional para ampliar el campo de estudio en torno al virus de la enfermedad de COVID-19.
Estandarizar un ensayo de neutralización para promover y facilitar el estudio del virus del SARS-CoV2 Formación de recurso humano Se espera escribir un artículo en torno al estudio de la población seleccionada y llevar a cabo su publicación.
Contribuir a la apropiación social del conocimiento mediante la divulgación de la investigación realizada en la población de estudio.</t>
  </si>
  <si>
    <t xml:space="preserve">- Formación de alianzas entre el instituto distrital de ciencia, biotecnología e innovación en salud y el grupo de investigación de hormonas de la Universidad Nacional de Colombia, además de establecer un vínculo con el grupo de investigación de genética de la Universidad Nacional para ampliar el campo de estudio en torno al virus de la enfermedad de COVID-19.
- Estandarizar un método que permita estudiar la infección por SARSCov-2 en células humanas, esto a partir de la muestra de estudio.
- Al finalizar el proyecto tendremos resultados para generar una publicación acerca de la caracterización de anticuerpos neutralizantes en la población de estudio
- Identificación de epítopos lineales en la proteína S presente en el virus SARS-Cov-2, centrando el estudio en las regiones expuestas de la estructura.
- Un artículo de divulgación para ser publicado en un medio impreso y electrónico donde se expliquen los conceptos de manera sencilla de anticuerpos, infección viral y vacunas contra el SARS-CoV2
- Generar estrategias de divulgación a través de las redes sociales para compartir información acerca de respuesta inmune, infección y vacunas contra el SARS-CoV2
- Programa educativo en el canal de youtube de la facultad de Ciencias de la Universidad Nacional de Colombia sobre la infección del SARS-CoV2
- Programa radial donde se explique de manera sencilla a la comunidad conceptos básicos de inmunología, infección y vacunas contra el SARS-CoV2
- Presentación de resultados de este proyecto en las semanas universitarias de las tres instituciones participantes en el proyecto
- Preparación y organización de actividades de divulgación sobre inmunología con poblaciones estudiantiles
- Vinculación de catorce estudiantes de pregrado para el desarrollo de este proyecto
- Vinculación de dos estudiantes de maestría para desarrollar actividades de investigación del proyecto
- Cinco trabajos de grado aprobados </t>
  </si>
  <si>
    <t>1- Servicio Geológico Colombiano SGC (Ailado)</t>
  </si>
  <si>
    <t>UDFJC:
- Grupo de Instrumentación Científica y Didáctica
SGC:
- Grupo de Asuntos Nucleares</t>
  </si>
  <si>
    <t>Al finalizar el proyecto tendríamos un prototipo funcional de un generador compacto de alto flujo de neutrones. Durante el proceso de construcción del prototipo no solo generamos una pieza de alta tecnología que aún no se ha construido en el país en el ámbito académico, sino también todo el aprendizaje y la experiencia de construcción, lo cual redundará en la formación de capital humano, infraestructura técnico-científica, entrenamiento de estudiantes, personal técnico y científico a muy alto nivel en todos los procesos involucrados de este proyecto. De manera que los réditos se verán reflejados tanto en el desarrollo e innovación técnico-científica de frontera como en el entrenamiento de científicos y técnicos, creando así una infraestructura sin precedentes en Colombia.</t>
  </si>
  <si>
    <t>- Dos artículos de investigación Categoría A2 y B
- Dos Artículos divulgativo sobre la producción de neutrones y sus distintas aplicaciones
- Dos Artículos y videos divulgativos del proyecto para público no especializado
- Participación en cuatro congresos nacionales e internacionales sobre el área del proyecto
- Participación en cuatro simposios y congresos del área de física nuclear y afines
- Realización de dos tesis de maestría relacionada con el proyecto</t>
  </si>
  <si>
    <t>1- Unidad Administrativa Especial de Rehabilitación y Mantenimiento Vial -UMV</t>
  </si>
  <si>
    <t>UDFJC:
Grupo de Estudios en Pavimentos y materiales Sostenibles - COL0154879
UMV:
Grupo de Adopción y adaptación de nuevas Tecnologías COL0217094</t>
  </si>
  <si>
    <t xml:space="preserve">Los resultados esperados del presente proyecto se pueden clasificar en cuatro productos diferentes, en primer lugar, en el desarrollo tecnológico en el que se pondrá al servicio de la Unidad de Mantenimiento Vial para contribuir con el cumplimiento de su misión. En segundo lugar, con la formación de investigadores, en donde se vincularán 4 estudiantes de maestría y se espera que cada uno produzca un resultado de investigación y en tercer lugar con la apropiación social del conocimiento, en donde se divulgarán los resultados en eventos internos de la Unidad de Mantenimiento Vial con la participación de las entidades distritales que pueden ser beneficiadas de la tecnología desarrollada. Finalmente, se esperan resultados desde el punto de vista comercial en donde se dará impulso a la marca y la comercialización del producto o de los servicios derivados. </t>
  </si>
  <si>
    <t xml:space="preserve"> Cuatro artículos de investigación categoria C
- Un Producto Tecnológico, Sistema de mapeo móvil de entornos viales.
- Dos Trabajos de grado de pregrado
- Vinculación de Cuatro estudiantes de maestría
- Consolidación de una red de investigación, Virginia Tech Estados Unidos
- Divulgación de los resultados en dos eventos académicos nacionales como el Simposio Nacional sobre Ingeniería de Pavimentos, y el Congreso Iberoamericano del asfalto
- Foro de presentación de los resultados de la tecnología</t>
  </si>
  <si>
    <t>Convocatoria interna para la conformación de un banco de proyectos de investigación financiables  2020</t>
  </si>
  <si>
    <t>1- Universidad Militar Nueva Granada UMNG</t>
  </si>
  <si>
    <r>
      <rPr>
        <b/>
        <sz val="11"/>
        <color rgb="FF000000"/>
        <rFont val="Arial"/>
        <family val="2"/>
      </rPr>
      <t>UDFJC:</t>
    </r>
    <r>
      <rPr>
        <sz val="11"/>
        <color rgb="FF000000"/>
        <rFont val="Arial"/>
        <family val="2"/>
      </rPr>
      <t xml:space="preserve">
GESETIC
</t>
    </r>
    <r>
      <rPr>
        <b/>
        <sz val="11"/>
        <color rgb="FF000000"/>
        <rFont val="Arial"/>
        <family val="2"/>
      </rPr>
      <t xml:space="preserve">UMNG:
</t>
    </r>
    <r>
      <rPr>
        <sz val="11"/>
        <color rgb="FF000000"/>
        <rFont val="Arial"/>
        <family val="2"/>
      </rPr>
      <t>Inteligencia Artificial y Procesamiento de Señales</t>
    </r>
  </si>
  <si>
    <r>
      <rPr>
        <b/>
        <sz val="11"/>
        <color rgb="FF000000"/>
        <rFont val="Arial"/>
        <family val="2"/>
      </rPr>
      <t>PRODUCTOS ESPERADOS:</t>
    </r>
    <r>
      <rPr>
        <sz val="11"/>
        <color rgb="FF000000"/>
        <rFont val="Arial"/>
        <family val="2"/>
      </rPr>
      <t xml:space="preserve">
1- 2 Artículo en Cuartil 2 (Q2) del SJR (Scopus) o del JCR (Web of Science) WoS
2- 1 Artículo en Cuartil 3 (Q3) del SJR (Scopus) o del JCR (Web of Science) y/o Homologada B Colciencias
3- 1 Artículo en Cuartil 4 (Q4) del SJR (Scopus) o del JCR (Web of Science) y/o Homologada C Colciencias
4- 1 Ponencia en evento Internacional de acuerdo a los requisitos de la resolución de movilidad vigente.
5- 1 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
6- 1 Dirección o codirección de Tesis de estudiantes en programas de Doctorado de la UMNG, con temáticas asociadas a la línea de investigación a la que pertenece el proyecto</t>
    </r>
  </si>
  <si>
    <r>
      <rPr>
        <b/>
        <sz val="11"/>
        <color rgb="FF000000"/>
        <rFont val="Arial"/>
        <family val="2"/>
      </rPr>
      <t>UDFJC:</t>
    </r>
    <r>
      <rPr>
        <sz val="11"/>
        <color rgb="FF000000"/>
        <rFont val="Arial"/>
        <family val="2"/>
      </rPr>
      <t xml:space="preserve">
ARCOSES
</t>
    </r>
    <r>
      <rPr>
        <b/>
        <sz val="11"/>
        <color rgb="FF000000"/>
        <rFont val="Arial"/>
        <family val="2"/>
      </rPr>
      <t xml:space="preserve">UMNG:
</t>
    </r>
    <r>
      <rPr>
        <sz val="11"/>
        <color rgb="FF000000"/>
        <rFont val="Arial"/>
        <family val="2"/>
      </rPr>
      <t>Producción, Innovación y Tecnología</t>
    </r>
  </si>
  <si>
    <r>
      <rPr>
        <b/>
        <sz val="11"/>
        <color rgb="FF000000"/>
        <rFont val="Arial"/>
        <family val="2"/>
      </rPr>
      <t>PRODUCTOS ESPERADOS:</t>
    </r>
    <r>
      <rPr>
        <sz val="11"/>
        <color rgb="FF000000"/>
        <rFont val="Arial"/>
        <family val="2"/>
      </rPr>
      <t xml:space="preserve">
1- 1 Dirección o codirección de Trabajo de estudiantes en programas de pregrado de la UMNG, con temáticas asociadas a línea de investigación a la que pertenece el proyecto
2- 2 Artículo en Cuartil 2 (Q2) del SJR (Scopus) o del JCR (Web of Science) WoS
3- 1 Ponencia en evento nacional de acuerdo a los requisitos de la resolución de movilidad vigente</t>
    </r>
    <r>
      <rPr>
        <sz val="11"/>
        <color rgb="FF000000"/>
        <rFont val="Arial"/>
        <family val="2"/>
      </rPr>
      <t xml:space="preserve">
PRODUCTOS OBTENIDOS:
- Artículo Categoría B Publindex (“A simulation-based AHP approach to analyze the scalability of EHR Systems using blockchain technology in healthcare institutions”, https://doi.org/10.1016/j.imu.2021.100576)</t>
    </r>
  </si>
  <si>
    <r>
      <rPr>
        <b/>
        <sz val="11"/>
        <color rgb="FF000000"/>
        <rFont val="Arial"/>
        <family val="2"/>
      </rPr>
      <t>UDFJC:</t>
    </r>
    <r>
      <rPr>
        <sz val="11"/>
        <color rgb="FF000000"/>
        <rFont val="Arial"/>
        <family val="2"/>
      </rPr>
      <t xml:space="preserve">
GESETIC
</t>
    </r>
    <r>
      <rPr>
        <b/>
        <sz val="11"/>
        <color rgb="FF000000"/>
        <rFont val="Arial"/>
        <family val="2"/>
      </rPr>
      <t xml:space="preserve">UMNG:
</t>
    </r>
    <r>
      <rPr>
        <sz val="11"/>
        <color rgb="FF000000"/>
        <rFont val="Arial"/>
        <family val="2"/>
      </rPr>
      <t>GAV</t>
    </r>
  </si>
  <si>
    <r>
      <rPr>
        <b/>
        <sz val="11"/>
        <color rgb="FF000000"/>
        <rFont val="Arial"/>
        <family val="2"/>
      </rPr>
      <t>PRODUCTOS ESPERADOS:</t>
    </r>
    <r>
      <rPr>
        <sz val="11"/>
        <color rgb="FF000000"/>
        <rFont val="Arial"/>
        <family val="2"/>
      </rPr>
      <t xml:space="preserve">
Dos artículos en Cuartil 2 (Q2) del SJR (Scopus) o del JCR (Web of Science) WoS
Un articulo en Cuartil 3 (Q3) del SJR (Scopus) o del JCR (Web of Science) y/o Homologada B Colciencias
Un articulo en Cuartil 4 (Q4) del SJR (Scopus) o del JCR (Web of Science) y/o Homologada C Colciencias
Una ponencia en evento Internacional de acuerdo a los requisitos de la resolución de movilidad vigente.
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
Dirección o codirección de Tesis de estudiantes en programas de Doctorado de la UMNG, con temáticas asociadas a la línea de investigación a la que pertenece el proyecto</t>
    </r>
  </si>
  <si>
    <t>1- Corporación Universitaria Iberoamericana
2- Fundación Zemillah
3- Saber Colombia Languages Research and Development</t>
  </si>
  <si>
    <t xml:space="preserve">UDFJC:
-Grupo de Investigación Interdisciplinaria en Pedagogía del Lenguaje y las Matemáticas-GIIPLyM.
-Grupo de Investigación - Literatura, Educación y Comunicación (LEC)
IBERO:
- Grupo en Investigación y Escenarios de Educación Pedagógica - GIEEP.
</t>
  </si>
  <si>
    <t>- Identificación de presencia o no de tópicos de formación relacionados y en lo posible de metodologías y orientaciones metodológicas.
- Base conceptual de las categorías.
- Formulación de primera versión tipo Artículo con categorías
- Talleres para la formación de profesores en experiencia estética en artes y en lenguaje y acogimiento a la diversidad.</t>
  </si>
  <si>
    <t>- Un artículo postulado a revista indexada A1, A, B, C y D
- Tres prototipos de talleres para formación de estudiantes para profesor.
- Un informe de análisis de potencialidades de recursos tecnológicos
- Estudiantes vinculados al proyecto como población en formación:
- Nueve estudiantes en formación: - Cuatro pasantes de la UDFJC, Facultad de Ciencias y Educación: mediante convocatoria, de los proyectos curriculares Licenciatura Artística (danza), LEBEHLC (literatura y lenguaje), y NEES para diseño, población diversa. - Tres estudiantes asistentes de investigación de la IBERO, convocados por el GIEEP: Ma. de Jesús Blanco: Ibero de los programas de Educación infantil y de Educación especial (uno para población sordas y uno para población ciega y 2 de educación infantil). - Estudiantes de la Facultad Tecnológica, UDFJC vinculados al Módulo innova del CADEP Acacia.
- Tres trabajos de grado de estudiantes de pregrado de programas Licenciatura Artística (danza), LEBEHLC (literatura y lenguaje), y NEES de la FCE-UDFJC y estudiantes para profesor en general.</t>
  </si>
  <si>
    <t>1- Universidad Pedagógica Nacional (Colombia)
2- Universidad Alberto Hurtado (Chile)
3- Centro de Investigación y Estudios Avanzados del IPN (CINVESTAV, México
4- Universidade Federal de Santa Catarina (Brasil)</t>
  </si>
  <si>
    <t>UDFJC:
- Biología, Enseñanza y Realidades
UPN:
- Biología, Enseñanza y Realidades
CINVESTAV:
- Educación en Biología
UFSC:
- Discursos da Ciência e da Tecnologia na Educação</t>
  </si>
  <si>
    <t>FASE I:
- De dos a cuatro artículos que presenten los resultados del análisis bibliométrico y del discurso (contenido)
- Dos ponencias, presentadas en congresos en enseñanza De las ciencias, formación De profesores y educación en general.
- Tres trabajos De grado De pregrado
FASE II:
- Un artículo de comparación de los resultados obtenidos de los países participantes en relación con las políticas públicas en educación en ciencias y su articulación con la construcción de ciudadanías.
- Dos ponencias sobre la relación planteada en esta fase
- Simposio
FASE III:
- Diseño colectivo de ocho propuestas de educación en biología en clave de construcción de ciudadanías
- Edición de un libro que sistematice la implementación de las ocho propuestas
- Dos trabajos de grado de pregrado
- Dos ponencias para la presentación de los resultados de investigación
- 5 trabajos de grado de posgrado
- Un artículo de investigación</t>
  </si>
  <si>
    <t>- De dos a cuatro Artículos de investigación A1, A2, B y C
- Un Libro resultado de investigación
- Creación de la red Latinoamérica de enseñanza de la biología y construcción de ciudadanías
- Organización de dos simposios que permitan reflexionar sobre la relación del proyecto
- Participación como ponentes en seis eventos especializados
- Dirección de cinco trabajo de grado de maestría en asociación directa al proyecto de investigación de las fases II y III
- Dirección de cinco trabajo de grado de pregrado en asociación directa al proyecto de investigación de las fases I y II</t>
  </si>
  <si>
    <t>1- Universidad EAN
2- Instituto Caro y Cuervo</t>
  </si>
  <si>
    <t>UDFJC:
- ESTUPOLI
EAN:
- Lingüística aplicada y comunicación organizacional
ICC:
- Linguistica</t>
  </si>
  <si>
    <t>- 10 participantes, profesores entre los que están 5 de inglés y 5 de español
- El protocolo de las entrevistas
- Grabaciones de las entrevistas
- Transcripción y codificación de transcripción de las entrevistas
- Una recolección de propuestas metodológicas sistematizadas por temáticas, objetivos y metodologías
- Instrumento en forma de matriz para análisis de propuestas
- Propuestas insertadas en las matrices diseñadas
- Informe de análisis</t>
  </si>
  <si>
    <t>Development of Integrated Techniques for Induced Genetic Diversity and Improvement of Vegetatively Propagated and Horticultural Tree Crops</t>
  </si>
  <si>
    <t>AGROSAVIA</t>
  </si>
  <si>
    <t>Grupo de investigación biología molecular</t>
  </si>
  <si>
    <t>Harmonize protocols for in vitro regenerants.
Determination of mutated characters as an effect of irradiation
Agromorphological, physicochemical and nutritional characterization of the tuber of the genetic variants obtained.
Agronomic evaluation tests of mutants obtained
Mass production of high quality microtubers / tubers
Training in potato genetic improvement processes</t>
  </si>
  <si>
    <t>011-2020 MECANISMO1- CONV3ª. FORTALECIMIENTO CAPACIDADES INSTITUCIONALES-INVESTIGACIÓN IES PÚBLICAS
Departamento de Bolívar. Foco temático CIENCIAS SOCIALES, HUMANAS Y EDUCACIÓN.</t>
  </si>
  <si>
    <t>1- Universidad de Cartagena (Proponente)
2- Universidad de Cordoba (aliado)
3- Colegio Mayor de Bolívar - CMB (aliado diferente a IES públicas)</t>
  </si>
  <si>
    <t>UDFJC:
- Laboratorio de Investigación y desarrollo en Electrónica y Redes (LIDER)
UCartagena:
- Centro Corciem
- GIMATICA (Grupo de Investigación en Tecnologías de las Comunicaciones e Informática)
Ucordoba:
- Education, Technology &amp; Language - EduTLan
CMB:
- Grupo de Investigación Ciudad, educación y sociedad (CEUS)</t>
  </si>
  <si>
    <t>- Se consolidará un estado del arte de la situación de calamidad pública, su afectación directa al sistema de educación de la región caribe colombiana y las diferentes alternativas adoptadas para superarla, por medio de la construcción del modelo conceptual del proyecto.
- El trabajo realizado directamente con docentes dará como resultado un diagnóstico de las capacidades tecnológicas y pedagógicas que esta población tiene de cara al escenario de alternancia educativa. De allí resultará un plan de fortalecimiento metodológico que facilitará la preparación docente de las instituciones educativas. Así mismo, se garantizará la formación de los docentes que hacen parte de la muestra.
- El proyecto presentará un modelo base de adaptación de contenidos de aprendizaje orientado al esquema de alternancia educativa, lo cual constituye un insumo y avance vital en el afrontamiento de la emergencia sanitaria y su afectación al sistema educativo de la región.
- El trabajo realizado entorno al desarrollo de software dará como resultado un paquete instalable del mundo 3D con todos los contenidos educativos desarrollados y orientados hacia el modelo de alternancia educativa.
El estudio comparativo de rendimiento académico en periodos previos y posteriores al inicio de la pandemia permitirá la verificación de las afectaciones que la emergencia ha traído sobre el sistema educativo de la región, así como también validará las potencialidades que el modelo de intervención propuesto tiene para el fortalecimiento del mismo. Esto podrá ser validado y consultado en un documento de acceso público.
- El proyecto entregará a la comunidad educativa de la región un programa de intervención pedagógica y tecnológica para el fortalecimiento de capacidades desarrollado, validado e implementado en la población muestra y con la documentación y orientaciones necesarias para su posterior implementación generalizada en todo el sistema educativo de la región.
- Perfil sociodemográfico y psicográfico de los estudiantes de educación virtual, identificando su perfil tecnológico, su historia de interacción con entornos virtuales y sus competencias de autorregulación.
- Evidencia, a partir de las actividades de investigación y la metodología descrita, de los componentes pedagógicos necesarios para la implementación del programa.</t>
  </si>
  <si>
    <t>- Registro de una Patente generada a partir del proyecto
- Seis artículos de investigación
- Un libro resultados de investigación
- Vinculación de dos estudiantes y proyectos de grado de pregrado 
- Vinculación de dos estudiantes y proyectos de grado de Maestria
- Vinculación de un estudiante y proyecto de grado de Doctorado
- Una estrategia de intervención pedagógicas y tecnológicas validada
- Una plataformas tecnológicas para el desarrollo de actividades de CTeI entregadas
- Cuatro cursos sobre métodos y técnicas de investigación especializados y avanzados
- Ocho informes técnicos y financieros de ejecución presentados
- Cientocincuenta docentes formados en competencias TIC orientadas a procesos de educación básica y media
- Participación en eventos académicos internacionales para la difusión y retroalimentación de la comunidad científica respecto al desarrollo del proyecto
- Dos proyectos de desarrollo tecnológico</t>
  </si>
  <si>
    <t>1- Universidad SurColombiana - USC (Proponente)
2- Universidad del Tolima - UT (Aliado)</t>
  </si>
  <si>
    <t>UDFJC:
- Grupo de Instrumentación Cientifica &amp;
Didáctica
USC:
- Hidroingeniería y Desarrollo Agropecuario
UT:
- Química Aplicada a Procesos Ecológicos
QUAPE-UT</t>
  </si>
  <si>
    <t>Se consolidarán laboratorios regionales de investigación aplicada que permitirán atacar problemas del territorio bajo un enfoque científico y tecnológico de punta. 
- Se identificarán los recursos, necesidades, mecanismos e información que permitan continuar promoviendo la investigación en relación al fortalecimiento del talento científico y tecnológico por parte de docentes e investigadores de las IES de la región centro-sur y los mecanismos de coordinación estrategias para la generación, uso y transferencia de conocimiento y tecnología del orden administrativo y académico. 
- Se dejarán líneas bases de inversión para la promoción y financiamiento del talento científico tecnológico que permitan a las entidades gubernamentales apoyar la realización de proyectos de investigación científica, desarrollo tecnológico, formación de recursos humanos y de divulgación. 
- Se establecerán metodologías para el impulso y la participación de la comunidad académica, en proyectos de fomento a la investigación científica y al desarrollo tecnológico. 
- Se establecerán los mecanismos para la difusión de la ciencia y la tecnología entre los sectores de la sociedad, así como para facilitar el acceso a la información de un posible sistema departamental de ciencia y tecnología. 
- Se aplicarán familias de nanomateriales en las pruebas de remediación y tratamiento de muestras de aguas en los departamentos de Huila y Tolima. 
- Se publicarán los resultados en revistas internacionales.</t>
  </si>
  <si>
    <t xml:space="preserve"> Adecuación de los laboratorios para realizar la síntesis de los nanomateriales
- Base de Datos del estado del arte de las aplicaciones ambientales de los nanomateriales a obtener
- Tres Centro de Investigación; Compra de equipos, dotación laboratorios, compra de materiales.
- Cuatro artículos de investigación  
- Se realizarán 1 tesis de pregrado, 2 trabajos de maestría y 1 tesis de doctorado basados en el proyecto planteado. 
- Habrá participación en Congresos/Ponencias/Conferencias/Workshops/Conversatorios Internacionales exponiendo los resultados parciales y totales del proyecto.
- Informes trimestrales de supervisión del proyecto</t>
  </si>
  <si>
    <t>Programa de Váuchers de transferencia de conocimiento innovación para la reconfiguración empresarial</t>
  </si>
  <si>
    <t>1- TEAM Ingeniería de Conocmiento
2- Beneficiarios - Cooperantes</t>
  </si>
  <si>
    <t>GEIT</t>
  </si>
  <si>
    <t>a) 600 empresas PYME impactadas con váucher de conocimiento
b) 150 empresas PYME impactadas con váucher de innovación
c) Acciones de transferencia de tecnología y/o conocimiento de al menos 150 activos de conocimiento, entre actores del ecosistema de innovación
d) 15 proveedores de conocimiento del ecosistema fortalecidos en el modelo de innovación abierta
e) Generación de un artículo científico o libro de investigación y al menos dos acciones de apropiación social de conocimiento con base en los resultados de la experiencia
De conformidad con el documento de requerimientos técnicos que indica: “Los costos de estrategias de comunicaciones, desarrollo de Landing pages,
16 diseños de piezas gráficas y de material audiovisual serán asumidos directamente por la SDDE”, y las aclaraciones realizadas por la misma entidad.</t>
  </si>
  <si>
    <t>CONVOCATORIA FORTALECIMIENTO DE CAPACIDADES REGIONALES DE INVESTIGACIÓN EN SALUD</t>
  </si>
  <si>
    <t>1- Universidad del Tolima - UdeT (entidad ejecutora)
2- Universidad de Pamplona - UdeP (Aliado)</t>
  </si>
  <si>
    <t>UDFJC:
- Grupo de Instrumentación Cientifica &amp; Didáctica
UdeP:
- Nanotecnología y Gestión Sostenible NANOSOST-UP
UdeT:
- Química Aplicada a Procesos Ecológicos QUAPE-UT</t>
  </si>
  <si>
    <t>- La identificación de los contaminantes químicos y biológicos de los ríos Chipalo y Pamplonita, que pueden generar un potencial riesgo de salud para la población y un riesgo ambiental para el ecosistema.
- La estandarización de los procedimientos de síntesis para cada uno de los materiales a fin de obtener el máximo rendimiento de reacción posible.
- La identificación de las propiedades fisicoquímicas de los materiales, sus potencialidades fotocatalíticas, fases estructurales y composición; con el fin de dilucidar cuales son los más idóneos para llevar a cabo el proceso de remoción y/o degradación.
- La remoción o degradación de los contaminantes orgánicos recalcitrantes más predominantes en las aguas de los dos ríos con el uso de los nanomateriales con actividad fotocatalítica, además la menor producción de subproductos tóxicos, de manera que no se incremente el poder ecotoxicológico en estas aguas.
- La identificación del mejor o los mejores materiales con actividad fotocatalítica para la remoción de y/o degradación de contaminantes químicos y biológicos.
- Como los procesos fotocatalíticos no son selectivos, con el uso de los nanomateriales se espera una disminución de la población de bacterias (coliformes totales y E.coli), de parásitos (Giardia lamblia) y de virus entéricos (rotavirus y coronavirus) presentes en las aguas.</t>
  </si>
  <si>
    <t>- Un artículo de investigación categoría B
- Un Taller con la comunidad:
- Taller con entidades gubernamentales responsables de la calidad del agua
- Una Cartilla como medio de divulgación permanente para diferentes públicos con el fín de dar a conocer la problemática sobre agentes químicos y biológicos que presentan las aguas del río Chipalo y generar un proceso reflexivo sobre el cuidado del agua y las implicaciones sobre la salud y el ecosistema.</t>
  </si>
  <si>
    <t>1- Universidad de los Llanos - UdeL (entidad ejecutora)
2- Corporación Universitaria Remington - CUR (aliado) - Sede Yopal, Villavicencio y Agua Azul
3- Gobernación del Meta - Secretaria de la mujer, la familia, y la equidad de género
4- Gobernación del Meta - Secretaria de Salud</t>
  </si>
  <si>
    <t>UDFJC:
- Laboratorio de Investigación y desarrollo en
Electrónica y Redes (LIDER)
UdeL:
- GESI
CUR:
- Mundo Organizacional
- Grupo de Investigación en Salud Familiar y
Comunitaria
- Grupo de Investigacion en Neurociencias y
Envejecimiento - GISAM</t>
  </si>
  <si>
    <t>Resultados de la etapa 1:
-	Informe modelo conceptual del Observatorio de salud mental, familia y convivencia social.
-	Modelo Conceptual
-	Revisión y análisis de categorías conceptuales
-	Documento de análisis descriptivo- interpretativo de las políticas públicas relacionadas con la Salud mental, familia y convivencia social, y las fuentes de información de observatorios
-	Estado actual de los observatorios
-	Informe modelo Metodológico del observatorio
-	Modelo Metodológico
-	Descripción del proceso del diseño de indicadores, fichas técnicas e instrumentos de recolección de datos, incluyendo los criterios de selección de los mismos.
-	Batería de indicadores y fichas técnicas de los mismos, construidas a partir de fuentes primarias y secundarias, acorde con el modelo conceptual y metodológico
-	Inventario de indicadores y fichas técnicas
-	Instructivos para el diligenciamiento de instrumentos de recolección de datos y fuentes primarias.
-	Instrumentos para la recolección de información de fuentes primarias.
-	Glosario de términos usados en los instrumentos de recolección, vinculado al aplicativo
-	Metodología para la aplicación de los instrumentos y para la recolección de información de fuentes primarias
-	Descripción del procedimiento de validación de los instrumentos de recolección de información
Resultados de la etapa 2:
-	Aplicativo Web/sistema de información desarrollado
-	Manuales y protocolos actualizados que incluyan los procedimientos para el cálculo de indicadores de fuentes primarias y de fuentes secundarias.
-	Informe de control de cambios
-	Plataforma actualizada en Producción
Resultados de la etapa 3:
-	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
-	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
-	Informe de reporte del proceso de validación de los indicadores, de los instrumentos de recolección de información
-	Informe de evaluación de la usabilidad de la plataforma y la de metodología de aplicación de instrumentos y recolección de información con fuentes primarias, realizado mediante una prueba coordinación con los municipios seleccionadas
-	Informe consolidado con unificación de criterios de las jornadas de trabajo conjunto entre las universidades, las entidades gubernamentales y la sociedad civil.
-	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
-	Matriz DOFA
-	Documento de recomendaciones para aprendizajes, uso y escalamiento de los instrumentos constitutivos del Observatorio
-	Reporte de hallazgos en el proceso de aplicación de los instrumentos, recolección de información, procesamiento y análisis
-	Texto de ponencias, certificado de participación en evento académico y presentación del texto a una revista científica</t>
  </si>
  <si>
    <t>- Seis artículos de investigación categorías A1, A2, B, C
- Tres libros de difusión / divulgación
- Una plataforma tecnológica
- Tres informes técnicos del avance del proyecto
- Se desarrollará un plan de formación orientado a los diferentes tipos de actores intervinientes en el observatorio, a desarrollarse en la tercera etapa metodológica
- Se desarrollaran cuatro talleres, conversatorios y foros que permitan la participación de todos los actores sociales involucrados en el proyecto.
- Se realizaran cuatro eventos científicos como foro, paneles y congreso.
- A través de las cuatro reuniones se presentaran los resultados a las entidades Municipales y Departamentales.
- Se desarrollara una cartilla para la divulgación sobre el
funcionamiento del observatorio.
- Los doce cursos estarán dirigidos a los municipios seleccionados en proyecto.
- Se desarrollará a través de mesas de trabajo donde se
establecerán diferentes temáticas relacionadas con el proyecto
- Se realizara la divulgación de resultados a través de tres (3) ponencias Nacionales y tres (3) Internaciones.
- Se desarrollará cinco cartillas y videos que permitan la divulgación y correcto desarrollo de los talleres.
- Realización de dos trabajos de grado en el nivel de pregrado, con la temática del proyecto.
- Realización de un trabajo de grado en el nivel de maestría, con la temática del proyecto.</t>
  </si>
  <si>
    <t>CONVOCATORIA FOMENTO A LA INNOVACIÓN Y DESARROLLO TECNOLÓGICO EN LAS EMPRESAS– SENAINNOVA “POR LA REACTIVACIÓN DEL PAÍS” - Mecanismo 2</t>
  </si>
  <si>
    <t>1- Scilicet S.A.S. (entidad ejecutora)</t>
  </si>
  <si>
    <t>UDFJC:
- Propobos</t>
  </si>
  <si>
    <t>- Sistema de medición y registro de variables dasométrica y topografías de una plantación forestal
- Ecuación de navegación local
- Ajuste del SDK a las variables requeridas
- Documento de operación y navegabilidad de la aeronave
- Documento soporte de curva de calibración
- Verificación del error del inventario forestal en condiciones analógicas y por medio de registro digital de información</t>
  </si>
  <si>
    <t>-  Artículo Categoría B - Articulo científico que de cuenta de la metodología y resultados obtenidos a partir del levantamiento de información disométrica utilizando el prototipo del desarrollo tecnológico en comparación con las metodologías tradicionales.
- Un Manual de operación del desarrollo tecnológico y metodologías de levantamiento de información
- Desarrollo de un prototipo de sistema LiDAR en UAV para el levantamiento de información dasométrica en plantaciones forestales comerciales validado mediante pruebas en entornos reales</t>
  </si>
  <si>
    <t xml:space="preserve">CONVOCATORIA PARA LA FINANCIACIÓN DE PROYECTOS DE CTeI EN SALUD QUE PROMUEVAN LA MEDICINA
PERSONALIZADA Y LA INVESTIGACIÓN TRASLACIONAL - Modalidad 1: Proyectos de CTeI basados en Investigación traslacional.
</t>
  </si>
  <si>
    <t>1- Universidad Pontificia Javeriana - UPJ (Ejecutor)
2- Universidad Nacional de Colombia - UNAL (Co-ejecutor)
3- Hospital Universitario San Ignacio - HUSI (Co-ejecutor)</t>
  </si>
  <si>
    <t>UDFJC:
- Grupo de Investigación en Ingeniería Ambiental - GIIAUD
UPJ:
- INSTITUTO DE GENETICA HUMANA - FACULTAD
DE MEDICINA - PONTIF
UNAL:
- Grupo de Investigación en Bioinformática y Biología
de Sistemas
HUSI:
- Enfermedades Crónicas del Adulto</t>
  </si>
  <si>
    <t xml:space="preserve">-Teniendo como referencia los artículos publicados en relación con esta temática, se esperan encontrar diferencias significativas en los niveles de enriquecimiento de H3K9Ac entre sujetos sanos de las localidades muestreadas; y pacientes con diagnóstico de asma grave. Estas diferencias esperan ser cuantificadas por la metodología de ChIPseq y se espera construir asociaciones entre los patrones epigenéticos detectados en habitantes de las localidades más contaminadas con los  patrones exhibidos por pacientes con diagnóstico de asma grave 
-Se identificarán las regiones promotoras, enhancer, cuerpo del gen con mayor enriquecimiento de H 3K9Ac, en los grupos de investigación seleccionados. Teniendo en cuenta los reportes de la literatura, esperamos reportar que los genes que muestran patrones aberrantes de modificación de histonas están involucrados en estrés oxidativo, inflamación y modulación del sistema inmune. Específicamente esperamos encontrar activación aberrante de genes relacionados con la diferenciación de linfocitos Th2, los cuales han sido descritos en pacientes con asma y alergias.
-Se esperan obtener datos precisos de las concentraciones de PM 2.5 en las localidades seleccionadas. Se obtendrá también un análisis espacio-temporal de la variación de las concentraciones de PM2.5. Se obtendrán resultados sobre la percepción ciudadana en relación con la calidad del aire de las áreas en estudio. Por último, se evaluará preliminarmente la posible asociación entre las concentraciones de PM2.5 y las tasas de morbilidad asociadas.
-Con los datos obtenidos anteriormente se espera encontrar incrementos en los niveles de H 3K9Ac en sujetos de investigación que habitan localidades con mayor índice de material particulado PM2.5. </t>
  </si>
  <si>
    <t>- Un Artículo de investigación categoría A1
- Dos Artículos de investigación categoría B
- Participación en dos congresos científicos nacionales y uno internacional
- Realización de Seminario de Impacto de la calidad de aire en la salud humana
- Elaboración de 1 Cartilla o folleto como medio de divulgación referente a la importancia de la calidad de aire en la salud humana.
- Dos estudiantes especialización en medicina interna o neumología
- Formación de un estudiante de Doctorado en Ciencias, Facultad de Ciencias, Pontificia Universidad Javeriana
- Estudiante de maestría en Bioestadística y maestría en Desarrollo sustentable y ambiental
- POLICY BRIEF. Documento técnico que sintetiza la evidencia sobre un tema particular de política., presenta los hallazgos de una investigación o proyecto a los actores políticos o público no especial
- Contenidos multimedia y virtuales. Generación de videos de máximo 10 minutos donde se muestre el estado de avance del proyecto y el impacto esperado.</t>
  </si>
  <si>
    <t>CONVOCATORIA PARA EL APOYO A PROGRAMAS Y PROYECTOS DE I+D+i QUE CONTRIBUYAN A RESOLVER LOS DESAFÍOS ESTABLECIDOS EN LA MISIÓN “BIOECONOMÍA PARA UNA COLOMBIA POTENCIA VIVA Y DIVERSA HACIA UNA SOCIEDAD IMPULSADA POR EL CONOCIMIENTO” - Modalidad 1</t>
  </si>
  <si>
    <t>1- Corporación colombiana de investigación agropecuaria- AGROSAVIA
2- Infometrika S.A.
3- Universidad de Ciencias Aplicadas y Ambientales - UDCA
4- Universidad de Cundinamarca - UdeC</t>
  </si>
  <si>
    <t>Desarrollo y validación de un prototipo de sensor electrofisiológico para medir estrés en plantas.</t>
  </si>
  <si>
    <t>Producción agrícola sostenible COL0004934
- Profasis COL0118049
- SISPROS COL0141586
- Gidenutas COL0088415 	
- Investigación en frutas del trópico COL0046139</t>
  </si>
  <si>
    <t xml:space="preserve">Diseñar e implementar un sistema de electrodos que permitan la medición de los biopotenciales en una especie vegetal.
- Diseñar e implementar un sistema de acondicionamiento analógico de los biopotenciales de acuerdo con los requerimientos de rangos de voltajes y frecuencias asociadas a las plantas.
- Diseñar e implementar un sistema de adquisición y procesamiento digital para obtener datos sobre el estado de la planta de acuerdo con los requerimientos metrológicos de las señales de estudio.
- Instalar un experimento con el sensor electrofisiológico bajo cubierta protectora de la precipitación, con dos especies leñosas, arándano y aguacate, en condiciones ambientales diferentes.
- Medir el cambio en el potencial eléctrico generado por un estrés hídrico y un estrés salino en plantas de arándano y aguacate.
- Correlacionar los resultados electrofisiológicos con las condiciones ambientales del sitio, el estado sanitario y nutricional del cultivo, a fin de identificar con mayor precisión el efecto del estado hídrico de la planta a una expresión de estrés
- Instalar un experimento con el sensor electrofisiológico en condición de cultivo sobre dos especies leñosas, en condiciones ambientales diferentes.
- Someter las plantas a diferentes regímenes de riego y hacer seguimiento al cambio en el potencial eléctrico con el sensor electrofisiológico  
- Analizar la señal de cada sensor instalado y correlacionar los resultados electrofisiológicos con las condiciones ambientales del sitio, a fin de identificar la expresión de estrés. </t>
  </si>
  <si>
    <t>Un juego de electrodos para medición de medición de los biopotenciales
- Un juego de electrodos para medición de medición de los biopotenciales
Sistema de acondicionamiento analógico para lectura de biopotenciales 
- Sistema de adquisición y procesamiento digital para medir biopotenciales en plantas
- Experimentos instalados 
- Señal medida como respuesta a las condiciones de humedad y salinidad en suelo o sustrato.
- Respuestas identificadas en magnitud y tendencia en dos plantas bajo condiciones de estrés hídrico y estrés salino
- Experimentos instalados sobre dos cultivos
- Señal medida como respuesta a las condiciones de humedad del suelo
- Respuestas identificadas en magnitud y tendencia en dos cultivos bajo condiciones de estrés hídrico</t>
  </si>
  <si>
    <t>CONVOCATORIA DE LA ASIGNACIÓN PARA LA CTEI DEL SGR PARA LA CONFORMACIÓN DE UN LISTADO DE PROPUESTAS DE PROYECTO ELEGIBLES DE INVESTIGACIÓN Y DESARROLLO PARA EL AVANCE DEL CONOCIMIENTO Y LA CREACIÓN - SGR
Mecanismo 1</t>
  </si>
  <si>
    <t>1- Universidad de Cartagena (aliado)
2- Universidad de Cordoba (aliado)</t>
  </si>
  <si>
    <t>UDFJC:
- Laboratorio de Investigación y desarrollo en Electrónica y Redes (LIDER)
UdeCartagena:
- GIMATICA (Grupo de Investigación en Tecnologías de las Comunicaciones e Informática)
- Centro Corciem
UdeCordoba:
- Education, Technology &amp; Language - EduTLan</t>
  </si>
  <si>
    <t>- Se consolidará un estado del arte de la situación de calamidad pública, su afectación directa al sistema de educación de la región caribe colombiana y las diferentes alternativas adoptadas para superarla, por medio de la construcción del modelo conceptual del proyecto.
- El trabajo realizado directamente con docentes dará como resultado un diagnóstico de las capacidades tecnológicas y pedagógicas que esta población tiene de cara al escenario de alternancia educativa. De allí resultará un plan de fortalecimiento metodológico que facilitará la preparación docente de las instituciones educativas. Así mismo, se garantizará la formación de los docentes que hacen parte de la muestra.
- El proyecto presentará un modelo base de adaptación de contenidos de aprendizaje orientado al esquema de alternancia educativa, lo cual constituye un insumo y avance vital en el afrontamiento de la emergencia sanitaria y su afectación al sistema educativo de la región.
- El trabajo realizado entorno al desarrollo de software dará como resultado un paquete instalable del mundo 3D con todos los contenidos educativos desarrollados y orientados hacia el modelo de alternancia educativa.
- El estudio comparativo de rendimiento académico en periodos previos y posteriores al inicio de la pandemia permitirá la verificación de las afectaciones que la emergencia ha traído sobre el sistema educativo de la región, así como también validará las potencialidades que el modelo de intervención propuesto tiene para el fortalecimiento del mismo. Esto podrá ser validado y consultado en un documento de acceso público.
- El proyecto entregará a la comunidad educativa de la región un programa de intervención pedagógica y tecnológica para el fortalecimiento de capacidades desarrollado, validado e implementado en la población muestra y con la documentación y orientaciones necesarias para su posterior implementación generalizada en todo el sistema educativo de la región.
- Perfil sociodemográfico y psicográfico de los estudiantes de educación virtual, identificando su perfil tecnológico, su historia de interacción con entornos virtuales y sus competencias de autorregulación.
- Evidencia, a partir de las actividades de investigación y la metodología descrita, de los componentes pedagógicos necesarios para la implementación del programa</t>
  </si>
  <si>
    <t>- Ocho Informes técnicos y financieros de ejecución presentados
- Seis Artículos científicos publicados
- Cientocincuenta Docentes formados en competencias TIC orientadas a procesos de educación básica y media
- Proyectos de grado en nivel de pregrado, maestría y doctorado vinculados: 2 Pregrado, 1 Maestria y 1 Doctorado
- Participación en dos eventos académicos internacionales para la difusión y retroalimentación de la comunidad científica respecto al desarrollo del proyecto
- Estudiantes vinculados al programa: 2 Pregrado, 1 Maestria y 1 Doctorado
- Una Patente registradas
- Un libro publicado
- Una Plataformas tecnológicas validadas
- Una Estrategias de intervención pedagógicas y tecnológicas validadas
- Dos proyectos de desarrollo tecnológico</t>
  </si>
  <si>
    <t>CONVOCATORIA DE LA ASIGNACIÓN PARA LA CTeI DEL SGR PARA LA APROPIACIÓN SOCIAL DEL CONOCIMIENTO EN EL MARCO DE LA CTeI Y VOCACIONES CIENTÍFICAS PARA LA CONSOLIDACIÓN DE UNA SOCIEDAD DEL CONOCIMIENTO DE LOS TERRITORIOS - Mecanismo 2</t>
  </si>
  <si>
    <t xml:space="preserve">UDFJC: </t>
  </si>
  <si>
    <t>CONVOCATORIA “NUEVO CONOCIMIENTO, DESARROLLO TECNOLÓGICO E INNOVACIÓN PARA EL FORTALECIMIENTO DE LOS SECTORES DE TIC, POSTAL Y DE CONTENIDOS AUDIOVISUALES” - Modalidad 1</t>
  </si>
  <si>
    <t>Secretaria Distrital de Gobierno Bogotá D.C. (Colaboradora) - SDG</t>
  </si>
  <si>
    <t xml:space="preserve">UDFJC:
- Laboratorio de Investigación y desarrollo en Electrónica y Redes (LIDER)
</t>
  </si>
  <si>
    <t>Resultados objetivo específico 1:
· Documento de modelo conceptual
· Documento de modelo metodológico
· Artículo científico
Resultados objetivo específico 2:
· Aplicación de realidad virtual
· Artículo
· Participación en congreso
· Tesis de pregrado
Resultados objetivo específico 3:
- Contenidos audiovisuales
Resultados objetivo específico 4:
· Documento de pruebas y resultados
· Documento maestro de implementación de la metodología
· Documento de recomendaciones
· Informe de participación ciudadana en CTeI
- Participación en congreso
· Libro resultado de investigación
· Organización de evento</t>
  </si>
  <si>
    <t>- Un Artículo categoría A2
- Un Artículo categoría B
- Libro de difusión fase 4
- Software de realidad virtual
- Documento de pruebas y resutados 
- Modelo metodológico
- Modelo conceptual
- Informe de participación ciudadana en actividades de CTeI
- Cuatro ponencias fase 4
- Una ponencia fase 2
- Artículo de divulgación del estudiante de pregrado
- Contenidos audiovisulaes
- Organización de evento fase 4</t>
  </si>
  <si>
    <t>1- ESE Hospital San Rafael (Colaboradora) - HSR</t>
  </si>
  <si>
    <t>UDFJC:
- Laboratorio de Investigación y desarrollo en Electrónica y Redes (LIDER)</t>
  </si>
  <si>
    <t>1. Implementar y Garantizar a través de una alternativa Wireless la transmisión de los contenidos audiovisuales del servicio de telerehabilitación.
· Artículo
· Informes técnicos
· Cartilla o folleto
· Boletines divulgativos
2. Diseñar los contenidos audiovisuales para el proceso de telerehabilitación basado en los servicios ofertados por la ESE San Rafael en Fisioterapia, Terapia Ocupacional y Fonoaudiología.
· Generación de contenidos
· Boletines divulgativos
· Artículo de divulgación
· Consultoría
3. Desarrollar una aplicación para el acceso a los contenidos audiovisuales para el proceso de telerehabilitación.
· Software
· Artículo
· Informes técnicos
· Cartilla o folleto
· Estrategias pedagógicas para la CTeI
4. Evaluar el del modelo de tele-rehabilitación a través de una alternativa Wireless.
· Libro de divulgación
· Patente modelo de utilidad solicitado
· Informes técnicos
· Talleres
· Presentación de resultados a las autoridades locales
· Organización de eventos
· Espacios de participación ciudadana</t>
  </si>
  <si>
    <t>- Un Artículo categoría A2
- Un libro de divulgación
- Un artículo categoría B
- Patente de modelo de utilidad solicitado
- Realización de aplicación móvil
- Informe técnico fase 1 
- Informe técnico fase 2
- Informe técnico fase 3
- Informe de consultoría
- Tres Boletines divulgativos sobre los resultados parciales de la fase 1
- Artículo de divulgación acerca de la creación e importancia de los contenidos audiovisuales que están siendo generados en el marco del proyecto
- Cartilla sobre el despliegue de la red y su funcionamiento
- Generación de un paquete de contenidos audiovisuales
- Tres Boletines divulgativos sobre resultados parciales de las fase 2
- Cartilla sobre las funciones de la aplicación móvil y su funcionamiento
- Dos Talleres de formación y socialización acerca del buen uso de la aplicación móvil
- Tres Presentación de resultados ante las autoridades locales
- Organización de un panel con expertos
- Espacios de participación ciudadana
- Plan pedagógico para la transferencia de conocimiento a la comunidad</t>
  </si>
  <si>
    <t>1- Corporación Universitaria Minuto de Dios - UniMinuto
2- Politécnico Grancolombiano - PG</t>
  </si>
  <si>
    <t>UDFJC:
- DIDACTEC
UniMinuto:
- Comunicación y construcción social
- Pensamiento Ético y Problemas Morales
Contemporáneos
- Centro de Educación para el Desarrollo -
CED
PG:
- Comunicacion Estrategica y Creativa CEC</t>
  </si>
  <si>
    <t>- Un informe interactivo accesible apoyado en realidad aumentada que da cuenta de la ruta metodológica transmedia que incluye universos narrativos y ecosistemas mediáticos interactivos (Videos, paginas web, redes sociales, piezas gráficas, memes, podcast, streaming, programas de radio, blogs, etc.) como resultado de un trabajo de co-creación con la población de interés.
- Conformación de por lo menos dos semilleros interinstitucionales de jóvenes investigadores.
- Dos trabajos de grado - pregrado - Un trabajo de grado - maestría.
- Dos artículos como resultado del proyecto de investigación.
- Un libro como resultado del proyecto de investigación.
- Repositorio digital que da cuenta de los procesos de investigación del proyecto.
- Informe de investigación.
- Evento público gratuito a través de internet para la socialización de la ruta metodológica transmedia.</t>
  </si>
  <si>
    <t xml:space="preserve">- Un Artículos categoría A1
- Artículos categoría B
- Libros categoría A1
- Informe sobre eventos (hackatones y otros) en donde se ha aplicado a rutas metodologías transmedia inspiradas en la gamificación
- Estrategía pedagógica: La formación se centra en el reconocimiento de estrategias metodológicas y didácticas basadas en: Solución de problemas con transmedia, Gamificación, Pensamiento de diseño, Aprender haciendo
- </t>
  </si>
  <si>
    <t>UDFJC:
GIDENUTAS</t>
  </si>
  <si>
    <t>- Documento con protocolo de pruebas para el proyecto.
- Documento con taxonomía de modelos.
- Documento con modelo definido
- Documento con modelo definido
- Documento con protocolo de pruebas para el proyecto.
- Un curso taller para estudiantes.
- Dos trabajos de grado.
- Dos auxiliares de investigación formados.</t>
  </si>
  <si>
    <t>- Libro resultado de investigación categoría B
- Un articulo de estado del arte y uno de investigación, categoría A2
- Dos artículos de investigación, categoría B
- Dos software registrados sobre métodos predicción con inteligencia artificial
- Participación como ponentes en 4 congresos nacionales o internacionales
- Simposio dirigido a estudiantes de pregrado, posgrado, investigadores o profesionales
- Una propuesta técnica presentada ante la CRC</t>
  </si>
  <si>
    <t>CONVOCATORIA TRAMPOLIN “T-AmSud”</t>
  </si>
  <si>
    <t>Universidade Estadual Paulista Julio de Mesquita Filho (Brasil)</t>
  </si>
  <si>
    <t>UDFJC:
Enseñanza y Aprendizaje de la Física
UEPJMF:
Pesquisa em Ensino de Ciencias</t>
  </si>
  <si>
    <t>Diseño del proyecto de investigación propuesto "Tipologías de Tecnologías de la información y la Comunicación para la formación de profesores de Ciencias Naturales" por la investigadora Olga Lucía Castiblanco, entre los grupos de investigación de la Universidade Estadual Paulista Julio de Mesquita Filho (Brasil) y la Universidad Distrital Francisco José de Caldas</t>
  </si>
  <si>
    <t>1- Centre National de la Recherche Scientifique - CNRS
2- Universidad Nacional de la Plata - UNP</t>
  </si>
  <si>
    <t>UDFJC:
ITI: Innovación en Tecnologías de Información
UNP:
GEMIS: Grupo de Estudio de Metodologías para
Ingeniería en Software y Sistemas de Información</t>
  </si>
  <si>
    <t>Diseñar y desarrollar un proyecto en el contexto de ciencia de datos que permita hacer predicción del comportamiento de la enfermedad, usando la información histórica oficial de la enfermedad ofrecida por la organización mundial de la salud. De esta manera, en este proyecto estudiaremos diferentes técnicas de aprendizaje computacional para usar aquellas que son idóneas para el desarrollo de predicción de información que incluye registros temporales diarios por cada país del mundo. Este proyecto se desarrollará en lenguaje Python con análisis y visualización de datos usando los componentes Pandas, Scikit-learn, Dash y Plotly.</t>
  </si>
  <si>
    <t>Diseño de un proyecto de investigación entre los aliados
- Preparación a la aplicación de este proyecto a la próxima convocatoria de los programas AMSUD en el 2022.</t>
  </si>
  <si>
    <t>UDFJC:
- Grupo de Instrumentación Científica &amp; Didáctica
PUJ:
- Grupo de Física Médica</t>
  </si>
  <si>
    <t>- Dos trabajos de pregrado de estudiantes de la Licenciatura en Física de la Universidad Distrital, los cuales trabajaran en el Marco del convenio de cooperación con dicha universidad.
- Dos trabajos de grado de Maestría en Física Médica de la Pontificia Universidad Javeriana (estudiantes por reclutar).
- Al menos un artículo de investigación sometido a una revista internacional indexada Q1.
- Participación en un evento internacional de investigación (dado que consigamos la financiación para este fin)
- Otra propuesta de investigación para expandir los alcances de esta línea de investigación</t>
  </si>
  <si>
    <t>4 ó hasta el 28 de diciembre de 2021</t>
  </si>
  <si>
    <t>UDFJC:
- Vivencias</t>
  </si>
  <si>
    <t xml:space="preserve"> Documento que incluya propuesta conceptual, metodológica y plan de trabajo detallado de los cuatro componentes: 1. Formación de maestras y maestros. 2. Investigación y configuración de nuevo conocimiento. 3. Comunicación: Circulación, apropiación y divulgación pública del conocimiento. 4.Configuración de comunidad de saber pedagógico
- Informe que presente el avance por cada uno de los cuatro componentes: 1. Formación de maestras y maestros. 2. Investigación y configuración de nuevo conocimiento. 3. Comunicación: Circulación, apropiación y divulgación pública del conocimiento. 4.Configuración de comunidad de saber pedagógico
- Informe final que incluya: 1. Documento que dé cuenta de los resultados del proceso de formación e investigación con 140 maestras y maestros de Bogotá y su aporte en la comprensión crítica del acontecimiento pandémico en el contexto educativo y cultural del Distrito Capital. 2. Documento editado con el archivo sobre testimonios de vida de maestras y maestros de Bogotá, a partir de veinte (20) entrevistas realizadas. 3.  Carpeta con las versiones finales del siguiente material digital editado: a. Diez (10) entrevistas radiales. b. Treinta (30) podcast. c.Diez (10) materiales en videoclip. d. Un (1) libro álbum de póster e ilustraciones de recorrido por 12 experiencias seleccionadas. e. Un (1) video de 10 minutos de duración que recoja el proceso realizado. 4. Documento que dé cuenta del proceso realizado en la configuración de comunidad de saber pedagógico (redes y colectivos): a. Caracterización de redes y colectivos. b. Sistematización del proceso realizado con redes y colectivos. 5. Informe final publicable de las actividades desarrolladas durante el proceso de formación/investigación sobre el tema Afro (Componente 5 - Acciones afirmativas y escuela). Este documento estará organizado en cuatro partes: a. Introducción que presente los componentes centrales del diplomado. b. 	Referentes conceptuales establecidos en la serie interculturalidad-intraculturalidad-arte-cultura-escuela-pamdemia que recojan los aportes de los maestros y maestras.
c. Testimonios, crónicas, entrevistas de los docentes. d.Conclusiones</t>
  </si>
  <si>
    <t>El macroproyecto de investigación maestros y maestras de Bogotá: Tránsitos por el acontecimiento pandémico y configuración de redes y comunidades de saber pedagógico plantea un conjunto de impactos esperados encabezados por aspectos de orden socio-económico que se complementan con las dimensiones tecnológica, técnica y ambiental que surgen a partir de los procesos de formación docente, investigación, configuración de comunidades de saber, comunicación y acciones pedagógicas en el marco de la reflexión crítica frente a las condiciones generadas por el COVID 19 en maestros, maestras y docentes directivos de Bogotá. Se trata, en consecuencia, de una serie de efectos que redundan tanto en la construcción de diversos conocimientos en conjunto con los grupos de trabajo participantes en el macropoyecto como también en posibilidades de generación de condiciones para el desarrollo de procesos investigativos y críticos en los campos de lo social y lo pedagógico a nivel del Distrito Capital. 
En primera instancia, el impacto socio-económico que se espera obtener como resultado del desarrollo del marcoproyecto tiene que ver con la consolidación de acciones de empoderamiento de grupos docentes, comunidades de saber y colectivos sociales en comunidades afrodescendientes, de manera que, en conjunto con el proceso de reflexión acerca de la práctica educativa, también se construyan los elementos para el manejo de elementos de producción comunicativa, técnicas de investigación y procesos formativos en relación con la reflexión del acontecimiento pandémico. El trabajo en estas dimensiones permitirá que los sujetos participantes en el macroproyecto refuercen sus saberes y manejo de elementos investigativos, lo que redunda en la cualificación de sus labores diarias y con ello permiten un desarrollo humano, pero también la creación de condiciones para aportar a un crecimiento económico en términos de la producción de posibles recursos intangibles asociados al conocimiento adquirido. En otras palabras, el macroproyecto permite posicionar el proceso investigativo y formativo como el punto de partida para el crecimiento económico y social teniéndose el conocimiento como elemento fundamental para la producción de recursos a futuro. 
De igual modo, a nivel de lo propiamente social, la construcción de comunidad de saber, permite el posicionamiento de procesos de trabajo en red, lo que permite establecer como impacto la transformación significativa de los modos en los que se configuran procesos de reflexión educativa y social que, adicionalmente, al ubicar sus reflexiones en el acontecimiento pandémico, posibilitan la creación de condiciones para asumir los retos que plantean los escenarios de la postpandemia, la inclusión de las diferencias y la recomposición de tejidos sociales. De esta manera, el impacto del macroproyecto radica en la posibilidad de generar interacciones significativas al interior de los grupos de docentes a nivel nacional, lo que redunda en la creación de asociaciones y, al mismo tiempo el reconocimiento y posicionamiento de diferentes grupos sociales en términos de convergencia e integración entre distintos, dando cabida así a la inclusión y la apertura a un escenario reflexivo desde la multiplicidad.  
Ahora bien, estos impactos se complementan con los que son producidos en el ámbito técnico y tecnológico y que se refieren a las posibilidades de apropiación y uso significativo de diferentes recursos tanto teóricos como metodológicos para la realización de reflexiones sobre el acontecimiento pandémico, la cuestión de la diferencia y la posibilidad de construcción de procesos comunicativos significativos a nivel audiovisual. Es así como se cuenta con la consolidación de una comunidad de saber que maneja de forma adecuada técnicas de investigación y reflexión critica susceptibles de ser aplicadas en sus entornos pedagógicos en la transformación de sus prácticas educativas y, al mismo tiempo, cuenta con la formación para poder hacer uso de recursos digitales a nivel comunicativo. Así, el proceso formativo y de comunicación no solamente arroja como impacto la interiorización de técnicas investigativas, sino también el acercamiento a herramientas tecnológicas para la producción de contenidos, lo que redunda en un impacto mediado por el conocimiento de dispositivos, elementos y posibilidades de uso de recursos tanto para investigar como para crear tanto en aspectos de orden estético como la pintura y el relato, como en elementos comunicativos tales como el podcast y el video. 
A nivel ambiental, el macroproyecto genera un impacto positivo en términos del uso principalmente de recursos digitales para su desarrollo, de manera que se reduzcan al máximo las afectaciones en términos de medioambiente que podría tener, por ejemplo, el uso de papel u otros recursos en el proceso investigativo. En esta medida, en el macroproyecto, si bien aparecen diferentes actividades que implican la participación de grupos, la elaboración de productos audiovisuales y la interacción permanente al interior de la comunidad de saber, definitivamente se propenderá por el uso de mecanismos virtuales y digitales preferiblemente, velándose así por un uso moderado de los recursos disponibles. 
Finalmente, y en adición a los impactos expresados anteriormente, es preciso señalar los modos en los que el macroproyecto impacta directamente a nivel de la formación de maestros a nivel del Distrito Capital y la reflexión que emerge sobre el acontecimiento pandémico como un elemento fundamental para pensar incluso en procesos de política pública ante contingencias semejantes a la vivida con el COVID 19. Este impacto se da tanto por el proceso formativo como por los espacios de divulgación y producción comunicativa en tanto que posibilita una reflexión desde la educación a nivel distrital sobre las transformaciones sociales y pedagógicas fruto de la coyuntura dada por la emergencia sanitaria y, al mismo tiempo permite que las experiencias y reflexiones resultado del macroproyecto puedan constituirse como referente en términos incluso de política pública en el sector educativo.</t>
  </si>
  <si>
    <t>CONVOCATORIA DE LA ASIGNACIÓN PARA LA CTEI DEL SGR PARA LA CONFORMACIÓN DE UN LISTADO DE PROPUESTAS DE PROYECTO ELEGIBLES PARA EL FORTALECIMIENTO DEL SISTEMA TERRITORIAL DE CIENCIA TECNOLOGÍA e INNOVACIÓN</t>
  </si>
  <si>
    <t>1- Gobernación del Casanare (proponente) - GdeCasanare
2- Corporación Universitaria Remington (aliado) - CUR
3- Universidad de los Llanos (aliado) - UdeLl</t>
  </si>
  <si>
    <t>RESULTADOS ESPERADOS:
Resultados de la etapa 1:
- Informe modelo conceptual del Observatorio de salud mental, familia y convivencia social.
- Modelo Conceptual
- Revisión y análisis de categorías conceptuales
- Documento de análisis descriptivo- interpretativo de las políticas públicas relacionadas con la Salud mental, familia y convivencia social, y las fuentes de información de observatorios
- Estado actual de los observatorios
- Informe modelo Metodológico del observatorio
- Modelo Metodológico
- Descripción del proceso del diseño de indicadores, fichas técnicas e instrumentos de recolección de datos, incluyendo los criterios de selección de los mismos.
- Batería de indicadores y fichas técnicas de los mismos, construidas a partir de fuentes primarias y secundarias, acorde con el modelo conceptual y metodológico
- Inventario de indicadores y fichas técnicas
- Instructivos para el diligenciamiento de instrumentos de recolección de datos y fuentes primarias.
- Instrumentos para la recolección de información de fuentes primarias.
- Glosario de términos usados en los instrumentos de recolección, vinculado al aplicativo
- Metodología para la aplicación de los instrumentos y para la recolección de información de fuentes primarias
- Descripción del procedimiento de validación de los instrumentos de recolección de información
Resultados de la etapa 2:
- Aplicativo Web/sistema de información desarrollado
- Manuales y protocolos actualizados que incluyan los procedimientos para el cálculo de indicadores de fuentes primarias y de fuentes secundarias.
- Informe de control de cambios
- Plataforma actualizada en Producción
Resultados de la etapa 3
- 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
- 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
- Informe de reporte del proceso de validación de los indicadores, de los instrumentos de recolección de información
- Informe de evaluación de la usabilidad de la plataforma y la de metodología de aplicación de instrumentos y recolección de información con fuentes primarias, realizado mediante una prueba coordinación con los municipios seleccionadas
- Informe consolidado con unificación de criterios de las jornadas de trabajo conjunto entre las universidades, las entidades gubernamentales y la sociedad civil.
- 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
- Matriz DOFA
- Documento de recomendaciones para aprendizajes, uso y escalamiento de los instrumentos constitutivos del Observatorio
- Reporte de hallazgos en el proceso de aplicación de los instrumentos, recolección de información, procesamiento y análisis
- Texto de ponencias, certificado de participación en evento académico y presentación del texto a una revista científica</t>
  </si>
  <si>
    <t>Ocho informes de supervisión del proyecto
- Una Plataformas tecnológicas para el desarrollo de actividades de CTeI entregadas
- Estrategias de comunicación con enfoque en ciencia, tecnología y sociedad implementadas
- Contenidos multiformato con enfoque en divulgación y difusión de la ciencia producidos
- Un Artículos publicados en revistas indizadas nacionales e internacionales
- Estrategias de socialización y comunicación del conocimiento desarrolladas e implementadas
- Estrategias de las tecnologías de la información y las comunicaciones para el desarrollo de investigación y desarrollo experimental apoyadas
- Ocho Documentos de lineamientos técnicos realizados
- Un Sistemas de información implementados
- Un Artículos publicados en revistas indexadas nacionales e internacionales
- Un Artículos de investigación A1, A2, B y C sobre total de producción de productos resultado de generación de 1nuevo conocimiento.
- Libros y/o capítulos de libros resultados de investigación
- Un Trabajos de grado de maestría con reconocimiento
- Un Doctores vinculados
- Cursos sobre métodos y técnicas de investigación especializados y avanzados
- Plataformas disponibles para la articulación
- Consultorías e informes técnicos finales reconocidos
- Plataforma tecnológica desarrollada
- Actividades de difusión de nuevas tecnologías o innovaciones realizadas.
- Hojas de ruta tecnológicas desarrolladas
- Documentos de planeación de CTeI elaborados</t>
  </si>
  <si>
    <t>Grupo , Electromagnetic Compatibility and Interference Group – GCEM</t>
  </si>
  <si>
    <t>UDFJC:
Grupo de investigación - Núcleo de Investigación en Datos Espaciales (NIDE)</t>
  </si>
  <si>
    <t xml:space="preserve">N/A
</t>
  </si>
  <si>
    <t>CONVOCATORIA DE LA ASIGNACIÓN PARA LA CTeI-AMBIENTAL DEL SGR PARA LA CONFORMACIÓN DE UN LISTADO DE PROPUESTAS DE PROYECTO ELEGIBLES DE INVESTIGACIÓN, DESARROLLO E INNOVACIÓN PARA EL AMBIENTE Y EL DESARROLLO SOSTENIBLE DEL PAÍS - Mecanismo 1</t>
  </si>
  <si>
    <t>Universidad de Cundinamarca UdeC - Aliado
- Departamento de Cundinamarca - Aliado
- Producciones agropecuarias familiares de los municipios de Fusagasugá, Silvania, Arbeláez, Tibacuy y Granada - Beneficiario</t>
  </si>
  <si>
    <t>UDFJC:
- LÍDER
UdeC:
- ARADO
- ÁREA VERDE</t>
  </si>
  <si>
    <t>- Selección de fincas y encuestas aplicadas
- Tipificación de producciones agropecuarias
- Determinación de zonas de riesgo ambiental (erosión, remoción en masa)
- Determinación de puntos que puedan servir como referentes para la creación de una ruta como corredor biológico.
- Obtención de muestras de agua
- Identificar diferencias significativas y determinar la calidad del agua.
- Obtención de muestras de suelo
- Identificar diferencias significativas y determinar la calidad del suelo.
- Obtención de muestras vegetales en prensa
- Resultados de variables relacionadas a calidad del suelo
- Obtención de grupos funcionales de insectos asociados a cultivos y arvenses.
- Información de saberes tradicionales
- Información sobre el rol de la mujer rural.
- Estructura para el almacenamiento de los datos centralizado.
- Producto funcional que consulte datos iniciales en el sitio web y de la misma manera permite cargar datos.
- Plataforma tecnológica alimentada con insumos documentados
- Plataforma tecnológica verificada a nivel técnico especializado
- Actualización de la plataforma tecnológica
- Jornadas de socialización
- Capacitación en manejo de residuos orgánicos. Preparación de compostaje.
- Instalación de materiales de apoyo, tanques de agua y paneles solares, para contribuir a dar un mejor manejo al recurso agua.
- Reconocimiento del rol y saberes ancestrales de la mujer rural
- Documentación audiovisual del desarrollo del proyecto
- Veinte fincas beneficiadas
- Veinte empleos generados
- Dos inserciones de nuevo capital humano</t>
  </si>
  <si>
    <t>- Doce (12) Informes técnicos del proyecto presentados
- Treinta y seis (36) Informes financieros del proyecto presentados
- Tres (3) artículos de investigación
- Una Ruta de corredor biológico
- Cuatro Documento de lineamientos técnicos
- Un Paquete Tecnológicos probados e Implementados
- Nueve Jornadas de socialización y capacitación
- Tres Paneles realizados con grupos de expertos
- Cuarenta Infraestructura para la investigación dotada (Hace referencia a 20 tanques de almacenamiento de agua y 20 paneles)
- Una jornada con mujeres
- Una Estrategia de comunicación diseñadas</t>
  </si>
  <si>
    <t>CONVOCATORIA IDEAS PARA EL CAMBIO:
CONSTRUCCIÓN SOCIAL DEL CONOCIMIENTO PARA LA GESTIÓN DEL CAMBIO CLIMÁTICO</t>
  </si>
  <si>
    <t>UDFJC:
- LÍDER</t>
  </si>
  <si>
    <t>* Identificación del ambiente como concepto y praxis que supera lo natural y ecológico 
* Lo ambiental como un sistema complejo que se redefine en la relación sociedad-naturaleza 
* Desarrollo de tecnología y capacidad instalada sostenible, escalable y replicable 
* Articulación del proyecto con la política e instrumentos públicos en materia ambiental, social, educativa y de desarrollo económico del municipio 
* Proyecto que concibe su construcción en clave diálogos de
saberes ambientales y populares 
* Articulación con los ODS y su aplicabilidad para crear prácticas sustentables 
* Factor “itinerante” como estrategia de divulgación y trabajo permanente con otros actores de la comunidad que no tienen la
posibilidad de visitar el aula ambiental de manera presencial y local.</t>
  </si>
  <si>
    <t>Los elementos estructurales de la propuesta para desarrollar los FST están pensados aras de consolidar un proyecto
que apunte a la sustentabilidad territorial, gestione a través de los espacios de formación, divulgación y acción colectiva escenarios en la toma de decisiones responsables con el ambiente y las implicaciones que estas tienen en la vida cotidiana de los pobladores del municipio. Por tanto, los elementos de innovación en Ciencia y Tecnología se basan en los siguientes puntos estructurales: 
- Consolidación y creación de Sistema de Información Geográfico –Participativo /SIGP que facilite la
consolidación de información ambiental del territorio y se ancle con instrumentos de política pública del territorio como el plan
de ordenamiento territorial, los planes de desarrollo en la dimensión económica con el fin de cambiar actitudes negativas que afectan el patrimonio hídrico de la región. 
- Una serie de podcast del territorio que gire en torno a la fauna, símbolos culturales, históricos y de memoria sobre el territorio como elemento base para la formación y divulgación ambiental de la comunidad local y turistas que visitan el municipio. 
- Desarrollo de aplicación móvil con fines de uso de tecnología social que permita a través de soportes de software consolidar un banco de imágenes en 3D sobre flora y transformación del suelo con fines educativos y de sensibilización. 
- Creación de cortometrajes y videos informativos sobre los impactos de los residuos sólidos en los ecosistemas.</t>
  </si>
  <si>
    <t>Invitación a presentar “Propuesta de evaluación y rediseño de la política de reconocimiento de actores del Sistema Nacional de Ciencia, Tecnología e Innovación 2021”</t>
  </si>
  <si>
    <t>UDFJC:
- INTERCITEC
- GIIRA
- GICOGE
- LIDER</t>
  </si>
  <si>
    <t>Obtención de una base referencial de carácter conceptual y teórica sobre la cual sustentar el estudio.
Consolidación de una batería de variables e indicadores para el proyecto.
- Definición de metodologías y métodos a utilizar.
- Diseño de instrumentos de recolección de información.
- Formulación de la metodología del plan operativo de trabajo en campo.
- Gestión administrativa y financiera durante la fase 1 del proyecto.
- Realización de búsqueda conceptual detallada en bases de datos especializadas.
- Generación de un análisis conceptual sobre el rol que cumple los diferentes tipos de actores en los Sistemas Nacionales de Ciencia, Tecnología e Innovación.
- Realización de análisis comparativo que permita dictaminar el estado actual políticas internacionales de actores del Sistema Nacional de Ciencia, Tecnología e Innovación.
- Revisión y análisis de informes técnicos contratados por Minciencias, para generar una base de conocimiento acerca de las metodologías utilizadas en el proceso de diseño de la política para el reconocimiento de actores y su implementación.
- Entendimiento del documento de Actores del SNCTI para la comprensión de su alcance.
- Comprensión del documento de Actores del SNCTI con las políticas y estrategias similares generadas a nivel internacional para la identificación de puntos de encuentro e identificación de estándares aplicados a nivel internacional.
- Conocimiento y entendimiento de los criterios que Minciencias ha utilizado en el proceso de evaluación para el reconocimiento de actores.
- Actualización de información sobre actores reconocidos y no reconocidos.
- Formulación de un concepto acerca de la posibilidad de extender el modelo de reconocimiento a actores que aplican a recursos del Fondo de CTeI del SGR.
- Levantamiento de información de pros, contras, ventajas y desventajas de la política de reconocimiento de actores vista desde la óptica de actores reconocidos y no reconocidos.
- Entendimiento del panorama general de la percepción que tienen los actores reconocidos y no reconocidos acerca del modelo.
- Identificación y análisis de los procedimientos de los actores reconocidos.
- Comparación de los procedimiento con las buenas prácticas de carácter nacional (Cesu) o internacional.
- Conocimiento y entendimiento de las falencias del modelo de reconocimiento de actores.
- Aporte propositivo al escenario de soluciones de las falencias de la implementación de la política de reconocimiento de actores.
- Aporte a el escenario de inclusión y diversificación de actores que conforman el SNCTI.
- Generación de propuesta preliminar de mejora de la política de reconocimiento.
- Identificación y conocimiento de líneas de acción planteadas los avances logrados y los medios utilizados en la política de reconocimiento de actores.
- Comprensión de las dificultades que ha tenido la implementación de la política y sus efectos secundarios.
- Verificación y conocimiento de la herramienta informática.
- Aporte al escenario de rediseño y mejora de la política de reconocimiento.
- Socialización de propuesta al Viceministro de Conocimiento, Innovación y Productividad, Directores, Gestores y Asesores
- Aporte al escenario de propuesta para el mejoramiento y rediseño de la política de reconocimiento de actores del SNCTI.
- Socialización de la propuesta en Comité Viceministerial y Ministerial.
- Socialización y retroalimentación de propuesta de mejora de procedimientos y de la política hacia actores y expertos externos.
- Socialización de la propuesta ajustada en Comité Viceministerial y Ministerial.
- Ejecución de la consulta pública de la nueva propuesta de política de reconocimiento de actores del SNCTI.
- Aporte integral al escenario de ajuste a la política de reconocimiento de actores, incluyendo la homologación de actores por otras instancias públicas y privadas.
- Realización de la nueva resolución.</t>
  </si>
  <si>
    <t>1. Documento del diseño metodológico o ruta metodológica, las actividades por realizar, los recursos técnicos y tecnológicos empleados, las herramientas para la gestión de la información.
2. Informe de análisis de tendencias y referentes conceptuales nacionales e internacionales actuales, así como las acciones ejecutadas en el marco de la primera formulación de la política.
3. Informe sobre la revisión y análisis de la coherencia y pertinencia de la conceptualización de la política de actores con relación a referentes nacionales e internacionales.
4. Informe de la revisión y análisis de los criterios establecidos para la clasificación y reconocimiento de los distintos tipos de actores y comparación de su coherencia con lo establecido en referentes nacionales e internacionales.
5. Informe de la revisión y análisis de la verificación del avance de las líneas de acción, los logros alcanzados, los medios utilizados, las dificultades de la gestión para la implementación, así como los efectos secundarios generados de la puesta en marcha de la política para el reconocimiento de actores. Incluye revisión de la eficacia de la herramienta informática utilizada en el proceso y documento de las recomendaciones tanto para el rediseño o mejora de la política de reconocimiento y/o el proceso de acreditación, incluyendo los principios para la nueva propuesta.
6. Informe de la formulación, recomendaciones y del informe final tanto para el rediseño de la política de reconocimiento de actores como para la mejora de los criterios y procedimientos. Incluye el diseño de la línea de base teniendo en cuenta la información analizada para la nueva propuesta de reconocimiento y acreditación de actores del Sistema Nacional de Ciencia, Tecnología e Innovación.</t>
  </si>
  <si>
    <t>CONVOCATORIA DE LA ASIGNACIÓN PARA LA CTeI-AMBIENTAL DEL SGR PARA LA CONFORMACIÓN DE UN LISTADO DE PROPUESTAS DE PROYECTO ELEGIBLES DE INVESTIGACIÓN, DESARROLLO E INNOVACIÓN PARA EL AMBIENTE Y EL DESARROLLO SOSTENIBLE DEL PAÍS - Mecanismo 2</t>
  </si>
  <si>
    <t xml:space="preserve">1. Centro de Desarrollo Industrital - CENDI
2. TECSOL
3. SOLERSA </t>
  </si>
  <si>
    <t>UDFJC:
Grupo de Investigación en Energías Alternativas de la Universidad Distrital. GIEAUD</t>
  </si>
  <si>
    <t>- Base de datos de información recopilada.
- Software técnico y/o herramienta de visualización funcional.
- Informe técnico y financiero del proyecto presentados.
- Métrica de consolidación de indicadores.
- Herramienta de cálculo de indicadores establecidos.
- Informe técnico que presenten tecnologías a usar, montaje, infraestructura e indicadores de funcionamiento.
- Informe técnico que presenten tecnologías a usar, montaje, infraestructura e indicadores de funcionamiento.
- Informe técnico que presenten tecnologías a usar, montaje, infraestructura e indicadores de funcionamiento.
- Al término de la actividad se contará con los seis prototipos listos para entrar en operación, y se tendrá desarrollada la herramienta de evaluación para establecer el potencial de intercambio.
- Documento con la información recopilada en las diferentes corridas de ensayo de los prototipos que servirá como herramienta para la toma de decisiones en cuanto a potencial de intercambio de las fuentes de energía fósiles por ER.
- Establecer la distribución más apropiada para realizar intercambios energéticos desde fuentes convencionales hacia fuentes renovables en Bogotá Región.
- Documento con recopilación de información y procesamiento de esta.</t>
  </si>
  <si>
    <t>● 4 artículos de investigación (Producto)
● 1 libro derivado del OE2 (Producto)
● 1 hoja de Ruta en formato libro (Producto e indicador)
● 5 prototipos (Producto)
● 1 software computacional derivado del OE3 (Indicador)
● 1 trabajo de grado nivel maestría (Indicador)
● 3 trabajos de pregrado (Indicador)
● 7 informes técnicos parciales y 1 informe técnico final (Indicador)
● 4 informes financieros (Indicador)</t>
  </si>
  <si>
    <t>1- Universidad Pedagógica y Tecnológica de Colombia - UPTC
2- Gobernación de Boyacá
3- FUNDACIÓN SMARTCITY COLOMBIA</t>
  </si>
  <si>
    <t xml:space="preserve">UDFJC:
UPTC:
</t>
  </si>
  <si>
    <t>Crear una zona de experimentación que muestre elevados índices de productividad por Ha
Mitigar riesgo de pérdida de cosecha debido a clima en extremo impredecible
Brindar información que evite sobreproducción en época de cosecha
Brindar información que evite escasez de productos en no-cosecha
Indirectamente evitar caída de precios locales por sobre cosecha
Evitar pérdida de mercados locales por escases de cosecha (Compitiendo con importadores)
Mostrar cómo mejorar la calidad del agua para riego
Racionalizar el uso de insumos como agua, fungicidas y fertilizantes
Elevar la calidad de los productos haciéndolos más competitivos frente a productos importados o subvencionados
Logra comunicación directa del comprador contra el productor, procurando un mercado perfecto
Falta de energía en los campos y baja mecanicidad en laderas, ocasiona mayor trabajo manual, mayor costo, producción limitada, y alto costo en jornales
Mostrar cómo mejorar rentabilidad del sector agrícola
Muy baja productividad por hectárea comparado con estándares
internacionales de países desarrollados pone en riesgo
Mostrar cómo mejorar los indicadores de sostenibilidad alimentaria, hasta hacerlos comparables con otros países desarrollados
Procura información de demanda y oferta de productos al agricultor, que si logra el éxito pretendido servirá de base para establecer políticas agrícolas regionales</t>
  </si>
  <si>
    <t>Convocatoria para Proyectos de Cooperación al Desarrollo 2022</t>
  </si>
  <si>
    <t>UDFJC:
- LIDER</t>
  </si>
  <si>
    <t xml:space="preserve">El objetivo general es Desarrollar un sistema de información basado en datos de estaciones de monitoreo para la cuantificación, difusión y trazabilidad de información de riesgos ambientales y desastres naturales en la ciudad de Bogotá. Para alcanzar este objetivo se determinaran puntos de interés relevantes para las estaciones de monitoreo las cuales recogerán la información de base que permitirá conocer los riesgos iniciales y sirven de base para el levantamiento de insumos a usar en el sistema de información, se implementaran métodos de Big Data y técnicas de inteligencia artificial dentro de procesos ingeniería digital y flujos de trabajo automáticos, para ser aprovechado en un sistema de tipo empresarial que ofrezca principalmente información de interés sobre los servicios de gestión de riesgos. La información de las estaciones provendrá mayoritariamente de cuatro riesgos; el primero es afluentes de ríos para detectar inundaciones, el segundo es detección de incendios forestales, el tercero es detección de deslizamientos de tierra y el cuarto es la medición de la con contaminación del aire. Para ello se desarrollarán las siguientes actividades que se concentrarán en zonas de alta afectación por este tipo de desastres: (i) Definir el plan de trabajo y gestión de procesos de desarrollo de sistema de información, (ii) Análisis, diseño y construcción de la metodología de análisis de datos, procesamiento y análisis de la información generadas por las estaciones de monitoreo, (iii) Realizar el análisis, diseño, desarrollo e implementación del sistema de información y estaciones de monitoreo para presentación preliminar de resultados de análisis y (iv) Realizar el análisis, diseño, desarrollo, implementación y soporte de funcionalidades para promover proyectos de mejoras para la producción de un sistema de información con características ajustadas para los productos finales o definitivos. </t>
  </si>
  <si>
    <t xml:space="preserve">Con el desarrollo de estas actividades se pretende la consecución de los siguientes productos y resultados: (i) Base de datos geográfica, (ii) Sistema de gestión y análisis de la información, (iii) Estaciones de monitoreo implementadas, (iv) Web del sistema de gestión de información, (v) productos académicos que sirvan como apoyo a la investigación de este tipo de fenomenos y a la generación de nuevo conocimiento en materia de prevención de desastres.(vi) Base de datos de las variables de las estaciones de monitoreo e imágenes tomadas. (vii) Metodología de procesamiento y análisis de datos, (viii) información en tiempo real para la detección de riesgos y la alerta a la población para procesos de evacuación u otras medidas requeridas para la disminución de las afectaciones en la población. 
Se aprovecharán las sedes de la Universidad Distrital para la implementación de las estaciones de monitoreo, teniendo en cuenta que en las diferentes zonas de influencia de las sedes se identifican los siguientes riesgos: (i) Sede Aduanilla de Paiba y sede Facultad tecnológica - contaminación del aire, (ii) Sede Calle 40 - Deslizamientos de tierra, (iii) Sede Bosa Porvenir - inundaciones, (iv) Sedes Macarena A y B - Incendios forestales, (v) Sede Facultad de medio ambiente y recursos naturales - Deslizamientos e incendios forestales. 
De esta forma, adicionalmente se garantizará la sostenibilidad de la propuesta y el mantenimiento y seguridad de los equipos. </t>
  </si>
  <si>
    <t>1- Corporación Autónoma Regional de la Orinoquía - CORPORINOQUIA
2- Gobernación del Casanare
3- Departamento del Arauca</t>
  </si>
  <si>
    <t>UDFJC:
- Grupo de Investigación en Biodiversidad De Alta Montaña</t>
  </si>
  <si>
    <t>Entre los principales resultados que se generarían al ejecutar el proyecto se encuentran:
- Realización de una expedición científica que aporte conocimiento en la diversidad de ecosistemas estratégicos de los humedales de los departamentos del Casanare y Arauca.
- Generación de una colección biológica que esté disponible para estudios de diferente índole.
- Identificación de aplicaciones potenciales de la biodiversidad presentes en los departamentos del Casanare y Arauca.
- Fortalecimiento de las capacidades regionales en innovación.
Entre los principales impactos se encuentran:
- Generación de empleo a nivel nacional: con la ejecución de la propuesta se aportará en la generación de empleos directos.
- Efectos positivos sobre el medio natural: con la ejecución del proyecto se generará conocimiento de la biodiversidad que permitirá definir estrategias para su preservación, lo cual brinda alternativas para el manejo de residuos para que estos no impacten de manera negativa al medio ambiente. La ejecución del proyecto no afectará negativamente al medio ambiente, dado que la colecta de los basidiomas no agota el recurso.
Impactos en el mediano plazo:
- Visualización de las potencialidades de los departamentos del Casanare y Arauca para la generación de productos innovadores que estimulen las inversiones en los departamentos.</t>
  </si>
  <si>
    <t>- Línea base de la biodiversidad de los humedales de Casanare y Arauca
- Documento de la depuración de la información y fortalecimiento de capacidades de gestión y manejo de las colecciones.
- Documento de la identificación y análisis de capacidades en los Departamentos o Instituciones aliadas que ejecuten acciones relacionadas con Gestión Integral de la Biodiversidad.
- Priorización y delimitación de humedales de los departamentos de Casanare y Arauca
- Presentación de resultados en congresos, informe con el reporte y análisis de resultados, publicación de resultados en artículo científico # 3 Q1 (Artículos 8)
- Caracterizaciones de fauna, flora en grupos taxonómicos y zonas priorizadas.
- Espacialización de la información de la Biodiversidad registrada referente a registros biológicos en grupos taxonómicos presentes en cada uno de los departamentos.
- Informes de supervisión (6)
- Análisis molecular sobre la biodiversidad como base para la toma de decisiones de gestión.
- Valoración de la biodiversidad y los servicios ecosistémicos de los humedales de los departamentos de Casanare y Arauca
- Análisis del paisaje y conectividad de la biodiversidad y los servicios ecosistémicos de los departamentos de Casanare y Arauca.
- Implementación de la Metodología para el monitoreo participativo de la restauración ecológica, diseñada por el Instituto de Investigación de Recursos Biológicos Alexander von Humboldt, en los departamentos de Casanare y Arauca
- Fortalecimiento de la comunidad científica de los departamentos de Casanare, Arauca y entidades Aliadas.</t>
  </si>
  <si>
    <t>Presentación propuesta al Proyecto de Inversión 1763 “Un nuevo contrato para mujeres cuidadoras en Fontibón”, 1782 "Un nuevo contrato para la participación ciudadana en Fontibón" y 1758 "Un nuevo contrato para la Cultura en Fontibón"</t>
  </si>
  <si>
    <r>
      <rPr>
        <b/>
        <sz val="11"/>
        <color theme="1"/>
        <rFont val="Calibri"/>
        <family val="2"/>
      </rPr>
      <t>TALLERES:</t>
    </r>
    <r>
      <rPr>
        <sz val="11"/>
        <color theme="1"/>
        <rFont val="Calibri"/>
        <family val="2"/>
      </rPr>
      <t xml:space="preserve">
1. ¿Cómo renovar el sentido de la participación social comunitaria en torno a los conceptos de lo común y la comunidad?
2. La cuestión de los derechos humanos, económicos sociales y culturales en la construcción de territorios de la participación
3. Participación, convivencia y noviolencia
4. Gestión cultural y gestión política
5. Formas económicas en la gestión cultural
6. Tejiendo desarrollo 
7. ¿Como pasar del sufrimiento y la enfermedad a la salud y la felicidad, a través del autocuidado?
8. Autocuidado y Desarrollo personal 
9. Cuidado personal y autoconocimiento
10. El auto cuidado y el cuidado de otr@s: Una propuesta de plenitud
11. El auto cuidado y la sanación: Una mirada integral cuerpo, mente y espiritualidad. </t>
    </r>
  </si>
  <si>
    <t>- Documento para ser publicado que enfatiza en elementos de orden político, ético, existencial, estético de los diferentes componentes que integran el convenio, abordando los componentes de cuidado, participación y cultura  
- Se deberá diseñar, elaborar y entregar una cartilla por cada uno de los componentes del proyecto; la descripción técnica tendrá un formato abierto de 22x30 cm y cerrada de 22 X15 cm, con terminado caballete
de 15 hojas tiro y retiro, impreso por las dos caras en dos tintas, con portada y contraportada en tres colores
- Se creará un artículo académico para difundir en revista con ISBN, por cada uno de los componentes trabajados en el proceso de investigación-formación
- Se desplegará un proceso de difusión y comunicación, a través del espacio radial, Voces y Devenires, el Doctorado en Estudios Sociales cuenta con un programa propio “Rizoma” en el cual se estarán transmitiendo noticias del proyecto “Fontibón como espacio cultural, democrático y del cuidado”, además de entrevistas a participantes del proceso investigativo-formativo.
- El documento deberá contener los testimonios e insumos testimoniales recogidos a lo largo del proceso de investigación formación 
- Desarrollo de un proceso de formación orientado a hombres y mujeres de la localidad de Fontibón. Se busca la profundización en la configuración de imaginarios, prácticas y acciones sobre el cuidado, cultura y participación, estableciendo un proceso reflexivo entre las dinámicas institucionales y las vivencias  de la ciudadanía de
Cuidado y en la interacción cuidado-autocuidado en diversos contextos
- Con el apoyo de un equipo de profesionales se trabajará con 30 cuidadores/as que estén participando en el proceso formativo e investigativo. Se impulsa una reflexión y un trabajo teórico y práctico que involucre   una concepción crítica de Cuidado y Autocuidado que transite más allá de los sesgos de género o sexo y que muestre sus claras implicaciones éticas, políticas y existenciales. 
- Desarrollo de cinco tipos de talleres dirigidos a hombres y mujeres que asisten al proceso formativo/investigativo. Estos talleres que enfatizan en aspectos vivenciales, existenciales, éticos y políticos, configuran aspectos que deben ser centrales en un cuidador/a. Son procesos de corte afectivo que le apuntan a la desubjetivación y, además, a formas mutantes que permitan tránsitos más allá de significados y representaciones que circulan sobre el Cuidado en un plano de organización. 
- Cartografías sociales</t>
  </si>
  <si>
    <t xml:space="preserve">CONVOCATORIA DE LA ASIGNACIÓN PARA LA CTEI DEL SGR PARA LA CONFORMACIÓN DE UN LISTADO DE PROPUESTAS DE PROYECTOS ELEGIBLES PARA LA INNOVACIÓN Y TRANSFERENCIA DE TECNOLOGÍA ENFOCADAS EN LA IMPLEMENTACIÓN DE LAS RECOMENDACIONES DE LA MISIÓN INTERNACIONAL DE SABIOS 2019 EN EL FOCO TEMÁTICO DE TECNOLOGÍAS CONVERGENTES E INDUSTRIAS 4.0 - Temática 1 Energías libres de carbono y su conectividad: Desarrollo de prototipos que integren tecnologías convergentes para almacenamiento y transporte de energías libres de carbono tales como: eólica, solar y undimotriz. </t>
  </si>
  <si>
    <t>1- HOME ROBOTIK S.A.S.
2- Alcaldía Municipal de Nemocón
3- JAC Riogrande el Misterio</t>
  </si>
  <si>
    <t>- Luminaria LED que operan como proyector de alta potencia para la iluminación de escenarios deportivos.
- Luminarias LED inteligentes que operan para alumbrado público, creando una red integrada y gestionable que optimice el consumo energético
- Luminarias LED inteligentes de alimentación fotovoltaica que operan para alumbrado público, creando una red integrada y gestionable y de operación autónoma libre de carbono y gases efecto invernadero.
- Diez (10) informes de supervisión
- Veintiún (21) informes de gestión de los objetivos específicos.</t>
  </si>
  <si>
    <t>- Quince (15) artículos de investigación
- Diez (10) Visitas técnicas a sitios de instalación</t>
  </si>
  <si>
    <t>CONVOCATORIA DE LA ASIGNACIÓN PARA LA CTEI DEL SGR PARA LA CONFORMACIÓN DE UN LISTADO DE PROPUESTAS DE PROYECTO ELEGIBLES PARA LA GENERACIÓN DE CONOCIMIENTO ENFOCADO EN LA IMPLEMENTACIÓN DE LAS RECOMENDACIONES PARA EL FOCO TEMÁTICO DE LA MISIÓN INTERNACIONAL DE SABIOS 2019 DE OCÉANOS Y RECURSOS HIDROBIOLÓGICOS</t>
  </si>
  <si>
    <t>1- Alcaldía Municipal de Mongua
2- FUNDACIÓN SMARTCITY COLOMBIA
3- SMARTECH &amp; ENERGY SYSTEMS S.A.S</t>
  </si>
  <si>
    <t>PROTECCION Y RECUPERACION DEL PATRIMONIO NATURAL LA LAGUNA NEGRA, MUNICIPO DE MONGUA, DEPARTAMENTO DE BOYACÁ, HÁBITAT DEL CÓNDOR DE LAS ANDES Y SUMINISTRADORA DE AGUA A VARIAS REGIONES DEL PAÍS</t>
  </si>
  <si>
    <t>UDFJC:
- Anselmo Vega</t>
  </si>
  <si>
    <t>- Involucrar a la comunidad en la recuperación de las fuentes hídricas
- Proposición de técnicas para la recuperación y conservación de la laguna negra
- Realizar procesos de reforestación
- Implementación de un Sistema de Información Geográfica
- Mejore la cantidad y calidad del agua que surte a varios acueductos de la región.
- Mejore el hábitat de las especies nativas de flora y fauna, de forma que proliferen, en especial al símbolo colombiano “El cóndor de los Andes”, y otras especies como el pumacolor.
- Proporcione al municipio de herramientas que faciliten configurar el POT regional.
- Limitar el ingreso de visitantes para conformar un santuario donde senderistas y visitantes encuentren hábitats naturales prístinos, dignos de admirar y que sean ejemplo de conservación de la naturaleza.
- Mejorar la economía de los campesinos de la región con los visitantes que compran productos y artesanías locales.
- Dejar un legado para que las generaciones futuras continúen admirando y cuidando el santuario.
- Crear conciencia en los habitantes de la región para que impidan más deterioro del hábitat.</t>
  </si>
  <si>
    <t>- Cuatro (4) artículos de investigación
- Cerramiento de áreas protegidas (aprox. 15 Km)
- Reforestación de 12 especies nativas
- Estudio de la calidad del agua y el caudal
- Diagnóstico general del proyecto
Se propone hacer un estudio del estado actual de la laguna y su entorno, en cuanto a los alimentadores, la producción de agua, su ecosistema, economía de sus pobladores.
- Estudio de flora y fauna para protección e incremento.
Existen en la región varios tipos de animales, desde el CONDOR DE LOS ANDES, otras aves y animales salvajes, a los cuales se les debe mejorar sus condiciones medioambientales a fin de incrementar la población. Erradicación de especies predadoras de las especies nativas.
- Estudio de la calidad del agua y el caudal.
Dado que esta laguna suministra agua, en especial a los llanos de Casanare, pues con las quebradas que se crean en esta laguna, van a alimentar el río Cravo Sur, es una de las principales fuentes de agua de Casanare. Por esto es necesario adicionalmente estudiar la cuenca del río Cravo Sur para detectar los problemas y ejecutar acciones de mejora de su caudal y calidad del agua.
A su vez, se debe analizar la calidad y caudal de la laguna con los mismos propósitos, igualmente para la siembra de los árboles nativos para la generación y conservación del agua.
- Estudio de minerales existentes en la zona para su reglamentación.
El estudio de los minerales es necesario hacerlo para conocer la estructura del suelo y su capa vegetal, de manera que facilite tomar las mejores decisiones en cuanto a la vegetación a proteger y sembrar.
- Protección, con siembra de árboles cercanos a la laguna. Un cerramiento a la laguna para su protección, se debe estudiar la mejor manera de cercarla, cerca viva u otro tipo de cerramiento. El perímetro es de aproximadamente 15 Kilómetros lineales.
- Áreas deforestadas recuperadas con vegetación y árboles nativos, con lo cual se incrementa la generación de agua y protección de esta y erradicación de especies foráneas contrarias a los objetivos buscados.
- Estudio de producción agrícola y agropecuario para su reglamentación.
En razón a que en la zona hay producción agrícola, esta hay que regularla para que sea compatible con el medio ambiente y no genere problemas económicos a las personas que viven de estos cultivos.
- Una cabaña informativa y de vigilancia con portería y sitio de estacionamiento, que impida el uso de vehículos a la ronda de la laguna, que impida hacer fogatas y paseos de olla, que capacite a los visitantes sobre los cuidados que debe tener con la laguna y las especies nativas. Asigne guías ambientales que eduquen a los visitantes. Suministre alimentos y bebidas. Recaude un cobro por entrada tal que ayude al sostenimiento y mantenimiento de la laguna.
- Recuperación y/o mejora de la vía de acceso desde Mongua.
Existe una vía carreteable desde el municipio de Mongua de aproximadamente de 8 KM, que es necesario adecuarla para que facilite el tránsito durante todo el año.
- Socialización del proyecto a la comunidad
Para que el proyecto tenga éxito, se requiere que la comunidad lo maneje y lo interiorice, y el municipio lo incorpore en POT8.
- Implementación de un sistema de información geográfica - SIG9.
Mediante una combinación de hardware, software y datos geográficos diseñados para capturar, almacenar, manipular, analizar y desplegar en todas sus formas la información geográficamente referenciada con el fin de facilitar la planificación y de gestión, permite a los diferentes actores e interesados de la región de la laguna, y resolución de problemas complejos de cultivos de cualquier tipo, teniendo un mayor control sobre los mismos.
- Publicación de resultados.
Actividad necesaria en todo proyecto de ciencia y tecnología, para el servicio de la comunidad en general. Hay que publicar los resultados del proyecto en revista indexada y mediante un blog o página web que sea consultada por las partes interesadas.</t>
  </si>
  <si>
    <t>1- Cooperación Verde S.A. (aliado y beneficiario)
2- Industrias TECSOL LTDA (aliado)
3- Alcaldía de Puerto Gaitán (aliado)
4- Junta de acción comunal - Vereda Planas (beneficiario)</t>
  </si>
  <si>
    <t xml:space="preserve">Desarrollo de una tecnología convergente de cogeneración a partir de recursos distribuidos de dendrocombustibles en el ámbito nacional </t>
  </si>
  <si>
    <t>UDFJC:
- Clara Inés Burítica
- Germán López
- Germán Méndez
- Cesar Augusto Polanco
TECSOL:
- Pedro Guevara Patiño</t>
  </si>
  <si>
    <t>UDFJC:
- ARMOS - Arquitecturas Modernas para Sistemas de Alimentación</t>
  </si>
  <si>
    <t>En este contenido se presenta un análisis de los resultados que el proyecto plantea más allá de la visión de los entregables o productos que se identifican, reflejando de mejor forma beneficios que no se cuantifican, pero que se materializan con la puesta en marcha de la solución tecnológica propuesta para abordar la demanda insatisfecha de energía eléctrica en zonas rurales aisladas y no interconectadas del país con potencial de desarrollo agroindustrial.
Algunos de ellos ya se habían identificado a nivel de los fines planteados en el árbol de objetivos del proyecto y que por supuesto registran un valor agregado asociado al alcance del proyecto planteado alrededor de “Disminuir la demanda insatisfecha de energía eléctrica en zonas rurales aisladas y no interconectadas del país con potencial de desarrollo agroindustrial”
Por lo anterior se espera que los fines establecidos en el árbol de objetivos redunden como impactos esperados del proyecto, igualmente se destacan otros resultados asociados que logra generar la puesta en marcha del proyecto.
Mediante la generación de esquemas en el sector productivo desde la CTeI para incrementar procesos de transferencia tecnológica, implementación de soluciones tecnológicas novedosas, nuevos mecanismos de acceso a mercados especializados de materias primas alternativas basadas en mecanismos novedosos para la cogeneracíon de energía eléctrica, así como la mejora de procesos productivos tradicionales. Otros resultados asociados se destacan a continuación:
Resultados asociados al ámbito científico y tecnológico.
Los avances científicos que propone el proyecto están directamente asociados a la incorporación de tecnologías novedosas, así como el desarrollo de soluciones alternativas y complementarias para la cogeneración en condiciones propias del territorio nacional desde el uso de mecanismo de generación de conocimiento, recoger investigaciones y procesos desarrollados por parte de los grupos de investigación de la Universidad, al igual que aquellos requeridos y pertinentes para la ciudad y el país, los procesos de generación de conocimiento son un insumo para las iniciativas de transferencia desde donde se prevé llevar a cabo un ejercicio de conexión de oferta y demanda para el territorio, en busca de suplir los requerimientos concretos que se puedan tener desde las zonas no interconectadas, tanto por parte de sus comunidades como de las empresas ubicadas allí; A la postre se espera que la generación de conocimiento en un alto nivel fortalezca seguidamente a los grupos de investigación de la Universidad fortaleciendo los vínculos con el sector productivo en en pro de mejorar las condiciones de competitividad de diferentes sectores económicos y sociales, ampliando las capacidades de la Universidad en el ecosistema productivo.
Resultados asociados con la transferencia de conocimiento
Involucrar al sector productivo en procesos de investigación, desarrollo tecnológico, prototipado, fomento de procesos de aprendizaje en doble vía que incrementan capacidades y mejoran condiciones de inter relacionamiento con la innovación, lo anterior ante todo en virtud de estimular la mejora continua de quienes viven de procesos productivos basados en la transformación de recursos desde las regiones y a nivel nacional, puesto que se materializa un esquema de apoyo para incrementar las capacidades en el tejido empresarial, con soluciones tecnológicas que abordan necesidades explicitas favoreciendo el impacto del fortalecimiento de las instituciones, de esta forma convertir la solución tecnológica establecida para disminuir la demanda insatisfecha de energía eléctrica en zonas rurales aisladas y no interconectadas del país con potencial de desarrollo agroindustrial en un mecanismo para fortalecer la comunidad educativa y el tejido empresarial, desde el cual puedan ser co participes de las soluciones.
Por otro lado, dado que se proyecta contar con tecnología de vanguardia, se promoverán alianzas con los desarrolladores de estas con el fin de fortalecer el vínculo universidad – empresa así como explorar la posibilidad de acuerdos de cooperación que permitan a la universidad servir de validador de tecnologías en fases preliminares de desarrollo así como emprender ejercicios de investigación y desarrollo tecnológico conjuntos.
Resultados asociados con el medio ambiente.
La solución tecnológica propuesta para disminuir la demanda insatisfecha de energía eléctrica en zonas rurales aisladas y no interconectadas del país con potencial de desarrollo agroindustrial, pretende fomentar esquemas de optimización en el uso de materiales residuos de la industria forestal, desde su aprovechamiento y reutilización, sean estos de tipo agroindustrial, mineral, producto del procesamiento, entre otros, que fomenten impactos positivos ambientales, promuevan la racionalización de recursos y facilita a las cadenas productivas nuevos esquemas económicos y la disminución de la carga de contaminantes a los ecosistemas, fuentes de agua y demás elementos de la naturaleza que sufren el deterioro ambiental.</t>
  </si>
  <si>
    <t>- Dos Artículos publicados (o aceptado) en revistas indizadas nacionales e internacionales
- Una Innovación de procesos realizadas
- Dos Actores del sector privado participantes
- Dos Artículos de reflexión o nuevo conocimiento sobre Cultura y Apropiación Social de CTeI publicados
- Seis Informes técnicos y financieros de ejecución presentados</t>
  </si>
  <si>
    <t>XII Convocatoria interna de investigación - Modalidades General, Clínica e Investigación-Creación, Universidad del Bosque</t>
  </si>
  <si>
    <t>Universidad del Bosque</t>
  </si>
  <si>
    <t xml:space="preserve">UDFJC:
- Ingeniería y nanotecnología para la vida INVID
UdeB:
- Electromagnetismo, Salud y Calidad de Vida
</t>
  </si>
  <si>
    <t>- Artículo sometido a evaluación en revista indexada
- Participación en evento nacional o internacional
- Una tesis de grado</t>
  </si>
  <si>
    <t>CONVOCATORIA PARA LA CONFORMACIÓN DEL
BANCO DE PROYECTOS Y PROGRAMAS DE INVESTIGACIÓN E INNOVACIÓN
DE LA CORPORACIÓN UNIVERSITARIA IBEROAMERICANA</t>
  </si>
  <si>
    <t>Corporación Universitaria Iberoamericana</t>
  </si>
  <si>
    <t>1- Corporación Universitaria Iberoamericana
2- Empresa Vértice SAS
3- Corporación Inclusive Movimiento</t>
  </si>
  <si>
    <t>UDFJC:
- -Grupo de Investigación Interdisciplinaria en Pedagogía del Lenguaje y las Matemáticas-GIIPLyM, 
-Grupo de Investigación - Literatura, Educación y Comunicación (LEC)
IBERO:
- Grupo en Investigación y Escenarios de Educación Pedagógica - GIEEP -</t>
  </si>
  <si>
    <t>- Sistema de validación con categorías, unidades de análisis e instrumentos
- Documento con Ajuste de los referentes didácticos formulados en la fase I
- Identificación entre las relaciones de las hipótesis propuestas y el desarrollo de la evolución. 
- Identificación de los aspectos de refinación en el diseño
- Diseño didáctico refinado y sistema de actividades e instrumentos para realizar la evolución del diseño
- Registro y sistematización de la evolución del diseño
- Reformulación definitiva de requerimientos didácticos a partir del proceso de validación</t>
  </si>
  <si>
    <t>- Un Artículo postulado a revista indexada Q1.
- Tres Prototipos de talleres para formación de estudiantes para profesor validados.
- Sistema de validación de requerimientos de acuerdo con la revisión, identificación entre las relaciones de las hipótesis propuestas y el desarrollo de la evolución, así como los aspectos de refinación en el diseño.
Diseños refinados
- Un Informe de análisis de potencialidades de recursos tecnológicos ampliado por efecto de la validación.
- Un Diseño didáctico validado de un sistema de talleres para formar profesores en el diseño y validación de AAAA para desarrollar experiencias estéticas en lenguaje y en artes.
- Dos Trabajos de grado en el tema de validación didáctica de ambientes de aprendizaje para el desarrollo de experiencias estéticas en lenguaje y en artes.</t>
  </si>
  <si>
    <t>CONVOCATORIA INTERNA PARA LA CONFORMACIÓN DE UN BANCO DE PROYECTOS DE INVESTIGACIÓN UMNG - CÓDIGO INV-2022</t>
  </si>
  <si>
    <t>Universidad Militar Nueva Granada</t>
  </si>
  <si>
    <t>1- Universidad Militar Nueva Granada - UMNG
2- Universidad Piloto de Colombia - UPC</t>
  </si>
  <si>
    <t>UDFJC:
UMNG:
UPC:</t>
  </si>
  <si>
    <t>- Un Artículo de investigación tipo Q2
- Un Artículos de investigación tipo Q3
- Un Libro de investigación
- Prototipo de mezcla asfáltica modificada
- Una Ponencia en evento nacional
- Una Ponencia en evento internacional
- Un Trabajos de grado de pregrado
- Posicionamiento y fortalecimiento de grupos de investigación</t>
  </si>
  <si>
    <t>CONVOCATORIA FORTALECIMIENTO DE CAPACIDADES REGIONALES DE INVESTIGACIÓN EN SALUD PÚBLICA</t>
  </si>
  <si>
    <t>1- Universidad de los Llanos (ejecutora)
2- Corporación Universitaria Remington
3- Secretaria de Salud - Gobernación del Meta
4- Secretaria de la Mujer, la Familia y la Equidad de género - Gobernación del Meta</t>
  </si>
  <si>
    <t>UDFJC:
- Laboratorio de Investigación y desarrollo en
Electrónica y Redes (LIDER)
UniLlanos:
- GESI
- CUIDADO
CUR:
- Grupo de Investigación en Salud Familiar y Comunitaria
- Mundo Organizacional
- Grupo de Investigacion en Neurociencias y Envejecimiento - GISAM</t>
  </si>
  <si>
    <t>1- HOME ROBOTIK S.A.S.</t>
  </si>
  <si>
    <t>Medición y procesamiento biomecánico del tren inferior humano durante la terapia de rehabilitación en piscina para la discapacidad o las enfermedades neuromusculares, mediante la construcción de un sistema prototipo funcional sumergible de visión artificial con análisis y procesamiento de datos.</t>
  </si>
  <si>
    <t>UDFJC:
- Lilia Edith Aparicio (investigador principal)
- Leonardo Plazas Nossa (co-investigador)
- Paulo Cesar Coronado Sánchez (co-investigador)
- Jaime Benitez Forero (co-investigador)
HOME ROBOTIK:
- Efraín Castaño Gándara (co-investigador)
- Oscar Eduardo Guzmán Cuesta (co-investigador)
- Marlon Orlando Rodríguez Aparicio (co-investigador)
- Patrick Tarquino (personal de apoyo)
- Angie Pulido (personal de apoyo)
- Juan Manuel Díaz (personal de apoyo)</t>
  </si>
  <si>
    <t>UDFJC:
- GITEMM++</t>
  </si>
  <si>
    <t>El presente proyecto de investigación es un desarrollo tecnológico por lo tanto el resultado esperado es la materialización de la investigación en un “Prototipo funcional de un sistema sumergible de visión artificial con análisis y procesamiento de datos para la medición y procesamiento biomecánico del tren inferior humano durante la rehabilitación en piscina para la discapacidad y enfermedades neuromusculares.”, sin embargo dicho prototipo es la integración de varios productos que deben ser desarrollados durante la ejecución del proyecto como son:
- Sistema de Visión Artificial Sumergible
- Sistema de Seguimiento Automático del Objetivo
- Sistema de Procesamiento y Visualización de Datos.
- Sistema de Telemedicina.</t>
  </si>
  <si>
    <t>- Dos artículos en revista indexada categoría A1 y B
- Libro resultado de la investigación o carta de aceptación de publicación del libro expedida por el comité editorial
- Patente: Certificado o solicitud registro de patente o modelo de utilidad
- Prototipo funcional: Certificación de registro aprobado por la institución otorgante.
- Registro de software: Certificación de registro aprobado por la institución otorgante.
- Vinculación de estudiantes de doctorado
- Formación de estudiante de maestría
- Formación de estudiante de Pregrado
- Apoyo a Maestría: Resolución expedida por la
institución académica a la cual pertenece el programa
- Apoyo a la creación de programas y cursos de formación de investigadores
- Participación ciudadana en proyectos de CTEL
- Documentación de la estrategia de comunicación, así como certificación firmada por el representante legal de la institución que se vinculó a la estrategia y por el líder la comunidad participante
- Copia de la cartilla o folleto y documento donde se certifique su distribución
- Participación en eventos científicos, presentando los resultados de la investigación</t>
  </si>
  <si>
    <t>CONVOCATORIA PARA EL APOYO A PROYECTOS DE I+D+i QUE CONTRIBUYAN A RESOLVER LOS DESAFÍOS ESTABLECIDOS EN LA MISIÓN “COLOMBIA HACIA UN NUEVO MODELO PRODUCTIVO, SOSTENIBLE Y COMPETITIVO” – ÁREA ESTRATÉGICA ENERGÍA</t>
  </si>
  <si>
    <t>1- ECCI
2- AB Control Ingeniería S.A.S.</t>
  </si>
  <si>
    <t>UDFJC:
- GCEM
ECCI:
- GIATME</t>
  </si>
  <si>
    <t>Generación del conocimiento: 
Se implementará una plataforma de gestión de edificios inteligentes, se tendrán sus detalles de ingeniería de detalle y se mostrara su operatividad y funcionalidad en escenarios reales de control automatizado sobre cargas, fuentes renovables y vehículos eléctricos
Se propondrá por lo menos dos estrategias para la gestión de DER y de Vehículos eléctricos a través de un sistema de gestión, dando respuesta a situaciones de averías, daños que se presenten en la red de edificios o en la red de distribución.
Fortalecimiento de la Capacidad Científica: 
Se fortalecerá el desarrollo	del	grupo	de investigación	GIATME de la Universidad ECCI y GCEM de la Universidad Distrital Francisco José de Caldas en las líneas de investigación sobre automatización de sistemas energéticos. 	
Ampliación de las redes de cooperación Universidad – Empresa de manera formal con el establecimiento de la alianza para la implementación del proyecto y el intercambio de experiencias.
Se planteará la creación de una empresa de base tecnológica tipo SPIN-OFF al interior de la Universidad que tenga la asesoría investigativa desde el ámbito académico y de aplicación empresarial y comercial desde el punto de vista de la empresa.
Apropiación social del conocimiento: 
Publicación de artículos en revistas indexadas de cuartil Q1 y Q2, al igual que los informes técnicos parciales y final del proyecto. Como revistas propuestas se tienen ENERGIES, ELECTRICITY JOURNAL, ENERGY CONVERSION AND MANAGEMENT, ENERGY.</t>
  </si>
  <si>
    <t>- 4 artículos de investigación en revistas indexadas en SCOPUS cuartil Q1 y/o Q2. 
- Libro resultado de la investigación
- Producto tecnológico patentado o en proceso de solicitud de patente
- Software de gestión utilizado dentro de la plataforma y algoritmos para toma de decisiones
- Empresas de base tecnológica (spin off o start-up).
- Propuesta de regulación para plataformas de gestión de DER
- Informes finales de investigación
 Informes técnicos
- Vinculación de dos estudiantes de maestría
- Vinculación de (1) estudiante de doctorado.
- Inclusión de dos jóvenes investigadores-alumnos de pregrado de la Universidad ECCI
- Apoyo en la formación del programa de Doctorado de la Universidad ECCI</t>
  </si>
  <si>
    <t>Convocatoria Estancias con Próposito Empresarial</t>
  </si>
  <si>
    <t>1- Digitax C - Dispositivos y Taxímetros</t>
  </si>
  <si>
    <t>Sistemas y Redes Cognitivas - SIREC</t>
  </si>
  <si>
    <t>- Desarrollo de un módulo de síntesis de voz que proporcione la salida del taxímetro inteligente en forma auditiva en español o ingles
- Diseño y desarrollo de un taxímetro inteligente con salida visual y auditiva, con seguimiento satelital, que permita facturar y llevar una contabilidad financiera</t>
  </si>
  <si>
    <t>- Informe técnico final y de avance de las actividades de CTeI desarrolladas por el Joven Investigador
- Un artículo de investigación en formato de revista indexada tipo publicable, que de cuenta de los resultados obtenidos en el marco del desarrollo de la pasantía.
- El Doctor deberá entregar un informe técnico final de las actividades de CTeI desarrolladas junto con los resultados obtenidos en articulación con el informe del joven investigador e innovador, acorde a la propuesta de la estancia presentada
- Un artículo de investigación en formato de revista indexada tipo publicable, que den cuenta de los resultados obtenidos en el marco del desarrollo de la pasantía</t>
  </si>
  <si>
    <t>1- SENA</t>
  </si>
  <si>
    <t>- Identificar los subsectores de las bibliotecas y archivos que harán parte del estudio.
- Conocer el estado actual de estas importantes instituciones, para proyectarnos con visiónprospectiva
- Diseñar un modelo de programa de acuerdo con el estudio prospectivo 2030
- Socializar los resultados de los estudios , realizar propuesta de actualización decompetencias laborales</t>
  </si>
  <si>
    <t>- Elaboración de artículos sobre resultados obtenidos
- Ponencias sobre el resultado de los estudios a los gremios y asociaciones bibliotecarias y archivísticas del país
- Publicación del libro caracterización ocupacional de bibliotecas y archivos en Colombia
- Porpuesta de actualización de contenidos de los programas
- Propuesta de actualización de competencias laborales</t>
  </si>
  <si>
    <t>1- Sauco Technologies S.A.S.</t>
  </si>
  <si>
    <t>GITEM+++</t>
  </si>
  <si>
    <t>- Establecer el Estado del Arte.
- Condensar la información recolectada
- Clasificar la información según los diferentes niveles de adopción CiFTI y elementos de transformación.
- Divulgación de los análisis de resultados. (Estudio de artículos por países, estudio de artículos por año, análisis de artículos por nivel de adopción de cada elemento de transformación, análisis de artículos por niveles de adopción, análisis de los aspectos y aplicaciones relevantes de las investigaciones que involucran los CiFTI, análisis de los artículos según su número citaciones y lecturas).</t>
  </si>
  <si>
    <t>grupo de compatibilidad e interferencia electromagnetica</t>
  </si>
  <si>
    <t>CONVOCATORIA JÓVENES INNOVADORES EN EL MARCO DE LA REACTIVACIÓN ECONÓMICA
TABLA DE</t>
  </si>
  <si>
    <t>- Documento resumen donde se describa el modelo matemático y el pseudocódigo de por lo menos 5 técnicas multicriterio de selección de oportunidades espectrales
- Documento resumen donde se describan las ventajas y desventajas de la técnica seleccionada respecto a las demás estrategias analizadas.
- Código fuente en Matlab
- Métricas de movilidad espectral
- Documento con observaciones y análisis sobre las correcciones y ajustes realizados
- Documento tipo articulo</t>
  </si>
  <si>
    <t>UPN</t>
  </si>
  <si>
    <t>UDFJC
Representación, Discurso y Poder
UPN
Filosofía y enseñanza de la filosofía</t>
  </si>
  <si>
    <t>1. Elaborar dos Informes de avance del proyecto (mes 6 y 12) y un informe final de la Investigación.
2. Capítulo de libro resultados de investigación o artículo de revista.
3. Diseño , aprobación y desarrollo (transferencia) de un seminario dirigido a estudiantes de posgrado.
4. Organización de un evento de carácter académico.
5. Adjuntar Certificación de participación en espacios de socialización en eventos internos institucionales</t>
  </si>
  <si>
    <t>1. Un documento en revista indexada o un capítulo de libro que recoja los hallazgos de la investigación. 
2. Diseño y aprobación de un curso dirigido a estudiantes de posgrado.
3. Organización de un evento de carácter académico.
4. Vinculación de un estudiante de Maestría en Educación, que organice su trabajo de grado en el marco de la discusión que el proyecto propone.</t>
  </si>
  <si>
    <t>CONVOCATORIA MOVILIDAD ACADÉMICA CON EUROPA - CAPÍTULO UNO: PROGRAMA ECOS NORD INTERCAMBIO DE INVESTIGADORES COLOMBIA - FRANCIA</t>
  </si>
  <si>
    <t>1. UT2J Université Jean Jaurès Toulouse - Francia
2. CIMAV Durango - Mexico</t>
  </si>
  <si>
    <t xml:space="preserve">UDFJC:
UT2J:
CIMAV:
</t>
  </si>
  <si>
    <t>- Proyecto de documental UVED Parque Chingaza (equivalente del proyecto UVED Reerva de la Biosfera Mapimí) 
- Publicaciones (VIA revista sobre el ecosistema, Geocarrefour, …)
- Coordinación de un Simposio en el 9º Congreso Internacional del Consejo Europeo de Investigaciones Sociales de América Latina (CEISAL) Alvaro Gutiérrez/Teresa Alarcón 2025
- Coordinación de un número de la revista ORDA 2025</t>
  </si>
  <si>
    <t>- Actividad de Apropiación Social del Conocimiento.
- Proyecto de documental UVED Parque Chingaza (equivalente del proyecto UVED Reerva de la Biosfera Mapimí
- Publicaciones (VIA revista sobre el ecosistema, Geocarrefour, …)
- Coordinación de un Simposio en el 9º Congreso Internacional del Consejo Europeo de Investigaciones Sociales de América Latina (CEISAL) Alvaro Gutiérrez/Teresa Alarcón 2025
- Coordinación de un número de la revista ORDA 2025</t>
  </si>
  <si>
    <t>Concurso Programas Regionales Stic-Amsud, Math-Amsud yClimat-Amsud, Año 2022</t>
  </si>
  <si>
    <t>Programa Regional Stic-Amsud Francia 2022</t>
  </si>
  <si>
    <t>1. Universidad Tecnológica Nacional (Argentina)
2. Universite Grenoble Alpes (Francia)</t>
  </si>
  <si>
    <t>UDFJC:
ITI: Innovación en Tecnologías de Información</t>
  </si>
  <si>
    <t>- Dissemination actions of the project outcomes (and how STIC AmSud will be mentioned)
- Participation in two conferences related to Artificial Intelligence, Data Mining, or Data Science.</t>
  </si>
  <si>
    <t>Expected results
- Data science web-based platform with the results of the behavior of the COVID 19
- Conference paper presenting the Data Understanding and Data Preparation
- Conference paper presenting the first stage of the Modeling
- Journal article presenting the Modeling and Evaluation</t>
  </si>
  <si>
    <t>Trampolín “T-ECOS NORD 2022”</t>
  </si>
  <si>
    <t>Consorcio CIRAD (Montpellier) y el Instituto Clément Ader (ICA, Tarbes)</t>
  </si>
  <si>
    <t>UDFJC:
Productos y procesos del Bosque (Propobos)</t>
  </si>
  <si>
    <t>Visitas al ICA (Tarbes) y al CIRAD (Montpellier):
1. Se realizarán presentaciones sobre el trabajo previo en esta materia y además sobre las sinergias posibles entre los equipos.
2. Definición del anteproyecto de investigación. Se realizarán reuniones donde se acordarán aspectos científicos de la propuesta a presentar por la convocatoria ECOS NORD 2023.
3. Revisión de aspectos técnicos del protocolo de gestión en desarrollo.
4. Visita instalaciones CIRAD en Montpellier e ICA en Tarbes.
5. Reunión de cierre con el fin de realizar una síntesis de las discusiones de ambos equipos.</t>
  </si>
  <si>
    <t>- Anteproyecto de investigación para presentar a la Convocatoria ECOS NORD 2023</t>
  </si>
  <si>
    <t>Convocatoria de la asignación para la CTeI del SGR para la conformación de un listado de propuestas de proyecto elegibles para el fortalecimiento de capacidades en innovación del tejido empresarial regional.</t>
  </si>
  <si>
    <t>1. Universidad Tecnológica del Chocó
2. Corporación INNPRENDE
3. Neptuna S.A.S.
4. Alcaldía de Palmira</t>
  </si>
  <si>
    <t>Fortalecimiento de procesos y capacidades de innovación empresarial en el sector tele-salud para la transferencia de tecnologías 4.0 a emprendimientos de base científica, tecnológica y creativa en el departamento del Chocó y Bogotá D.C.</t>
  </si>
  <si>
    <t>UDFJC:
- Octavio Salcedo</t>
  </si>
  <si>
    <t>UDFJC:
- Internet Inteligente</t>
  </si>
  <si>
    <t>25 IPS habilitadas en telesalud
Capacitación de las 25 IPS, EPS y del 85% de los profesionales intervenidos
25 IPS con implementación de la plataforma tecnológica instalada y en producción 
62 puntos de atención remota instalados y en producción
Capacitación de las comunidades que recibirán la tecnología en sus territorios, de manera que este se adapte a sus principales necesidades y sea validado por la comunidad. 
Generación de 68 nuevos empleos para personas de los territorios, se tomará en cuenta el desarrollo profesional, pertenencia a poblaciones étnicas y el enfoque de género.
1 esquema de monitoreo y mantenimiento de los equipos para el adecuado funcionamiento.
1 esquema de monitoreo de los pacientes.
Vinculación de 31000 usuarios que recibirán atención por medio del nuevo sistema tecnológico.
Paquete tecnológico monitoreado y ejecución de mantenimiento. MEDIANO
Estrategia de comercialización y transferencia de la tecnología instalada.
Validación de las tecnologías implementadas en los territorios, para garantizar que estas sean usadas de manera eficiente por parte de las comunidades.
Instalación de modelo especial de atención en salud en municipios.
Estrategia de propiedad intelectual.
Elaboración de al menos un artículo de investigación por el que se valide la implementación del programa en el departamento, que sirva de insumo a otros territorios y en la toma de decisiones respecto a la implementación e inversión de nuevas tecnologías para la atención en salud básica y toma de muestras de laboratorio.
Se aumentará la capacidad de atención de cuatro hospitales intervenidos en el departamento, aumentado los porcentajes de atención satisfactoria en 5%, que den cuenta del acceso, oportunidad y resolutividad.
100% de los profesionales vinculados estarán capacitados en tecnologías 4.0 y herramientas de investigación para la gestión y ejecución de proyectos.
Se dejará instalada dotación tecnológica que puede seguir siendo usada por las comunidades para acceder a los sistemas de salud.
Sistema de inteligencia epidemiológica.</t>
  </si>
  <si>
    <t>- Servicio de apoyo para el desarrollo tecnológico y la innovación: 25 Prototipos desarrollados
- Sistema de información para la innovación empresarial en operación
- Servicio de apoyo para la transferencia de conocimiento y tecnología: 25 Organizaciones beneficiadas a través de la estrategia de gestión de la I+D+i</t>
  </si>
  <si>
    <t>1. AGENCIA DE DESARROLLO LOCAL – ADEL NARIÑO
2. CORPORACIÓN INNPRENDE
3. NEPTURA ZOMAC S.A.S
4. FUNDACIÓN TECNALIA COLOMBIA</t>
  </si>
  <si>
    <t>FORTALECIMIENTO DE CAPACIDADES DE INNOVACIÓN Y TRANSFERENCIA DE TECNOLOGÍAS SOSTENIBLES EN EL SECTOR AGROFORESTAL PARA EL MEJORAMIENTO DE LA PRODUCTIVIDAD Y COMPETITIVIDAD EN EL DEPARTAMENTO DE PUTUMAYO.</t>
  </si>
  <si>
    <t>UDFJC:
- Juan Pablo Rodríguez</t>
  </si>
  <si>
    <t>UDFJC:
- Aqua Format</t>
  </si>
  <si>
    <t>- Implementación de váuchers de innovación a empresas del sector agroforestal
- Un modelo de transferencia tecnológica e innovación para la validación, experimentos, prueba de concepto y lanzamiento con adoptadores tempranos.
- Plataformas tecnológica para facilitar transacciones de licencias de propiedad intelectual y transferencia de tecnología e innovaciones mediante contratos inteligentes (blockchain).
- Documento estratégico, Documento técnico de inventarios agroforestales, Base de datos fotográficos y contenidos digitales para alimentación de bases big data.
- Documento estratégico generado con la valoración y generación de servicio ecosistémico en captura de carbono
- Desarrollo de un programa para que los operadores de las unidades productivas realicen valoración, control y seguimiento a los activos agroforestales mediante procesos automatizados.
- Áreas priorizadas por los operadores de las unidades productivas conservadas con tecnologías 4.0, como mecanismo de protección a cuencas hídricas y suelos.
- Desarrollar una plataforma de trazabilidad y mecanismos de financiación de los activos productores de descarbonización o de alto crecimiento (Bosque, plantaciones forestales) protectoras de fuentes hídricas y suelos.
- Desarrollar un contrato inteligente con tecnología Blockchain por activo forestal atendido. condiciones de comercialización (Criptoactivos y monetización) para la conservación ambiental.
- Desarrollar un modelo de monetización para la protección de los activos ambientales priorizados.
- Participar en un congreso.
- Diseñar y Publicar una guía técnica con los resultados del proyecto</t>
  </si>
  <si>
    <t>- Servicios de apoyo para la implementación de innovación en las empresas: 15 Empresas apoyadas
- Un Sistema de información para la innovación empresarial en operación</t>
  </si>
  <si>
    <t>INVESTIGACIÓN E INNOVACIÓN PARA LA SOLUCIÓN DE RETOS DEL SECTOR SALUD</t>
  </si>
  <si>
    <t>1. Pontificia Universidad Javeriana - PUJ</t>
  </si>
  <si>
    <t>UDFJC:
- Instrumentación Científica y Didáctica
PUJ:
- Alimentos, Nutrición y Salud</t>
  </si>
  <si>
    <t>Este proyecto se espera genere los siguientes resultados
•	Generación de un producto alimentario innovador que preserve el contenido de los compuestos bioactivos de la planta. A la fecha no hay ningún producto alimentario con inclusión de capuchina que preserve el potencial funcional de la planta, por lo tanto, la metodología empleada para el desarrollo del producto podrá ser considerada como un modelo de utilidad innovador susceptible de transferirse a l industria.
•	Confirmación del efecto funcional de la planta en una muestra representativa de pacientes con obesidad: se espera que la intervención con la bebida funcional induzca una reducción de las concentraciones de lípidos en plasma, de los índices de riesgo cardiovascular y de la resistencia a la insulina, así como la inducción de la respuesta antioxidante. El posible efecto de la intervención con la bebida funcional permitiría a futuro explorar el efecto fitoterapéutico de la capuchina.  
•	Descripción de la concentración de los neuropéptidos relacionados con la regulación de la ingesta y control del balance energético: Se espera hallar un efecto modulador de la ingesta de la bebida sobre la concentración de neuropéptidos reguladores del apetito y el balance energético, lo cual podría sugerir permitir explorar en futuros estudios el potencial de la planta en la regulación del apetito, el cual no ha sido reportado previamente en la literatura.
•	Caracterización de la expresión génica y metabolómica en muestras de sangre de los pacientes obesos previo y posterior a la intervención con la bebida funcional. El análisis nutrigenómico y metabolómico permitirá identificar los mecanismos subyacentes de los efectos detectados en los marcadores bioquímicos mediante el establecimiento de redes de asociación biológica.
•	Caracterización de los aspectos demográficos, socioeconómicos y de los hábitos y estilos de vida de los individuos que participan en el estudio. Permitirá identificar aspectos a intervenir en el marco del abordaje integral de la obesidad, los cuales serán socializados con el personal de salud de las unidades de atención de donde fueron captados los pacientes para el estudio clínico. Dicha caracterización se identifica como un antecedente para establecer un estudio a futuro que permita analizar la obesidad en la población adulta de Bogotá, a la luz del enfoque de determinantes sociales de la salud.</t>
  </si>
  <si>
    <t>- Dos Artículos originales de resultados publicado en revistas catalogadas como A1 y A2 
- Generación de un producto alimenticio innovador que preserve el contenido de fitoquímicos de T. majus.
- Participación en un evento científico internacional, presentando los resultados de la investigación
- Elaboración de un material educativo impreso con las guías para la realización de transferencia de capacidades a los profesionales de la salud que laboran en la red integrada de servicios de salud del Distrito de donde se captaron los pacientes para la intervención.
- Cuatro Talleres de socialización de resultados con profesionales de la salud
- Formación culminada de dos estudiantes de pregrado al proyecto.
- Vinculación de un estudiante de doctorado en el marco del proyecto</t>
  </si>
  <si>
    <t>CONVOCATORIA FORTALECIMIENTO ACTORES INDUSTRIA HIDROCARBUROS</t>
  </si>
  <si>
    <t>1. EAFIT
2. Fuerza Aérea Colombiana - FAC
3. Servicio Geológico Colombiano - SGC
4. Corporación de Alta Tecnología para la Defensa -Codaltec</t>
  </si>
  <si>
    <t>UDFJC:
- Grupo de Investigación en Telemedicina GITEM++
EAFIT:
- Oficina de Transferencia de Resultados de Investigación - Otri - Dependiente
- Grupo de investigación en modelado matemático
FAC:
- Grupo de Investigación Aplicada en Tecnologías Aeroespaciales - HEFESTO
SGC:
- Institución pública técnica y científica reconocida como Centro de Investigación.
- Grupo reconocido y clasificado de Investigación y Desarrollo en Aplicaciones Satelitales para el estudio de la Dinámica de la Tierra-ASEDT
CODALTEC:
- 2.1.3.1 	Centro de Investigación - Corporación de Alta Tecnología para la Defensa -Codaltec
- 2.1.3.2 	Grupo de Investigación y desarrollo de sensores -GIDS
- 2.1.3.3 	Grupo de investigación enfocado en el desarrollo de software (Knowledge Technology Engineering Group) -KTEG}</t>
  </si>
  <si>
    <t xml:space="preserve">Informes técnicos
Informes financieros
Reporte de Reconocimiento y diagnóstico de las condiciones técnicas de operación de emisiones
Acta de la reunión de inicio del proyecto entre los equipos de la ALIANZA
Reporte de caracterización
Modelo matemático
Ficha técnica
Informe de rediseño
Procedimiento de Montaje de infraestructura necesaria para el soporte e instalación de las unidades de medición en el sitio.
Ficha técnica del producto.
Reporte de pruebas de campo de emisiones de CO2, H2S y CH4 en instalaciones concentradas y aisladas.
Artículo Científico
Curso de capacitación en medición remota e in situ
Plataforma de software para manejo de datos e información
Plataforma de software para la visualización y monitoreo de la información
Un (1) Capítulos de libro o borradores para ser sometidos a evaluación, una por cada Joven Investigador e Innovador 
Diseño e implementación de una estrategia de comunicación a ANH.
Divulgación a Minciencias y/o ANH
Desarrollo de un algoritmo para identificación de coberturas de nubosidad en imágenes multiespectrales adquiridas por sensores ópticos Satelitales
Desarrollo de un algoritmo de recuperación de gases de efecto invernadero que incorpore la identificación de coberturas de nubosidad a partir de imágenes multiespectrales.
Una (01) propuesta de requerimientos de carga útil con base en los algoritmos desarrollados para la implementación de una futura misión satelital. 
Tres (3) documentos de Vigilancia tecnológica e Inteligencia Competitiva (VTeIC) de las tecnologías de monitoreo
Un (1) documento de vigilancia tecnológico e Inteligencia Competitiva (VTeIC) de la tecnología de procesamiento de datos
Difusión de resultados en dos eventos científicos, presentando los resultados de la investigación
Red de estaciones geodésicas de referencia y de fotocontrol
Coordenadas geodésicas de alta precisión de red geodésica y puntos de control fotogramétrico
Reporte de calibración de cada uno de los sensores. 
Informes técnicos de las actividades realizadas en terreno
Informe de materialización de estaciones de referencia y de control fotogramétrico, esquemas de materialización y descripción de cada estación con registro fotográfico
informe técnico descriptivo de la metodología empleada
Documento de coordenadas calculadas
Evidencias fotográficas y fílmicas de la materialización de los puntos.
Planes  de vuelo a ejecutar
Permiso de vuelo otorgado por la autoridad aeronáutica.
Datos tomados según las condiciones establecidas previamente
Evidencias fotográficas y fílmicas de la realización de vuelos
Bloques fotogramétricos
Modelos tridimensionales
Productos cartográficos finales
Análisis tectónico de la zona de estudio y estado de deformación de corteza terrestre
Estimación de retraso troposférico a partir de datos de estaciones geodésicas GNSS de la región de estudio
Mapas interferométricos
Propuesta metodológica para la generación de información geoespaciaL
Difusión de resultados en un evento científico
</t>
  </si>
  <si>
    <t>- Tres artículos categoría A2
- Un artículo categoría A1
- Un capítulo de libro categoría B
- Cuatro ponencias en eventos
- Dos Certificación de registro aprobado por la institución otorgante
- Cuatro Documento del proyecto de investigación que evidencie la
participación activa de las comunidades en su ejecución, o
documento del evento que evidencie la participación en el mismo de
las comunidades. Agenda de las reuniones y listas de asistencia
- Un Documento Estrategias de
comunicación del conocimiento
- Un documento Plan de divulgación y evento científicotécnico con personal de la ANH
- Dos CURSOS A PERSONAL DE ANH DE 20 HORAS
- Un Informe técnico descriptivo de la aplicación geodésica bajo el marco del proyecto
- Una Pieza Audiovisual
- VINCULACION DE TRES JOVENES INVESTIGADORES EN EL
MARCO DE LA PROPUESTA</t>
  </si>
  <si>
    <t>1. Universidad del Rosario - UR
2. Hospital Universitario Méderi - HUM
3. Fabrilab</t>
  </si>
  <si>
    <t xml:space="preserve">UDFJC:
- LASER
UR:
- Gibiome
- Grupo de investigación Clínica
HUM:
FABRILAB:
</t>
  </si>
  <si>
    <t>El dispositivo que se espera obtener de este proyecto permitirá conocer la concentración de glucosa en el organismo del paciente y conocer los alimentos que son aptos para consumir según los datos recolectados de concentración de glucosa. Este dispositivo tendrá un bajo costo comparado a otros dispositivos similares en el mercado permitiendo a pacientes que padecen diabetes en la ciudad de Bogotá D.C acceder a un dispositivo con el cual pueden conocer su nivel de glucosa de forma no invasiva y, conocer de forma instantánea la composición y el índice glucémico del los alimentos que van a consumir con el fin de prevenir complicaciones de la enfermedad y contribuyendo a disminuir el índice de mortalidad por esta enfermedad en la región.</t>
  </si>
  <si>
    <t> Biosensor basado en papel y nanopartículas con propiedades fluorescentes que permite la detección de glucosa de forma no invasiva.
 Sensor de bajo costo basado en espectrometría infrarroja para identificar la composición química de los alimentos.
 Aplicación móvil que permita almacenar e interpretar los datos relacionados a los sensores desarrollados.
 Base de datos de composición química de alimentos que son de consumo habitual en la ciudad de Bogotá, D.C.
 Sistema portable de dos partes, la primera en la que se cuantifica la cantidad de glucosa presente en una muestra y la segunda que identifica la composición de los alimentos.
 Artículo Q1 publicado en revista Open-Access
 1 Conferencia nacional
 1 Conferencia internacional
 Registro de software ante de la DNDA
 Evento para apropiación social del conocimiento (EMCS-UR)
- Formación laboral e investigativa de 4 estudiantes recién egresados
- Formación laboral e investigativa de 4 estudiantes de maestría</t>
  </si>
  <si>
    <t>CONVOCATORIA MOVILIDAD ACADÉMICA CON EUROPA - CAPÍTULO TRES: PROGRAMA BMBF ALEMANIA</t>
  </si>
  <si>
    <t>Programa BMBF Alemania</t>
  </si>
  <si>
    <t>1. Universidad de Ciencias Aplicadas de Stuttgart</t>
  </si>
  <si>
    <t>UDFJC:
SdeStu:</t>
  </si>
  <si>
    <t>- Listado de elementos cartográficos, variables de la base de datos y compatibilidad de salidas gráficas
- Utilización de las diferentes herramientas para el desarrollo del proyecto 
- Simulación del modelo de cálculo de potencial solar en la zona
- Participantes de la comunidad académica certificados en el manejo de la herramienta de planificación.</t>
  </si>
  <si>
    <t>Circulación de conocimiento especializado: participación en redes de conocimiento en el marco de las movilidades internacionales
Entro de los productos esperados se encuentra:
· Listado de elementos cartográficos, variables de la base de datos y compatibilidad de salidas gráficas
· Utilización de las diferentes herramientas para el desarrollo del proyecto
· Simulación del modelo de cálculo de potencial solar en la zona
· Participantes de la comunidad académica certificados en el manejo de la herramienta de planificación.</t>
  </si>
  <si>
    <t>CONVOCATORIA DE LA ASIGNACIÓN PARA LA CTEI DEL SGR PARA LA CONFORMACIÓN DE UN LISTADO DE PROYECTOS ELEGIBLES PARA EL FORTALECIMIENTO DE LAS CAPACIDADES DE INNOVACIÓN EN EL SECTOR EMPRESARIAL Y EL DESARROLLO Y TRANSFERENCIA DE TECNOLOGÍA CON ENFOQUE REGIONAL (Mecanismo 1)</t>
  </si>
  <si>
    <t>1. UP Holding S.A.S (Ejecutor)
2. Cámara de Comerciantes LGTB de Colombia (aliado)
3. Red comunitaria Trans (aliado)
4. Bogotá Distrito Capital - Secretaria de Integración Social (aliado)
5. Municipio de Barrancabermeja (aliado)
6. Sector productivo de los departamentos de Boyacá, Cundinamarca, Santander y Bogotá (beneficiario)
7. Comunidades LGBT (beneficiario)
8. Mujeres empresarias de la región (beneficiario)</t>
  </si>
  <si>
    <t>UDFJC:
- GICOGE</t>
  </si>
  <si>
    <t>- (19) eventos de reconocimiento y casos de éxito basados en innovación en (4) Departamentos
- (772) personas beneficiadas
- (12) talleres para la promoción y difusión de mentalidad innovadora en (4) Departamentos
- (464) beneficiados en talleres.
- (429) personas formadas en innovación empresarial entre: 
(232) empresas del de los sectores priorizados en los departamentos participantes 
(93) facilitadores con habilidades para innovar en los departamentos beneficiados.
(93) personas que pertenecen a las empresas. 
(232) perfiles de proyecto de innovación.
- (232) empresas acompañadas en la aceleración de prototipado 
- (139) Perfiles de proyecto acompañados en su formulación
-(139) empresas participantes en la convocatoria  
- (23) proyectos seleccionados y viabilizados para su financiación e implementación</t>
  </si>
  <si>
    <t>Cursos especializados para mejorar competencias de desarrollo tecnológico e innovación a nivel industrial
- Veintitres (23) Proyectos financiados para el desarrollo tecnológico y la innovación</t>
  </si>
  <si>
    <t>1. Fundación Ernesto Schiefelbein
2. Alcaldía de Chinácota, Norte de Santander</t>
  </si>
  <si>
    <t>Actividad No. 1	No. de Informes respecto del avance y/o realización de los eventos de sensibilización y actas de compromiso.	1
Actividad No. 2	Número de personas capacitadas en buenas prácticas para la implementación de modelos de producción agroecológica	166
Actividad No. 3	Número de personas capacitadas en sostenibilidad e inocuidad como resultado de los modelos de producción agroecológica.	 166
Actividad No. 4 	No. de informes de avance técnico en el establecimiento de los modelos 11
Actividad No. 5	No. De Toma y Análisis de muestras de suelo	320
	No. análisis de agua de riego	320
	No. Análisis de Tejido Vegetal	640
	No. Análisis de Calidad del Fruto (Inocuidad)	640
	No. de Toma, Procesamiento y Análisis de Clorofila.	640
	No. de Toma, Procesamiento y Análisis Índice de Vegetación de Diferencia Normalizada.	640
	No. de Toma, Procesamiento y Análisis de Nitrógeno.	640
Actividad No. 6	Número de personas capacitadas en gestión de la innovación y oportunidades de negocio asociadas a proyectos.	166
Actividad No. 7	Numero de eventos de socialización y divulgación de resultados por cada municipio.	4
Actividad No. 8	No. de informes de avance de administración.	14
Actividad No. 9	No. de Informes de la actividad de apoyo a la supervisión	14</t>
  </si>
  <si>
    <t>Un (1) documento con las memorias de las personas sensibilizadas (No. de proyectos 2).
Un (1) documento con el número de paquetes de innovación tecnológica a las familias junto con la adopción del proceso innovador y estandarización de los modelos (160).</t>
  </si>
  <si>
    <t>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t>
  </si>
  <si>
    <t>1. MUNICIPIO DE CUCAITA 
2. MUNICIPIO DE UBATE
3. GESTION ESPECIALIZADA DE SOLUCIONES TECNOLOGICAS Y ORGANIZACIONES SUSTENTABLES SAS
4. ASOCIACIÓN DE SUSCRIPTORES DEL ACUEDUCTO VEREDA EL LLANO "ACUALLANO"</t>
  </si>
  <si>
    <t>Investigación científica y desarrollo tecnológico para la descontaminación de la Cuenca de río Ubaté Suárez y la sub cuenca del rio Gachaneca usando bio y nano materiales</t>
  </si>
  <si>
    <t xml:space="preserve">UDFJC: 
- Yesid Acuña
- Cesar Díaz Pomar
- Arthur Triana Martinez
- Cesar Augusto Herreño
- Miguel Ángel Delgado
- Julio Eduardo Beltrán
- Edgar Emir González
- Cesar Augusto García
- </t>
  </si>
  <si>
    <t>UDFJC:
- Grupo de Instrumentación Científica y Didáctica
- Física del Medio Ambiente y Energía Solar
- INDESOS - Investigación para el desarrollo sostenible
- Grupo de Investigación en Ingeniería Civil
Universidad Distrital -GIICUD</t>
  </si>
  <si>
    <t>- Análisis de las características físicas, químicas y de calidad del agua proveniente de las cuencas Alta, media y baja del Rio Suarez-Ubaté
- Situación de las cuencas de ubicación geográfica, zonas de afectación ambiental y análisis concluyente de interacción de aspectos físicos, sociodemográficos, económicos.
- Obtención de nanomateriales y biomaterial
- Verificación de los nanomateriales y biomateriales
- Filtros de nanomateriales
- Obtención de Biochar-grafeno, validación de óxido de grafeno y oxido de grafeno reducido
- Un módulo de tratamiento de aguas contaminadas con nano y biomateriales
- Solicitud de patente del módulo de tratamiento de aguas
- Obtención de Biochar-grafeno, validación de óxido de grafeno y oxido de grafeno reducido
- Conformación de mesas de trabajo, implementación de concurso
- taller de capacitación
- Jornada de reciclaje , promoción y divulgación, diplomado</t>
  </si>
  <si>
    <t>- Tres artículos de investigación
- Una solicitud de patente
- Una pieza divulgativa
- Se realizarán 1 tesis de pregrado, 2 trabajos de maestría,1 tesis de doctorado basados en el proyecto planteado</t>
  </si>
  <si>
    <t>1. Corporación Universidad Piloto de Colombia
2. Alcaldía Municipal de Sopó
3. Alcaldía Municipal de Guasca
4. Alcaldía Municipal de Aquitania
5. Aguas del Tequendama S.A E.S.P - ERAT
7. TECSOL LTDA</t>
  </si>
  <si>
    <t>MODELO DE INNOVACIÓN PARA EL CICLO INTEGRAL DE LOS RESIDUOS EN POBLACIONES ENTRE 10.000 Y 35.000 HABITANTES. ESTUDIO DE CASO DE LOS MUNICIPIOS DE SOPÓ, GUASCA, LA MESA EN CUNDINAMARCA Y DEL MUNICIPIO DE AQUITANIA DE BOYACÁ</t>
  </si>
  <si>
    <t>UDFJC: 
- Jaime Moreno</t>
  </si>
  <si>
    <t xml:space="preserve">Proporcionar, a través del Modelo de innovación para el ciclo integral de los residuos, mecanismos que permitan a las entidades prestadoras de servicios públicos de aseo y asociaciones de los municipios dedicadas a actividades de aprovechamiento y gestión de los RSU, mayor cobertura, continuidad, eficiencia y calidad en las diferentes estrategias y metas por encima de lo establecidos en los Plan de Gestión Integral de Residuos Sólidos -PGIRS. 
Igualmente, como parte de los resultados esperados se contará con: 
    La caracterización de la composición de los RSU de cada municipio priorizado. 
    Alternativas de valorización de los RSU de acuerdo con los resultados de la caracterización realizada en cada municipio. 
    Estudio de factibilidad a la medida de las condiciones particulares de cada municipio priorizado para el transporte de los residuos que contempla el uso de vehículos recolectores eléctricos, con producción de energía solar y la valorización energética propia de los RSU. 
    3 Pilotos de compostaje y valorización energética con implementación de desarrollos tecnológicos distribuidos así: uno para municipios de Cundinamarca de clima frío, uno para municipios de Cundinamarca de clima templando y uno para el municipio de Aquitania Boyacá. 
    Desarrollo de programas de formación y capacitación dirigida a los actores de la cadena de valor de los RSU en cada uno de los municipios priorizados. 
    Campañas de sensibilización a los ciudadanos y a los actores en torno a la cadena de valor de los RSU en cada uno de los municipios priorizados. 
El proyecto estima pasar de una disposición total de los residuos en rellenos sanitarios a alcanzar una reducción igual o superior al 40% de sus residuos en rellenos sanitarios, lo cual representa una línea base con la implementación del proyecto, para en un plazo de 3 años y con una reducción del 15% anual acumulada se evidencien mejoras ostensibles a esta problemática. Con esta línea base, en el 2025 se revertiría la situación de los últimos 10 años y adicionalmente se reduce en un 25% la disposición final en los rellenos sanitarios. </t>
  </si>
  <si>
    <t>- Tres Artículos de investigación 
- Tres prototipos desarrollados
- Dos trabajos de grado de Maestria
- Cinco Estrategias de socialización y comunicación del conocimiento desarrolladas e implementadas 
- Doce informes de gestión</t>
  </si>
  <si>
    <t>CONVOCATORIA DE LA ASIGNACIÓN PARA LA CTEI DEL SGR PARA LA CONFORMACIÓN DE UN LISTADO DE PROYECTOS ELEGIBLES PARA EL FORTALECIMIENTO DE LAS CAPACIDADES DE INNOVACIÓN EN EL SECTOR EMPRESARIAL Y EL DESARROLLO Y TRANSFERENCIA DE TECNOLOGÍA CON ENFOQUE REGIONAL (Mecanismo 2)</t>
  </si>
  <si>
    <t>1. ICONTEC
2. TECNALIA
3. NEPTURA ZOOMAC
4. NODRIZA
5, ASOPATÍA</t>
  </si>
  <si>
    <t>UDFJC:
- Laboratorio de automatizacion sistemas embebidos y robotica: LASER</t>
  </si>
  <si>
    <t>Desarrollo y validación comercial de plataforma de descarbonización para la protección y conservación de
cuencas de agua y suelos , con plataforma blockchain para la creación de mercado temprano de carbono
1 modelo de transferencia tecnológica e innovación para la validación, experimentos, prueba de concepto y
lanzamiento con adoptadores tempranos.
Laboratorio Tecnológico dotado con tecnologías emergentes 4.0
Contenidos audiovisuales digitales de calidad y con contexto
Adquisición de competencias tecnológicas en el sector agroforestal y productivo regional
Fortalecimiento de capacidades CTeI en la región
Producto de nuevo conocimiento (publicación) con los resultados de las experiencias del proyecto
- Ocho informes de gestión</t>
  </si>
  <si>
    <t>- Un laboratorio dotado
- Un modelo de transferencia tecnológica e innovación, el prototipo de la plataforma de innovación educativa validado con aplicaciones a los sectores productivos y educativos, para la apropiación de la CTeI y de bioeconomía
- Un artículo científico derivado del proceso de innovación y desarrollo tecnológico.</t>
  </si>
  <si>
    <t>1 MYLABS SAS
2. CORPORACIÓN INNPRENDE SAS
3. NEPTURA ZOMAC 
4. FUNDACIÓN TECNALIA COLOMBIA</t>
  </si>
  <si>
    <t>DESARROLLO TECNOLÓGICO DE MINIPLANTA PORTÁTIL AUTOMATIZADA PARA LA SEPARACIÓN DE RESIDUOS SÓLIDOS CON BIOTECNOLOGÍAS Y TECNOLOGÍA 4.0, INTELIGENCIA ARTIFICIAL, VISIÓN COMPUTARIZADA Y BRAZOS ROBOTIZADOS , EN LA REGIÓN CARIBE</t>
  </si>
  <si>
    <t>UDFJC: 
- Edwin Rivas Trujillo</t>
  </si>
  <si>
    <t>UDFJC:
- AQUAFORMAT</t>
  </si>
  <si>
    <t>- Laboratorio portátil de biotecnología y robótica aplicada a residuos
sólidos
- Desarrollo de biotecnología para el aprovechamiento de residuos sólidos
- Desarrollar un sistema integrado para el aprovechamiento de residuos sólidos.
- Se realiza un proceso de transferencia de conocimiento de base biológica y en tecnologías emergentes 4.0 para manejo de residuos
sólidos
- Documento de lineamientos técnicos de la miniplanta robotizada
para el aprovechamiento de residuos sólidos</t>
  </si>
  <si>
    <t>- 2 Artículos en revistas indexadas SJR o WoS.
- El proyecto vincula a un estudiante de doctorado dentro del equipo base para la ejecución del proyecto
- Dotar laboratorio portátil de biotecnología y robótica aplicada a residuos sólidos.
- Ocho Informes técnicos y financieros de ejecución presentados
- Ocho Informes de supervisión</t>
  </si>
  <si>
    <t>1. ASOMARVI
2. NEPTURA ZOMAC 
3. FUNDACIÓN TECNALIA COLOMBIA
4. AGAF</t>
  </si>
  <si>
    <t>IMPLEMENTACIÓN DE ACCIONES PARA LA GENERACIÓN DE CONOCIMIENTO MEDIANTE BIOTECNOLOGÍA Y AGROINDUSTRIA 4.0 PARA MITIGACIÓN DEL CAMBIO CLIMÁTICO EN LA REGIÓN LLANOS</t>
  </si>
  <si>
    <t>UDFJC: 
- Cesar Andrey Perdomo Cherry
- Edwin Rivas (cambio a última hora, pero la carta ya esta firmada)</t>
  </si>
  <si>
    <t>UDFJC:
- AQUAFORMAT
- Compatibilidad e Interferencia Electromagnética  (CAMBIO DE ÚLTIMO MOMENTO)</t>
  </si>
  <si>
    <t>- 200 hectáreas con ferti- riego de agua modificada.
- 200 hectáreas protegidas con agua modificada.
- 1 algoritmo inteligencia artificial predictor de enfermedades
- 200 hectáreas atendidas con predictor de enfermedades
- 1 algoritmo de identificación e intervención adecuada para el control de procesos fenológicos.
- 200 hectáreas sembradas con drones aspersores de semillas 
- 200 hectáreas fumigadas con drones aspersores agroinsumos
- Banco estratégico de Germo
plasma con semillas
importadas y estudio de
semillas nacionales
- Aprovechamiento de recursos
destinados a los cultivos
inteligentes y con niveles de
captura de carbono
- Bioprospección
1. productos alimenticios innovadores
2. productos desarrollados tecnológicamente para la industria farmacéutica, alimenticia o cosmética
50 millones ventas comercio
electrónico</t>
  </si>
  <si>
    <t>- Cinco artículos de investigación
- Documentos de lineamientos técnicos
- Ocho informes de gestión</t>
  </si>
  <si>
    <t>1. ICONTEC
2. NODRIZA
3. TECNALIA
4. ASOPATÍA
5. NEPTURA ZOMAC SAS 
6. Alcaldía Municipio de Patía</t>
  </si>
  <si>
    <t>- Modelo de medición y predicción de degradación de humedales y manglares.
- Documento técnico de medición de degradación de los humedales y manglares.
- Base de datos fotográficos y contenidos digitales para alimentación de bases big data.
- Documento con recomendaciones de acciones de mitigación y adaptación en humedales y manglares
- Documento estratégico de integración de las TIC
- Desarrollar contratos
inteligentes con
tecnología
Blockchain:
condiciones de
comercialización
(token bonos de
carbono) para la
conservación
ambiental (humedales
y manglares).
- Desarrollar el modelo
de monetización para
la protección de los
activos ambientales
priorizados
(humedales y
manglares).
- Diseñar y Publicar un
artículo de
investigación con los
resultados del
proyecto</t>
  </si>
  <si>
    <t>- Elaboración y publicación de (3) tres artículos en revistas indexadas SJR o WoS en temáticas en módelos de comercialización de activos ecosistémicos.
- Formación de estudiantes: (1) Un estudiante de doctorado, (2) dos estudiantes de maestría, (2) dos estudiantes de pregrado
- Desarrollar una plataforma de Descarbonización a partir de la tokenización de sumideros de carbono (humedales y manglares), que genere confiabilidad, tracción y liquidez a los cuidadores y comunidades protectoras.
- Participar en un congreso científico.
- Ocho informes técnicos y financieros
- Ocho informes de supervisión</t>
  </si>
  <si>
    <t>1. Neptura (proponente)
2. Instituto Técnico de Putumayo
3. TECNALIA
InnPrende
4. ICONTEC
5. Alcaldía Municipal de Casa Blanca</t>
  </si>
  <si>
    <t>UDFJC:
- GIIRA
- Compatibilidad e Interferencia Electromagnética</t>
  </si>
  <si>
    <t xml:space="preserve">- Infraestructura para la investigación dotada 
- Desarrollar algoritmo con inteligencia artificial para la predicción de enfermedades propias del cultivo de cacao, pimienta y forestal (plagas, hongos, virus, bacterias).
- Capacitar a los docentes, investigadores y semilleristas en el uso de tecnologías emergentes 
- Implementar el análisis genético en los residuos orgánicos de cacao, pimienta y forestal.
- Elaborar un documento de lineamientos técnicos de buenas prácticas en los procesos productivos del cacao, pimienta y forestal.
- Desarrollo de un programa para que los operadores de las unidades productivas realicen valoración, control y seguimiento a los activos agroforestales mediante procesos
automatizados.
- Desarrollar una plataforma de trazabilidad y mecanismos de financiación de los activos productores de descarbonización o de alto crecimiento (Bosque, plantaciones forestales) protectoras de fuentes hídricas y suelos.
- Desarrollar un contrato inteligente con tecnología Blockchain por activo forestal atendido. condiciones de comercialización (Criptoactivos y monetización) para la conservación
ambiental.
- Desarrollar un modelo de monetización para la protección de los activos ambientales priorizados.
- Participar en un congreso. 
- Diseñar y Publicar una guía técnica con los resultados del proyecto </t>
  </si>
  <si>
    <t>- Elaboración y publicación de (3) tres artículos en revistas indexadas SJR o WoS en temáticas en módelos de comercialización de activos ecosistémicos.
- Formación de estudiantes: (1) Un estudiante de doctorado, (2) dos estudiantes de maestría, (2) dos estudiantes de pregrado
- Participar en un congreso científico.
- Ocho informes técnicos y financieros
- Ocho informes de supervisión</t>
  </si>
  <si>
    <t>Programa Nacional de Concertación Cultural</t>
  </si>
  <si>
    <t>MinCultura</t>
  </si>
  <si>
    <t>UDFJC:
- Malinche</t>
  </si>
  <si>
    <t xml:space="preserve">- Relacionar prácticas culturales de frontera como lo son las artes drag y transformista,  con el propósito de relacionarlas entre sí y con públicos amplios de arte formal e institucional.
- Localizar y convocar grupos, personas o colectivos LGBTI dentro de las localidades de Bogotá y otras capitales de Colombia, que tengan como herramienta política el uso de prácticas fotográficas y performáticas. 
- Realizar talleres en donde se puedan aportar ideas y enriquecer el trabajo de invención fotográfica y performática que realizan los  grupos o personas LGBTI en Colombia.
- Propiciar  diálogos que ayuden a la construcción colectiva de  las comunidades drag, trans , queer y vogue de Colombia, para consolidar una cultura LGBTI.
- Convocar artistas de la Facultad de Artes-ASAB que exploren las prácticas performáticas con comunidades específicas. </t>
  </si>
  <si>
    <t>- Talleres de creación colectiva que permitan visibilizar  las estéticas diversas de la comunidad y proponer un montaje escénico final.
- Coordinar, producir y realizar un Encuentro fotográfico y performático de estéticas drag, transformista y queer en las instalaciones del Museo Nacional de Colombia y Teatro Municipal Jorge Eliécer Gaitán  de Bogotá con base en la asignatura Estéticas drag, trans y queer para una sociedad igualitaria, el 15 de julio de 2023.</t>
  </si>
  <si>
    <t>Cooperación en la Red Pública Distrital de Investigación e Innovación en Salud para la gestión y ejecución de proyectos de investigación en eventos de interés de salud de la ciudad</t>
  </si>
  <si>
    <t>1- SubRed Norte
2- SubRed Sur
3- Universidad Pedagógica Nacional - UPN</t>
  </si>
  <si>
    <t>Determinación de las trazas de antibióticos (amoxicilina y cefalexina) en agua potable para diagnosticar el perfil de exposición en el sector noroccidental de Bogotá.</t>
  </si>
  <si>
    <t>UDFJC:
- Juan Pablo Rodríguez (investigador principal)
SubRed:
- María Fernanda Campos (Co investigadora Sub Red Norte)
- Diana Pardo Roa (Co investigadora Sub Red Sur)
UPN:
Dora Luz Gómez Aguilar (Co investigadora)
Nohora Marlen Arias Vargas (Co investigadora)</t>
  </si>
  <si>
    <t>UDFJC:
SubRed:
UPN:</t>
  </si>
  <si>
    <t>No se relacionan en la ficha de la propuesta de investigación</t>
  </si>
  <si>
    <t>1- INSTITUTO PARA LA INVESTIGACIÓN EDUCATIVA Y EL DESARROLLO PEDAGÓGICO - IDEP</t>
  </si>
  <si>
    <t>UDFJC: 
- Vivencias</t>
  </si>
  <si>
    <t xml:space="preserve">- Informe de investigación  
- Artículos Académicos en revistas con ISSN o Indexadas
- Dos Cartillas
- Evento académico
- Micrositio 
- Proceso formativo/investigativo </t>
  </si>
  <si>
    <t>Convocatoria de estancias posdoctorales orientadas por misiones</t>
  </si>
  <si>
    <t>Doctorado en Ambiente y Sustentabilidad</t>
  </si>
  <si>
    <t>Doctorado en Estudios Artísticos</t>
  </si>
  <si>
    <t>Doctorado en Ingeniería</t>
  </si>
  <si>
    <t>Doctorado Interinstitucional en Educación / IEIE</t>
  </si>
  <si>
    <t>Doctorado Interinstitucional en Educación</t>
  </si>
  <si>
    <t>Programa Orquídeas. Mujeres en la Ciencia: Agentes para la Paz</t>
  </si>
  <si>
    <t>Generación de nuevo conocimiento
Artículo de investigación centrado en los resultados experimentales de la obtención del biochar del
café, caracterización y evaluación como absorbente de nitrógeno proveniente del compostaje.
Productos y resultados de actividades de Apropiación Social del Conocimiento.
¨ Ponencia. Participación en eventos científicos, presentando los resultados de la
investigación
¨ Evento de carácter científico: Participación en evento de carácter científico a través de un
poster.
¨ Cartilla o folleto: Medio de divulgación del proyecto para las mujeres de la zona.
¨ Presentación de los resultados a las autoridades locales, nacionales y sectoriales:
Presentación de los trabajos de grado ante la universidad.
¨ Participación ciudadana en CTeI. Reunión con las mujeres de la zona asesorando el los
usos de la economía circular dentro de sus actividades agroindustriales.
Productos y resultados de Formación de Recurso Humano.
¨ Jóvenes investigadores: Vinculación del joven investigador al proyecto.
¨ Formación de pregrado: Formación culminada del estudiante de otro estudiante de
pregrado vinculado al proyecto.</t>
  </si>
  <si>
    <t>CONVOCATORIA “INVESTIGACIÓN FUNDAMENTAL”</t>
  </si>
  <si>
    <t>1- Universidad Surcolombiana (co-ejecutor)
2- FUNDACIÓN PARA EL DESARROLLO DE LA EDUCACIÓN EN LA ORINOQUIA (co-ejecutor) - FDEO</t>
  </si>
  <si>
    <t>Modelo pedagógico de justicia restaurativa en territorios PDET: aportes al campo de la paz desde un enfoque multisistémico, narrativo e interseccional</t>
  </si>
  <si>
    <t>UDFJC:
- Marieta Quintero Mejía (investigadora principal)
-  Juan Carlos Amador Baquiro (co-investigador)
- Nine Yofana Ballesteros Albarracín (personal de apoyo)
- Oscar Eduardo Alba Niño (personal de apoyo)
- Aida Marcela Gutiérrez Molano (estudiante doctorado) 
- Carolina González León (estudiante de doctorado)
- Mary Estrella Páez Gamboa (personal de apoyo)
USC:
- Angela María Cuellar Guayará (personal de apoyo)
- Myriam Oviedo Córdoba (co-investigador)
- William Sierra Barón (co-investigador)
FDEO:
- Ricardo Antonio Munevar (co-investigador)</t>
  </si>
  <si>
    <t>UDFJC:
- Moralia
USC:
- CRECER</t>
  </si>
  <si>
    <t>En estricta alineación con los obejtivos trazados, así como cada una de las fases metodológicas propuesta, se plantean los siguientes
resultados de investigación:
-Instrumentos cualimétricos para la identificación de actitudes, creencias y emociones en narrativas de miembros de instituciones
educativas (exosistema), actores comunitarios (mesosistema) y víctimas y comparecientes (microsistema), en normas sociales que
inhiben la confianza en la justicia restaurativa como vía para la reconciliación entre los colombianos.
- Modelo pedagógico de justicia restaurativa en territorios PDET con perspectiva cualimétrica, multisistémica e interseccional.
-Portal web con narrativas transmedia que sistematiza los resultados obtenidos y promueve la confianza en la justicia restaurativa
como vía para la reconciliación entre los colombianos a través de un estudio cualimétrico.
-Informe con hallazgos y recomendaciones que contribuyan al fortalecimiento de ecosistemas científicos y la generación de nuevo
conocimiento en el campo de la justicia restaurativa y la paz, a partir del modelo pedagógico con perspectiva cualimétrica,
multisistémica e interseccional.</t>
  </si>
  <si>
    <t>- Un artículo categoría A1
- Un artículo categoría B
- Un libro categoría B
- Elaboración de una Cartillas o Folletos como medio de divulgación de los resultados del proyecto.
- Tres Cursos de capacitación, seminarios o talleres realizados en el campo de conocimiento del proyecto
- Una Comunicación del conocimiento con entidades competentes
- Fortalecimiento de la Red Colectivo Educación para la paz y
conformación de una nueva red que permita un ecosistema científico internacional en el marco de la justicia restaurativa (2)
- Generación de 4 contenidos multimodales y digitales en el marco del Modelo pedagógico de justicia restaurativa.
- Vinculación de las estudiantes Carolina González León y Aída Marcela Gutiérrez al proyecto.</t>
  </si>
  <si>
    <t>1- Universidad Nacional de Colombia - UNAL</t>
  </si>
  <si>
    <t>BÚSQUEDA RACIONAL DE AGENTES FITOSANITARIOS PROVENIENTES DELGÉNERO Piper PARA EL CONTROL DE HONGOS QUE AFECTAN EL CULTIVO DE PAPA CRIOLLA (Solanum phureja)</t>
  </si>
  <si>
    <t>UDFJC:
- William Fernando Castrillón (investigador principal)
- Jhennsy Lorena Correal (personal de apoyo)
- Lena Carolina Echeverry (co-investigador)
UNAL:
- Oscar Javier Patiño (co-investigador)
- Luis Cuca Suárez (co-investigador)
- Julieth Angélica Prieto (co-investigador)
- Javier Andrés Matulevich (estudiante doctorado)</t>
  </si>
  <si>
    <t>UDFJC:
- Productos Naturales Vegetales
UNAL:
- Grupo de Investigación en Química de Productos Naturales Vegetales Bioactivos (QuiProNaB)</t>
  </si>
  <si>
    <t>Realizar la identificación a nivel macroscópico y molecular de los principales hongos y/o oomycetes fitopatógenos asociados con las enfermedades presentes en los cultivos de papa criolla.
Establecer de manera racional a través de estudios metabolómicos, cuáles de las especies vegetales pertenecientes al género Piper son las más promisorias como fuentes de sustancias capaces de inhibir significativamente el crecimiento de agentes fitopatógenos asociados al cultivo de papa criolla.
Determinar algunos de los constituyentes químicos responsables de la actividad exhibida por los extractos provenientes del género Piper frente a los hongos y/o oomycetes fitopatógenos asociados al cultivo de papa criolla.
Determinar la influencia de los diferentes grupos funcionales de las moléculas más activas frente a la inhibición de hongos fitopatógenos asociados al cultivo de papa criolla.
Caracterizar al fitotoxicidad y el potencial antifúngico de las sustancias más promisorias para el control de los hongos fitopatógenos asociados al cultivo de papa criolla.
Los resultados propuestos permitirán proponer y desarrollar alternativas que permitan mejorar las capacidades nacionales para el manejo y control de hongos fitopatógenos asociados al cultivo de papa criolla. Adicionalmente, los resultados enfocados en la caracterización química y biológica de las especies vegetales como fuente natural de sustancias bioactivas eficientes y seguras, podría significar la puesta en marcha de una estrategia nacional encaminada a la bioprospección en la biodiversidad colombiana como estrategia para el descubrimiento y desarrollo de nuevos agentes fitosanitarios que le permitan a los agricultores reducir gastos en antifúngicos en sus cultivos.</t>
  </si>
  <si>
    <t>- Un artículo categoría B
- Un artículo categoría A1
- Presentación de 2 ponencias orales en dos congresos nacionales o internacionales
- Vinculación de dos Estudiantes de pregrado adscrito a algún programa de la Universidad Distrital FJC
- Vinculación de un Estudiante de doctorado adscrito al Programa de Doctorado en Ciencias - Química de la UNAL</t>
  </si>
  <si>
    <t>1- Universidad de Cundinamarca - UdeC</t>
  </si>
  <si>
    <t>UDFJC: 
- LIDER
UdeC:
- Área de Trabajo
- Arado</t>
  </si>
  <si>
    <t>El estudio evidenciaría estrategias de gestión orientadas a la integración ambiental desde la construcción participativa para la conservación y promoción de la sostenibilidad, en producciones agrícolas familiares en la Provincia del Sumapaz, cuyos resultados
redundarán en la caracterización y tipificación de estas, con especial interés en producción orgánica, lo cual en el corto plazo
evidenciaría una línea base específica en cuanto a las prácticas agropecuarias representativas de los sistemas de producción
agropecuarios a esta escala, con lo cual se pueden proyectar intervenciones específicas y precisas según las necesidades
identificadas.
Así mismo, en el mediano plazo toma en consideración el estado del recurso hídrico, suelo, entomofauna, asociados a las prácticas
agropecuarias que se llevan a cabo a esta escala, de tal forma, que permita precisar las estrategias para intervenir desde los
principios de la gestión sostenible de estos recursos, buscando que las actividades y prácticas que se lleven a cabo en estos sistemas
conduzcan a la preservación y conservación de los recursos naturales.
Es así, como desde la integración de las actividades anteriores, cuyo punto de partida es el análisis de la información generada de la
caracterización y tipificación de estos sistemas, se podrá tener la línea base de información, para poder interactuar con la
comunidad, desde procesos participativos en donde se construyan y gestionen estrategias innovadoras y contextualizada orientadas
a la sostenibilidad de los recursos naturales, de modo que se promocionen en efectivamente, a través de ejercicios demostrativos en
donde se articulan métodos, técnicas y prototipos para el uso y optimización del recurso hídrico.
Finalmente y a la luz de la necesidad que se tiene de disminuir la brecha existente en cuanto al uso de las tecnología en la ruralidad,
el proyecto desarrollará una plataforma web, a través de la cual se logre la centralización y procesamiento de datos que facilitarán la
localización y seguimiento al desarrollo de las prácticas agrícolas.
Por lo anterior, los resultados serán medibles a partir del seguimiento de las actividades que conducen al diseño, aplicación, y
análisis de los instrumentos que se apliquen para la caracterización, tipificación y análisis de las prácticas agropecuarias en las
aporx. 20-25 unidades productivas y su impacto en el recurso hídrico, suelo, lo cual se materializa con los resultados de laboratorio,
a partir de los cuales se realizará el documento de análisis que permita dar cuenta de la relación entre las prácticas llevadas a cabo
en las unidades productivas, y los impactos que en los recursos mencionados tienen.
Los productos anteriores, dan lugar a la base de información tanto para la toma de decisiones técnicas, como para socializar ante la
comunidad el estado de los recursos de acuerdo las prácticas que llevan a cabo. De tal forma, que a partir de la articulación de los
aspectos técnicos y la participación de la comunidad, se proyectarán estrategias contextualizadas y acordes con la cultura y sobre
todo orientadas a la conservación y sostenibilidad de los recursos naturales. De donde, se puede dar lugar al diseño de protocolos de
buenas prácticas, ajustados según la estrategia, el tipo de unidad, impacto a mitigar y/o práctica de conservación, según sea el caso.
Igualmente, el cuarto objetivo dará lugar a un producto tecnológico tipo plataforma web, en el que se podrá realizar la localización
y seguimiento de prácticas agropecuarias. Aunado a lo anterior, se generarán tesis de pregrado y a nivel de maestría, artículos
científicos en los que se visibilicen los resultados logrados. A partir de estos productos, se espera mitigar los efectos generados por
el uso inadecuado del recurso hídrico y las condiciones del suelo.
La relación entre la capacidad agrícola familiar con respecto a las prácticas de producción agroalimentaria que propendan por
sistemas más seguros. Siendo este un aporte para la agenda 2030 de los ODS (Objetivos de Desarrollo Sustentable), en sus objetivos
2 y 12, al Conpes 3918 de 2018 y al Plan de Desarrollo de Cundinamarca 2020-2024 en la línea estratégica: Más sostenibilidad,
como una apuesta a agroecosistemas sostenibles desde la denominada: El Campo Corazón de progreso de Cundinamarca, como
principal alternativa para mantener la Seguridad Alimentaria, en concordancia con lo establecido en el Plan Nacional de Desarrollo
2018 – 2022, “Pacto por Colombia, Pacto por la Equidad”.
De otra parte, es importante resaltar que desde el ámbito de la agricultura familiar, el proyecto busca visibilizar el aporte y
participación de la mujer rural al capital social de su comunidad local y regional, en las múltiples actividades a las que se encuentra
vinculada (maternidad, educación, oficios domésticos, productividad agropecuaria, artesanal, artística, etc); y la importancia de los
mercados orgánicos, que promocionan sus productos sin intermediarios, como actividad principal de las familias; aporte directo a
los ODS 5, 8 y 10, que además de reconocer el papel que representa la mujer rural para el desarrollo de los territorios, contribuye a
la reducción de las desigualdades y promueve el crecimiento económico sostenido, inclusivo y sostenible, el empleo y el trabajo
decente para todos. En este sentido, desde el Plan de Desarrollo de Cundinamarca 2020-2024, el proyecto aportaría a los siguientes
programas: Cundinamarca sin estereotipos y productividad- un camino de desarrollo, que hace parte de la línea estratégica: “Más
Competitividad y más Productividad” (Objetivos de Desarrollo Sostenible, 2015).
A partir de los encuentros, socializaciones y talleres con las comunidades y particularmente, con la mujer rural, se pretende el
fortalecimiento de prácticas agropecuarias que propendan por la conservación de los recursos naturales, especialmente agua y suelo.
Desde el rol de madre y líder, como mujer rural, se promuevan y repliquen en niños y jóvenes, conocimientos y saberes que
fortalezcan la sostenibilidad de estos sistemas.</t>
  </si>
  <si>
    <t>- 1 Libro de formación. Producto: libro sometido a editorial Institucional. RESPONSABLES Grupo Arado y Área Verde.
- 1 artículos A2 sometido a evaluación en revista. RESPONSABLES Grupo Arado
- 1 artículos A2 sometido a evaluación en revista. RESPONSABLES Grupo Área Verde
- 1 artículos B sometido a evaluación en revista. RESPONSABLES Grupos Área Verde y Arado
- 1 artículos B sometido a evaluación en revista. RESPONSABLES Grupos LIDER
- 1PLATAFORMA WEB. RESPONSABLES Grupo Líder
- 1 APLICATIVO MÓVIL. RESPONSABLE Grupo Líder 
- 1 mapa de riesgo ambiental. RESPONSABLES Grupos Arado, Área Verde y Líder
- 3 organizaciones de eventos especializados.  RESPONSABLES Grupo Arado: 1, Grupo Área Verde:1, Grupo Líder: 1
- 1 Cartilla como medio de divulgación de los resultados del proyecto. RESPONSABLES Grupos Arado y Área Verde
- 3 capacitaciones. RESPONSABLES Grupos Arado y Área Verde
- 3 Participaciones ciudadanas con comunidades en proyectos de investigación. RESPONSABLES Grupos Arado y Área Verde
- 1 Vídeo. RESPONSABLES Grupos Arado y Área Verde
- 6 participaciones en eventos científicos nacionales. RESPONSABLES Grupo Arado: 2 ponencia nacional Grupo Área Verde:2 ponencia nacional Grupo Líder: 2 ponencia nacional
- 6 participaciones en eventos científicos internacionales.
RESPONSABLES Grupo Arado: 2 ponencia internacional Grupo Área Verde:2 ponencia internacional Grupo Líder: 2 ponencia internacional
- 3 participaciones en eventos científicos en calidad de póster. RESPONSABLES Grupo Arado: 3 participaciones tipo póster
- 5 TRABAJOS DE PREGRADO CON ACTA DE SUSTENTACIÓN
- 1 TRABAJO DEMAESTRÍA CON ACTA DE SUSTENTACIÓN</t>
  </si>
  <si>
    <t>Estudio de dinámica molecular sobre los mecanismos de acción bactericida de péptidos antimicrobianos para el diseño de antibióticos alternativos</t>
  </si>
  <si>
    <t xml:space="preserve">UDFJC:
- Roberto Ferro Escobar (investigador principal)
- Cesar Aurelio Herreño (co-investigador)
- Andrés Dario Bermúdez Manjarres (co-investigador)
- Nathaly Marín Medina (co-investigador)
- Diego Alejandro Barragán (estudiante de maestría)
- Gustavo Silva (estudiante de doctorado)
Asesor Internacional:
- Gilles Paul Pieffet </t>
  </si>
  <si>
    <t>UDFJC:
- Grupo de Instrumentación Cientifica &amp; Didáctica
- Laboratorio de Investigación y desarrollo en Electrónica y Redes (LIDER)</t>
  </si>
  <si>
    <t>Durante el desarrollo del proyecto, uno de los primeros resultados esperados es identificar los PAM más relevantes actualmente en
el desarrollo de tratamientos antibióticos alternativos. Se sabe que en general los PAM son de gran interés puesto que tienen un
amplio rango de actividad bactericida; sin embargo, con base en la revisión de la literatura científica de los últimos años buscamos
determinar de la amplia gama de PAM que existen en la naturaleza y de los PAM análogos que derivan de los naturales, cuáles son
los más prometedores para el desarrollo de nuevos antibióticos.
Una vez realizadas las simulaciones de dinámica molecular y analizados los datos obtenidos, se espera caracterizar la estabilidad
mecánica de los PAM identificados como prometedores para los futuros antibióticos alternativos. Como resultado esperado en esta
fase tenemos una mejor comprensión del comportamiento a nivel molecular de la interacción péptido-membrana, lo cual permite
explicar el mecanismo de acción bactericida del péptido a partir de resultados obtenidos de herramientas computacionales y
complementar los resultados obtenidos por otros grupos de investigación de estudios experimentales.
Finalmente, otro de los resultados esperados con el desarrollo del proyecto es poder proponer diseños de PAM análogos que tengan
un comportamiento ideal en la futura fabricación de tratamientos antibióticos alternativos basados en péptidos con el fin de tratar
las infecciones bacterianas que se han vuelto resistentes a los antibióticos convencionales.
Por otro lado, los productos esperados de la invesigación son:
PRODUCTO 1: Artículo científico sometido a revista Q1 (Artículo original en revista indexada internacional)
PRODUCTO 2: Artículo científico sometido a revista Q2 (Artículo original en revista indexada internacional)
PRODUCTO 3: Ponencia en congreso internacional
PRODUCTO 4: Evento científico (póster)
PRODUCTO 5: Participación Ciudadana en CTeI
PRODUCTO 6: Capítulo en libro resultado de investigación</t>
  </si>
  <si>
    <t>- Publicación de artículo en revista A2 resultado del proyecto de investigación propuesto
- Publicación de artículo en revista B resultado de las simulaciones obtenidas del proyecto de investigación
- Publicación de capítulo de libro sobre las simulaciones efectuadas en el proyecto y los resultados obtenidos acerca de la actividad bactericida de los péptidos antimicrobianos.
- Dos Charlas de divulgación científica para la apropiación social del conocimiento dirigida a investigadores y estudiantes de carreras ciencias naturales o ingenierías
- Formación de tres estudiantes de pregrado
- Formación de un estudiante de maestría
- Formación de un estudiante de doctorado</t>
  </si>
  <si>
    <t>1- Corporación Universitaria Minuto de Dios - UniMinuto</t>
  </si>
  <si>
    <t>UDFJC:
- Robótica Móvil Autónoma (ROMA)
Uniminuto:
- AGROECO y Gestión Ambiental
- Investigación-IT Minuto</t>
  </si>
  <si>
    <t>- Dos artículos de investigación categoría A2
- Un Registro de solicitud de patente de modelo de utilidad de la estación de monitoreo
- Un libro categoría A
- Un Modelo de estación de monitoreo ambiental desarrollado con todas las características técnicas y de funcionamiento del producto</t>
  </si>
  <si>
    <t>Investigación científica y desarrollo tecnológico para la remediación de aguas del rio Cáqueza usando bio-nano materiales</t>
  </si>
  <si>
    <t>UDFJC:
- Cesar Aurelio Herreño Fierro (investigador principal)
- Nelson Libardo Forero (personal de apoyo)
- Cesar Díaz Pomar (co-investigador)
- Arthur Triana Martínez (co-investigador)
- Luis Eduardo Peña (personal de apoyo)
- Jaidith Marisol Ramos Rincón (personal científico)
- Diana del Socorro Daza (personal de apoyo)
- Julio Beltrán Vargas (co-investigador)
- Nelson Enrique Barrios (personal de apoyo)
- Angie Pineda Morales (estudiante pregrado)
- Miguel Ángel Delgado (co-investigador)
- Camilo Andrés Huertas (estudiante pregrado)</t>
  </si>
  <si>
    <t>UDFJC:
- Instrumentación Química
- INDESOS - Investigación para el desarrollo sostenible
- Física del medio ambiente y energía solar
- Grupo de instrumentación científica &amp; didáctica</t>
  </si>
  <si>
    <t>- Reconocimiento del actual índice de calidad de las Aguas del rio Cáqueza perteneciente a la Cuenca hidrográfica del río Guayuriba en el municipio de Cáqueza Cundinamarca
- Implementación de tecnologias a nivel de aguas contaminadas en las Aguas del rio Cáqueza usando nanociencia y nanotecnología
- Solución de un problema ambiental local usando
nanociencia y nanotecnología</t>
  </si>
  <si>
    <t>- Dos Artículo categoría B publicado o carta de aceptación del artículo para su publicación emitida por el editor o comité editorial de la respectiva revista respecto al objetivo especifico 1
- Un Artículo categoría A2 publicado o carta de aceptación del artículo para su publicación emitida por el editor o comité editorial de la respectiva revista . Cumple con el objetivo especifico 2
- Un Cursos de capacitación, seminarios o talleres realizados. Producto: Programa del curso, capacitación, seminario o taller; intensidad horaria, duración y lista de asistencia
- Organización de tres eventos especializados. Producto: Certificación de la organización y realización de eventos científicos tales como workshops, simposios y congresos
- Participacion y ponencia a dos congreso internacional en nanotecnologia, ciencias o ingenieria
- Cuatro Estudiantes en formación de pregrado ciencias, licenciaturas e ingeniería
- Vinculación de un estudiante de maestría
- Vinculación de un estudiante de doctorado</t>
  </si>
  <si>
    <t>1- Fuerza Aérea Colombiana - FAC</t>
  </si>
  <si>
    <t>Comportamiento de celda de combustible de hidrógeno acoplada a un vehículo remotamente pilotado tipo cuadricóptero en condiciones ambientales del trópico colombiano</t>
  </si>
  <si>
    <t>UDFJC:
- Diana Marcela Ovalle Martínez (investigador principal)
- Luis Francisco Combitá (personal científico)
- Marco Aurelio Alzate (personal científico)
- José Leon Leon (estuadiante doctorado) 
- Helman Sarmiento (personal de apoyo)
FAC:
- Edward Villegas Polo (estudiante pregrado)
- Melquis Cely (estudiante pregrado)
- Richard Cáceres (personal científico)
- Ignacio Alvarado Ortega (personal científico)
- Juan Carlos López Giraldo (personal científico)
- Jhon Dario Osorio (personal científico)
- Orlando Puentes Garzón (personal científico)
- Oscar Duque Hincapie (estudiante pregrado)
- Loren Valencia Banguero (estudiante pregrado)</t>
  </si>
  <si>
    <t>UDFJC:
- IDEAS
FAC:
- Grupo de investigación en electrónica y tecnologías para la defensa (TESDA)</t>
  </si>
  <si>
    <t>El cumplimiento a los objetivos de la presente investigación permitirá evidenciar el comportamiento de una celda de combustible de hidrogeno para energizar un sistema aéreo remotamente tripulado de tipo multirotor bajo condiciones ambientales de trópico colombiano, teniendo en cuenta variables como humedad relativa, el porcentaje de oxígeno y la temperatura. Además, se espera que el cambio en la fuente de alimentación del RPAS a celdas de combustible de hidrogeno conlleve a cambios de rendimiento y operatividad de la aeronave, así como los cambios inherentes que se pueden dar sobre el sistema electromecánico, sistema estructural y sistema de comando y control. De esta manera, a  continuación, se relaciona el conocimiento generado y el resultado esperado con el cumplimiento de los objetivos específicos, así:
Objetivo específico 1: diseños conceptuales del sistema estructural (frame, chasis o fuselaje) sometido a esfuerzos. Prototipado y optimización de las piezas. Sistema estructural fabricado en materiales compuestos por manufactura aditiva impresión 3D. Bitácora de control de cambios, seguimiento a pruebas, hallazgos y optimización del sistema.
Objetivo específico 2: prototipo industrial del sistema aéreo remotamente tripulado acoplado a la celda de combustible de hidrógeno. Documento con los cálculos y proyecciones eléctricas, electrónica y mecánicas, argumentado la elección de los sistemas de propulsión, integración de sistemas electromecánico, estructural y comando y control.
Objetivo específico 3: prototipo de banco de pruebas (cámara) bioclimático y altimétrico; desarrollo del diseño de experimentos por superficie de respuesta, control mediante bitácora. Documento detallado con la optimización del sistema aéreo remotamente pilotado acoplado a la celda de combustible de hidrógeno, según los hallazgos y validación en el banco de pruebas.
Lo anterior permitirá la generación de nuevo conocimiento científico, de interés para la comunidad científica, redundando en el fortalecimiento de la cadena de valor del hidrogeno, como base del desarrollo de RPAS, con potenciales aplicaciones en el entorno civil y/o militar.</t>
  </si>
  <si>
    <t>- Un artículo categoría A1
- Un artículo categoría A2
- Prototipo de vehículo aéreo pilotado remotamente tipo cuadricóptero, con detalle de especificaciones en cuanto a capacidades técnicas, de percepción y operación 
- Prototipo de banco bioclimático de pruebas de 1 m3 de volumen, con posibilidad de controlar características de temperatura, humedad y porcentaje de oxígeno en su interior.
- Participación como ponentes en cuatro eventos científicos internacionales, afines al área de conocimiento en la cual se centra la investigación
- Vinculación estudiante de doctorado
- Desarrollo de cuatro trabajos de pregrado</t>
  </si>
  <si>
    <t>Convocatoria Expertos Internacionales ICETEX – Subvenciones 2023</t>
  </si>
  <si>
    <t>ICETEX</t>
  </si>
  <si>
    <t>1- La Universidad Internacional del Trópico Americano - Unitrópico
2- Universidad Federal del Espíritu Santo - UFES</t>
  </si>
  <si>
    <t>UDFJC:
- ESTUPOLI 
Unitrópico:
- 
UFES:
- EMITI - Educação Multilinguismo Internacionalização Tecnologia Inglês</t>
  </si>
  <si>
    <t xml:space="preserve">Mediante este proyecto de colaboración entre las universidades se espera que haya primero: un ejercicio de intercambio cultural que redunde en ampliar el conocimiento que se tiene de cada uno de los países. Teniendo en cuenta esta ampliación cultural, se busca que consecuentemente se encuentren relaciones locales de paridad que permitan abordar problemáticas estratégicamente para el beneficio común.  Este intercambio se materializará mediante la inmersión que realizarán los miembros participantes de las instituciones en Brasil.  Desde ese contexto, se piensan dinamizar actividades propuestas mediante foros y charlas que girarán en torno a la discusión de la interculturalidad, los factores comunes y de problemáticas de abordamiento. 
Metodológicamente estos espacios se abordarán con notas de clase que se sistematizan y se esclarecerá mediante aproximaciones teóricas decoloniales y afines como la teoría crítica de la raza. Se busca que estas tareas sean la base para la construcción de memorias recogiendo la experiencia la cual sea socializable a la comunidad académica. En consecuencia a esta actividad surgirá el reporte de investigación que debe ser presentado como parte de esta convocatoria y encuentros académicos que permitan su divulgación. 
De allí se espera derivar una descripción o análisis de las políticas lingüísticas de internacionalización de las tres universidades, una identificación de dificultades en la implementación, algunas recomendaciones para la construcción, modificación o implementación y alternativas para la preservación y fortalecimiento de lenguas en pro de la integración en los tres espacios de educación superior.
Para el caso puntual de Unitrópico, siendo la universidad más joven de país, se espera también iniciar una reflexión en torno al papel de la internacionalización y las lenguas en la educación pública superior, y de esta forma converger en la implementación de políticas institucionales que tengan una visión descentralizada, equitativa y coherente con las necesidades y oportunidades de nuestra región. 
Durante la inmersión se hará un ejercicio de reconocimiento que permita a los participantes valorar los espacios de cooperación con países del sur global y así trabajar de manera articulada en pro de la generación y difusión de nuevo conocimiento que responda a las realidades de países cuya producción científica y literaria ha sido invisibilizada por hegemonías del norte global. Lo anterior será mediado por los contenidos del curso, los cuales serán direccionados a desarrollarse en tres ejes: la intercomprensión, la interculturalidad, y la decolonialidad. Estos contenidos se usarán como intermediarios entre los participantes y el objetivo del proyecto y las perspectivas de los integrantes se recolectarán haciendo uso de metodologías como los diarios de campo y los grupos focales. </t>
  </si>
  <si>
    <t>- Elaboración informe final del proyecto
- Redacción y sometimiento de manuscrito en una revista especializada y seriada</t>
  </si>
  <si>
    <t>1- Universidad Pedagógica Nacional (ejecutor) - UPN
2- Universidad del Valle - UniValle
3- Universidad Tecnológica y Pedagógica de Colombia - UTPC
4- Institución Universitaria Politécnico Grancolombiano - IUPG</t>
  </si>
  <si>
    <t>UDFJC:
- Educación y Cultura Política
UPN:
- Sujetos y Nuevas Narrativas en la investigación y enseñanza de las Ciencias Sociales
UniValle:
- Grupo de investigaciones Históricas en Economía, Política y Educación (IHEPE)
UTPC:
- ASOCIACION: CENTRO DE ESTUDIOS REGIONALES, REGION
IUPG:
- Educación, innovación y sociedad</t>
  </si>
  <si>
    <t>En correspondencia con los objetivos de la investigación se consideran los siguientes resultados:
Conocimiento acerca de las características del ejercicio docente de las ciencias sociales y la historia en la Educación Básica y Media en Colombia, determinando los factores que influyen en su desarrollo tales como los contextos locales y regionales y los procesos de formación profesional.
A partir de establecer las prácticas docentes en la enseñanza de las ciencias sociales y la historia, se considera la formulación de propuestas y recomendaciones que contribuyan al debate nacional acerca de la política educativa pública sobre la enseñanza del área de ciencias sociales, historia, geografía, constitución política y democracia.</t>
  </si>
  <si>
    <t>- Artículo original en revista indexada - Dos (2) artículos originales en C
- Un (1) libro o borrador sometido a evaluación - Copia de libro publicado o borrador avalado por una editorial para ser publicado
- Serie de seis podcasts (uno por región) dos vídeos documentales, memoria fotográfica y pagina web de divulgación del proyecto.
- Evento científico (Congreso) especializado, nacional sobre enseñanza de las ciencias sociales y la historia.
- Realización de tres (3) seminarios orientados a estudiantes de Licenciatura, docentes, investigadores y público en general interesado en la enseñanza de las ciencias sociales y la historia.
- Participación en cinco (5) eventos científicos nacionales o
internacionales, en los cuales se presentarán los resultados de la investigación.
- Articulación a una (1) red nacional o internacional vinculada con la enseñanza de las ciencias sociales y la historia.
- Participación en el proceso de investigación de al menos un (1) estudiante de doctorado.</t>
  </si>
  <si>
    <t>CONVOCATORIA ECOSISTEMAS EN ENERGÍA SOSTENIBLE, EFICIENTE Y ASEQUIBLE- 2023</t>
  </si>
  <si>
    <t>1- CENTRO DE INVESTIGACIÓN E INNOVACIÓN EN TECNOLOGÍA Y CIENCIA CEINTECCI - UNIVERSIDAD ECCI - EJECUTOR
2- CENTRO INDUSTRIAL Y DE DESARROLLO EMPRESARIAL DE SOACHA - TECNOPARQUE NODO CAZUCÁ COEJECUTOR
3- VOLTIA SOLUCIONES ELÉCTRICAS S.A.S. COEJECUTOR
4- FUNDACIÓN SMARTCITY COLOMBIA COEJECUTOR</t>
  </si>
  <si>
    <t>106072 - Centro de planeación de microrredes inteligentes</t>
  </si>
  <si>
    <t>UDFJC:
- Comercio Electronico en Colombia - GICOECOL
- Laboratorio de Investigación y desarrollo en Electrónica y Redes (LIDER)</t>
  </si>
  <si>
    <t>Gestión de vehículos eléctricos desde estaciones de microrredes inteligentes y uso de baterías recargables.
- Sistema de almacenamiento abastecido por fuentes de energía alternativas
- Aplicación móvil
- Prototipo de calidad del aire
- Generador eléctrico a partir de máquina spinning
- Presentación de proyecto en secretaria distrital de medio ambiente
- Creación de red creada o articulación en una red a nivel nacional o internacional.</t>
  </si>
  <si>
    <t>- Un Artículo publicable Categoría A1
- Dos Artículo publicable Categoría A2
- Tres Artículo publicable Categoría C
- Dos Artículo publicable Categoría B</t>
  </si>
  <si>
    <t>CONVOCATORIA MOVILIDAD ACADÉMICA CON EUROPA 2023</t>
  </si>
  <si>
    <t>1- Universidad Antonio Nariño (UAN)
2- Department of Nanobiophotonics, Leibniz Institute of Photonic Technology (IPHT)</t>
  </si>
  <si>
    <t>- Presentación de resultados de la investigación y de la movilidad en dos eventos Nacionales
- Participación en el Simposio Internacional Molecular Plasmonics 2025
- Cuatro Informes parciales y final de investigación
- Un Artículo científico sometido para publicación en revista indexada de alto impacto</t>
  </si>
  <si>
    <t>1- Universidad Nacional de Colombia - UNAL
2- CIRAD (Centro de Cooperación Internacional en Investigación Agrícola para el Desarrollo)
3- La Unidad de Investigación BioWooEB (Biomasa, Madera, Energía, Bioproductos)
4- El Institut Clément Ader (ICA UMR CNRS 5312)
5- El Jardín Botánico de Bogotá JBB</t>
  </si>
  <si>
    <t>Establecer un protocolo para la adquisición, procesamiento, análisis e interpretación de señales e imágenes tomográficas.
Estudiar especies de madera mediante un método de imagen fiable adaptado para expertos en la gestión de ecosistemas arbóreos urbanos.
Promover las transferencias tecnológicas y científicas entre todos los socios de investigación franceses y colombianos en el campo de la silvicultura y la arboricultura.
Formar estudiantes franceses y colombianos a través de la investigación. En términos más generales, este proyecto es importante para ambos grupos, creando estrechos vínculos de cooperación entre instituciones francesas y colombianas, particularmente en el campo del procesamiento de señales e imagen, ciencia de materiales, aplicadas a la gestión de árboles urbanos.</t>
  </si>
  <si>
    <t>- Tres artículos de divulgación
- Una ponencia
- Desarrollo de una antena radar: Modelo de árbol para simulaciones numéricas, Antena de radar adecuada para árboles en pie
- Validación de esta antena y fusión de datos: Método de análisis de imágenes, Viabilidad de una solución completa de imágenes separada
- Campaña de medición in situ: Constitución del repositorio de patología y validación del análisis, Integración de la metodología desarrollada
- Comoparte del intercambio de conocimientos se ha planteado como estrategia de divulgación, la realización de publicaciones y congresos en los siguientes temas: Desarrollo de una antena radar multifrecuencia adaptada al control de árboles en pie, Método de fusión de datos para la detección in situ de patologías arbóreas en crecimiento, Implementación de soluciones acopladas para el control in situ de árboles en pie. 
- Así como la participación en seminarios: Al final de cada etapa del proyecto se organizará un seminario entre todos los socios. Un seminario final de restitución se llevará a cabo en Bogotá con todos los socios. Estará abierto al público profesional e institucional. Irá acompañado de acciones para comunicar los resultados en la prensa especializada.</t>
  </si>
  <si>
    <t>1- Universidad de Ibague - UI
2- Coreducación
3- Universidad de Cundinamarca - UdeC
4- Universidad de Lovaina Bélgica - UL
5- Empresa DYE Ingenieros
6- Rastro Urbano - RU
7- CIPAV</t>
  </si>
  <si>
    <t>BIOMAX: Desarrollo Sostenible y Empoderamiento Energético, un Enfoque Integral para la Transformación de Zonas Rurales a través de la Cogeneración de Biogás</t>
  </si>
  <si>
    <t>UDFJC:
- Camilo Arias
UI:
- Mauricio Hernández Sarabia (investigador principal)
- Agustín Valverde Granja
Coreducación: 
- Giovanni Andrés Vragas Galván
- Gineth Rodríguez
UdeC:
- Rubiela Bello
- Faider Barrero
- Alexander Gordillo
UL:
- Aldemar Muñoz
DYE:
- Darwin Cabezas
RU:
- James GIraldo
CIPAV:
- Gloria Pedraza
- Carlos Mejía
- Julián Rivera</t>
  </si>
  <si>
    <t xml:space="preserve">- Sistema TRL5 mejorado para el aprovechamiento del biogás y biol, en generación de energía eléctrica,secado de grano(café y cacao),cocción de alimentos y evaluación del biol como fertilizante 
- Probar el sistema STAB mejorado para la validación en 5 comunidades del departamento del Tolima para llevar la tecnología del TRL5 al TRL7
- Evaluación del impacto ambiental que genera la instalación y operación del STAB mejorado en las 5 comunidades teniendo en cuenta como eje principal de la evaluación la huella de carbono,antes y después del proyecto
- Entrega del sistema STAB mejorado en nivel TRL7 </t>
  </si>
  <si>
    <t xml:space="preserve">- Dos artículos de investigación A1
- Se presentará 4 tesis  de pregrado y 2 tesis de maestría 
- Creación y promoción de grupos de investigación en el ámbito departamental o regional.
- Vinculación a la red Biolac 
- 1 simposio y 6 workshops
- 1 Feria demostrativa con la comunidad 
- Difusión en LinkedIn, Instagram,facebook.
- 2 Productos de desarrollo tecnológico
- 1 Cartilla didáctica de diffusion con ISBN
- 1 Prototipo a nivel TRL 7
- Material audiovisual de difusión
- Micrositio web de diffusion de todo el contenido de audio 
- Creación de una red municipal de biodigestión apoyada por las alcaldías de algunos municipios del Tolima </t>
  </si>
  <si>
    <t>Ayudas a la I+D+i, en el ámbito del Plan Andaluz de Investigación, Desarrollo e Innovación (PAIDI 2020): Programa de ayudas a proyectos de I+D+i.</t>
  </si>
  <si>
    <t>Junta de Andalucía - España</t>
  </si>
  <si>
    <t>1- Universidad de Jaén
2- Universidad de Talca Chile
3- Universidad Técnica Federico Santa María
4- Universidad de Chile
5- Universidad del Bio Bio</t>
  </si>
  <si>
    <t>INVITACIÓN A PRESENTAR PROPUESTAS ORIENTADAS A FORTALECER EL CATASTRO MULTIPROPÓSITO A TRAVES DE LA VINCULACIÓN DE JÓVENES INVESTIGADORES E INNOVADORES</t>
  </si>
  <si>
    <t>UDFJC:
- Hector Javier Fuentes Lopez (tutor)
- Lina Maria Molina Parra (joven investigador)
- Maria Camila Rubiano Alarcón (joven investigador)
- Deysa Katherine Pulido Valenzuela (joven investigador)</t>
  </si>
  <si>
    <t>UDFJC:
- NIDE</t>
  </si>
  <si>
    <t>Los resultados esperados del proyecto se centran en alcanzar un análisis crítico sobre la tenencia colectiva de la tierra en Colombia, se espera que el estudio arroje luz sobre la comprensión de cómo los diferentes modelos de tenencia afectan el entorno natural y la comunidad en general. En cuanto a la tenencia colectiva de la tierra, se espera que los hallazgos generen índices significativos relacionados con el número de investigaciones realizadas en este ámbito. Se buscará identificar el grado de relevancia y enfoque que ha recibido este tema en el contexto académico y científico, lo que permitirá evaluar el nivel de atención que se le ha dado a esta importante cuestión en diferentes contextos y  Regiones.
Con base en estos resultados, se pretende generar un aporte sustancial tanto en el ámbito académico como en el desarrollo de
políticas públicas. La comprensión más profunda de la relación entre la tenencia de la tierra y la sostenibilidad ambiental y social
podría servir como fundamento para la toma de decisiones más informadas y la implementación de estrategias que promuevan
prácticas más sostenibles y equitativas en la gestión del territorio. Asimismo, el análisis de las investigaciones sobre tenencia
colectiva de la tierra permitirá identificar posibles brechas de conocimiento y áreas de interés que requieran mayor atención y
enfoque para futuras investigaciones, buscando lograr un impacto sustancial tanto en el ámbito académico como en la formulación
de políticas públicas.
La comprensión más profunda de la interrelación entre la tenencia de la tierra y la sostenibilidad ambiental y social se convertirá en un fundamento crucial para la toma de decisiones informadas y la implementación de estrategias que promuevan prácticas de gestión territorial más sostenibles y equitativas.
Como culminación de estas actividades, se elaborarán informes técnicos detallados de las acciones realizadas durante la
investigación para el alcance de los objetivos propuestos y los resultados obtenidos en la propuesta de I+D+i. Junto con ello, se
entregará un informe financiero completo que detalla la ejecución financiera del proyecto, y se elaborará un artículo científico
basado en la propuesta de I+D+i, con la intención de ser enviado a una revista indexada con categorización A1, A2, B o C. Por
último, se llevará a cabo una socialización de los resultados, brindando un espacio para la discusión y difusión de los hallazgos y conclusiones del proyecto.</t>
  </si>
  <si>
    <t>UDFJC:
- Hector Javier Fuentes Lopez (tutor)
- Erika Juliana Gonzalez Rivera (joven investigador)
- Jhoan Sebastian Dueñas Vargas (joven investigador)
- Gabriel Andrés Ávila Macheta (joven investigador)
- Miguel Ángel Velásquez Gómez (joven investigador)</t>
  </si>
  <si>
    <t>1. Número de usuarios registrados en la plataforma: Este resultado medirá la cantidad de personas que se han registrado en la plataforma participativa para contribuir con información geográfica, opiniones y propuestas relacionadas con la gestión del territorio y el catastro multipropósito.
Características de los resultados: Cuantitativo y verificable a través del sistema de registro de usuarios en la plataforma. 
Medios de Verificación: Registro de usuarios en la base de datos de la plataforma.
Indicador: Número total de usuarios registrados en la plataforma.
Cantidad de contribuciones de la comunidad: Este resultado medirá la cantidad de aportes realizados por los usuarios en la plataforma, como la cantidad de datos geográficos ingresados, las opiniones expresadas en foros de discusión y las propuestas presentadas para la gestión territorial.
Características de los resultados: Cuantitativo y verificable a través de registros y conteos de las contribuciones realizadas en la plataforma.
Medios de Verificación: Registro de contribuciones y datos ingresados en la base de datos de la plataforma.
Indicador: Número total de contribuciones realizadas por los usuarios.
3. Nivel de satisfacción de los usuarios con la plataforma: Este resultado medirá el grado de satisfacción de los usuarios con respecto a la usabilidad, funcionalidades y utilidad de la plataforma participativa.
Características de los resultados: Cuantitativo y cualitativo, se obtendrá a través de encuestas de satisfacción y retroalimentación de los usuarios.
Medios de Verificación: Encuestas de satisfacción y retroalimentación de los usuarios.
Indicador: Puntuación promedio de satisfacción de los usuarios en una escala del 1 al 5.
4. Impacto en la toma de decisiones y la gestión territorial: Este resultado medirá el impacto de la plataforma en la toma de decisiones relacionadas con la gestión del territorio y el catastro multipropósito.
Características de los resultados: Cualitativo y verificable a través de estudios de caso, entrevistas con autoridades y análisis de documentos que reflejen la influencia de la plataforma en la toma de decisiones.
Medios de Verificación: Estudios de caso, entrevistas con autoridades y análisis de documentos.
Indicador: Número de decisiones o políticas influenciadas por la información y participación aportadas en la plataforma.
5. Eficiencia en la actualización y mantenimiento del catastro multipropósito: Este resultado medirá la eficiencia y rapidez en la actualización y mantenimiento de la información geográfica en el catastro multipropósito a través del uso de la plataforma participativa.
Características de los resultados: Cuantitativo y verificable mediante registros de tiempo y procesos de actualización del catastro.
Medios de Verificación: Registros de tiempo y procesos de actualización del catastro multipropósito.
Indicador: Reducción del tiempo promedio requerido para la actualización del catastro multipropósito después de la implementación de la plataforma.
6. Entrega de informes técnicos finales: Se espera entregar informes técnicos completos y detallados que describan en profundidad las actividades realizadas en el proyecto, así como los hallazgos y resultados obtenidos. Estos informes serán exhaustivos y rigurosos en su documentación para garantizar la transparencia y comprensión de los avances logrados en el proyecto.
Características: Exhaustividad, claridad y rigor científico en la documentación de actividades y hallazgos.
Medios de Verificación: Revisión y aprobación por el equipo, coordinador del proyecto y expertos en la materia.
Indicador: Número total de informes técnicos entregados y aprobados.
7. Informe financiero de la ejecución: Como resultado de la ejecución del proyecto, se generará un informe financiero completo que proporcionará una visión detallada del uso de los recursos financieros asignados. Este informe contendrá información sobre los gastos realizados en cada etapa del proyecto, asegurando la precisión y transparencia necesaria para demostrar una adecuada gestión financiera y cumplimiento de las regulaciones establecidas por el Ministerio al cual será entregado.
Características: Precisión, transparencia y conformidad con las normativas financieras establecidas.
Medios de Verificación: Revisión y auditoría de los registros contables y justificativos de gastos.
Indicador: Nivel de precisión y cumplimiento del informe financiero con estándares y regulaciones del Ministerio.</t>
  </si>
  <si>
    <t>UDFJC:
- Carlos Hernán Castro Ortega (tutor)
- Diego Andrés Garzón Girón (joven investigador)
- Laura Dayan Díaz Beltrán (joven investigador)</t>
  </si>
  <si>
    <t>La implementación exitosa del Catastro Multipropósito requiere no solo de la consolidación de información catastral precisa y actualizada, sino también del involucramiento activo de las comunidades en la gestión de la información sobre su territorio; se espera diseñar estrategias innovadoras que permitan a la comunidad ser protagonistas de los procesos de conservación catastral, sintiéndose partícipes de un catastro que refleja su realidad territorial para la adecuada toma de decisiones.
Este proyecto tiene como propósito central contribuir al efectivo empoderamiento de la comunidad en la gestión de la información catastral de su territorio. Se espera que los ciudadanos se apropien y sean protagonistas de las decisiones en los procesos de conservación catastral, convirtiéndose en actores clave para el éxito del Catastro Multipropósito.
En términos de fortalecimiento técnico, se proyecta optimizar la metodología actual de aseguramiento de calidad de los datos levantados, Identificando oportunidades de mejora para mayor precisión y utilidad de la información. Asimismo, se contempla la socialización de resultados ante el IGAC y demás actores involucrados, exponiendo de forma didáctica los avances logrados en el proceso de empoderamiento comunitario y fortalecimiento técnico en la gestión catastral de Quebradanegra.
También se proyecta a generar resultados de tipo informativo - académico como:
Informes Técnicos y Financieros Documentados: Se elaborarán informes técnicos detallados que documenten las actividades desarrollada, así como los resultados obtenidos en la propuesta de I+D+i.
Artículo Científico de Investigación: Se redactará un artículo científico en formato de revista indexada, en autoría o coautoría, que cumpla con los rigurosos parámetros de publicación en revistas categorizadas (A1, A2, B y C).
Socialización de Resultados en el IGAC: SAdicional a la socialización de los resultados obtenidos en el proyecto ante el IGAC, durante esta presentación, se expondrán de manera clara y concisa los logros, avances y hallazgos alcanzados en el proceso de implementación del Catastro Multipropósito en Quebradanegra y lo que veamos que puede ser replicable en otros municipios.</t>
  </si>
  <si>
    <t>UDFJC:
- Edilberto Suárez Torres (tutor)
- Angie Juliana Pirachicán Naranjo (joven investigador)
- Juan David Dallos Becerra (joven investigador)
- María Camila Velez Dueñas (joven investigador)</t>
  </si>
  <si>
    <t>El resultado esperado de este proyecto de investigación es proporcionar una plataforma de datos abiertos a bajo coste que promueva
ciudades sostenibles y apoye la planificación urbana de manera más eficiente a partir de los datos suministrados por la ciudadanía,
fomentando un entorno urbano optimizado y mejorando la calidad de vida de los habitantes, por medio de del desarrollo de
software de código abierto para recopilar, almacenar, visualizar y facilitar la gestión de datos geográficos de la malla de
edificaciones, con el fin de proporcionar doce capas de información relacionada con las construcciones de la ciudad que permitan
impulsar una mejor estructuración y centralización de datos.
La implementación exitosa de la iniciativa "Colouring Cities" en Bogotá será un logro clave. Se espera que la metodología se haya
aplicado de manera efectiva para simplificar y categorizar la información sobre construcciones y el entorno urbano, lo que permitirá
una visualización más accesible y comprensible para diversos públicos, siendo pieza clave de una iniciativa mundial.
Se espera que la implementación de este proyecto empodere a la comunidad del barrio San José al proporcionarles conocimientos
para tomar decisiones informadas en asuntos urbanos y de desarrollo local. La capacidad de acceder a los datos espaciales a través
de una iniciativa internacional permitirá a la comunidad participar activamente en la planificación y la toma de decisiones que
afecten su entorno.
1. Resultado: Implementación de la plataforma "Colouring Bogotá" con acceso a datos geoespaciales de la malla de
edificaciones.
Características: Existencia de la plataforma web o aplicación móvil con las doce capas de información sobre
construcciones de la ciudad de Bogotá.
Medios de verificación: Revisión de la plataforma desarrollada y funcional.
Indicador: Porcentaje de completitud de las doce capas de información en la plataforma .
2. Resultado: Las instituciones podrán emplear la información espacial proporcionada por la metodología "Colouring Cities"
para conocer la realidad urbana y mejorar el impacto de sus decisiones en la comunidad.
Características: Los datos espaciales recopilados y estructurados permitirá a las instituciones obtener una visión clara y
completa de la realidad urbana, incluyendo datos detallados sobre construcciones, infraestructuras y el entorno de la
ciudad.
Medios de verificación: Seguimiento de la utilización de la información geoespacial por parte de las instituciones en
procesos de planificación urbana y toma de decisiones relacionadas con el desarrollo y mejoramiento de la comunidad.
Indicador: Numero de instituciones que emplean activamente la información suministrada por la ciudadanía en sus
procesos de planificación y toma de decisiones.
3. Resultado: Empoderamiento de la comunidad del barrio San José para la toma de decisiones informadas.
Características: Acceso y uso activo de la plataforma por parte de los ciudadanos para consultar datos geoespaciales y
participar en la planificación.
Medios de verificación: Registro de usuarios y actividad en la plataforma.
Indicador: Número de usuarios activos por mes en la plataforma
4. Resultado: Divulgación y alcance global del proyecto "Colouring Cities".
Características: Reconocimiento y aplicación del proyecto como caso de estudio en otras ciudades y países.
Medios de verificación: Investigación y recopilación de evidencia de la aplicación de la metodología en otras
ubicaciones.
Indicador: Número de ciudades o países que han implementado la metodología "Colouring Cities" basada en el
proyecto de Bogotá</t>
  </si>
  <si>
    <t>Convocatoria de internacionalización de la Fundación de Investigación de Minas Gerais - FAPEMIG</t>
  </si>
  <si>
    <t>FAPEMIG</t>
  </si>
  <si>
    <t>Universidad Federal de Triángulo Minero (UFTM) del Brasil
UCLA - Venezuela
Universidade de Sevilha - Espanha
The University of West Indies, Jamaica
UMinho - Portugal 
Universidade do Minho, Portugal
UDG - México
Universidade do Minho, Portugal
Universidade de Lisboa e MUHNAC, Portugal</t>
  </si>
  <si>
    <t>UDFJC:
- Luis Eduardo Castillo Mendez (tutor)
- Daniel Felipe Pinzón Ramirez (joven investigador)
- Lina Rocio Roncancio Cardenas (joven investigador)</t>
  </si>
  <si>
    <t>UDFJC:
- GEFEM - Grupo de Estudio en temas de la Física, de la Estadística y la Matemática</t>
  </si>
  <si>
    <t xml:space="preserve">Los resultados del proyecto de investigación que se esperan obtener luego de hacer el respectivo análisis y desarrollo metodológico es lograr una identificación precisa de las variables que desempeñan un papel fundamental en la valuación de los bienes inmuebles
de interés ambiental en el páramo de Sumapaz. Asimismo, se espera establecer con precisión la ponderación y el grado de influencia que cada una de estas variables ejerce en la metodología valuatoria diseñada, lo que permitirá una evaluación más profunda y
contextualizada de los avalúos comerciales en este tipo de ecosistemas. De igual forma se proyecta la selección del modelo matemático o enfoque metodológico más pertinente para la determinación precisa de los avalúos comerciales de los bienes inmuebles en el páramo de Sumapaz. Además, se prevé la creación detallada y exhaustiva de este modelo, teniendo en cuenta las particularidades intrínsecas de la región y las características únicas de los bienes inmuebles de interés ambiental, contribuyendo así a una aproximación valuatoria más adaptada y concuerda con el tipo de bienes inmuebles que se encuentran en este páramo.
Además, se espera llevar a cabo un análisis minucioso y comparativo de los resultados obtenidos en relación a los avalúos determinados por los métodos tradicionales de costo de reposición a nuevo y de renta, tal y como establece la resolución IGAC 620 del año 2008. Estos análisis permitirán evaluar la eficacia y precisión de la nueva metodología valuatoria en el contexto específico de los bienes inmuebles de interés ambiental en el páramo de Sumapaz dentro de la ciudad de Bogotá para el año 2022.
En conjunto, estos resultados contribuirán al logro del objetivo general de diseñar una metodología idónea para determinar los avalúos de los bienes inmuebles privados en la región del páramo de Sumapaz, en concordancia con los requisitos establecidos en
los artículos 8vo y 14vo de la ley 1930 de 2018.
Adicionalmente, se plantea como un aporte de significativa trascendencia la presentación al Instituto Geográfico Agustín Codazzi (IGAC) de un modelo intrínsecamente adaptado, capaz de discernir y precisar el valor inherente a este particular género de bienes
inmuebles. Un aspecto esencial que subyace en esta iniciativa radica en la actual carencia de un modelo definido en la actualidad; aquellos escasos intentos llevados a cabo previamente se han sustentado en enfoques empíricos y en la aplicación de experiencia
obtenida en otras esferas de valuación. La aspiración concreta es la de instituir una normativa metodológica que trascienda estas limitaciones, instaurando un marco riguroso y estandarizado que aporte soluciones eficaces a aquellos que requieran abordar esta
compleja empresa en el futuro. Este modelo propuesto no solo aspira a llenar el vacío existente en el ámbito de la valuación de bienes inmuebles dentro del majestuoso contexto del páramo de Sumapaz, sino que también procura fundamentar su fundamentación en principios sólidos y un riguroso análisis conceptual. En su esencia, esta propuesta se erige como una respuesta a la necesidad de conferir precisión, justicia y uniformidad a un proceso que, hasta el momento, ha carecido de una orientación unificada y coherente.
Dentro de este enfoque más amplio, la intención es superar las limitaciones inherentes a las metodologías basadas en la intuición y la experiencia en ámbitos distintos, y en su lugar, establecer un paradigma metodológico sólido que tome en cuenta las
especificidades únicas de los bienes inmuebles en el páramo de Sumapaz. La expectativa de este aporte no se limita a una aplicación única o una situación específica, sino que se proyecta como una herramienta versátil y de utilidad generalizada, destinada a todos
aquellos que se enfrenten a la desafiante tarea de valuar bienes inmuebles en este entorno tan peculiar. Así, este modelo no solo busca mitigar la incertidumbre asociada con la valuación de bienes inmuebles en una región de tal relevancia ecológica y social, sino que también anhela facilitar el proceso para todas las partes interesadas, ofreciendo una guía estructurada y una base metodológica sólida en la que se puede confiar. En última instancia, esta propuesta se erige como un aporte tangible a la búsqueda de una valuación equitativa y precisa en una región de incalculable valor como es el páramo de Sumapaz. </t>
  </si>
  <si>
    <t>1. Video explicativo de corta duración, en el mismo deberá ir una breve explicación del proyecto, su alcance, su importancia e
información de interés que pueda permitir a la comunidad entender el proyecto no como un mero esfuerzo teórico sino como
algo cercano a la realidad.
2. Realización de un poster a manera de infografía donde se encuentre la información, datos, resultados e impacto del proyecto
para así usarlo como medio de difusión en redes autorizadas por las entidades involucradas en el mismo.
3. Participación en algún evento académico relacionado al tema de estudio y autorizado por las entidades promotoras del
proyecto, para ser expuesto en un ambiente académico, realizando énfasis en los hallazgos metodológicos y resultados
obtenidos para ser sometidos al escrutinio de pares académicos.
Por otro lado, recordar que el producto final solicitado para validar el cumplimiento del proyecto es un artículo de investigación en
una revista indexada por Minciencias, esta se considera otra forma de que la investigación sea sometida a la revisión de pares
académicos y sea publica para el uso futuro en el marco de la protección de derechos de autor.
Con respecto al aporte que los mismos resultados y su divulgación pueden tener en la comunidad o la entidad, se debe comenzar
con la entidad la cuál por mandato de la ley 1930 de 2018 se le asigna la tarea de realizar una metodología valuatoria de aquellos
predios ubicados en ronda de paramo y que por lo mismo son objeto del proceso de adquisición por el estado para proteger el
ecosistema, pues se espera que con el uso de este modelo multicriterio se sirva como guía o ayuda al desarrollo de la metodología
que a futuro desarrollará el IGAC.</t>
  </si>
  <si>
    <t>ANÁLISIS DEL IMPACTO DE LAS SOMBRAS EN LA GENERACIÓN DEL POTENCIAL ELÉCTRICO FOTOVOLTAICO CON COLOURING BOGOTÁ</t>
  </si>
  <si>
    <t>UDFJC:
- Edilberto Suárez Torres (tutor)
- Jorge Mario López Pérez (joven investigador)
- Jenny Gabriela Romero Sua (joven investigador)
- Jeyson Santiago Gómez Gómez (joven investigador)</t>
  </si>
  <si>
    <t>El resultado esperado de este proyecto de investigación es proporcionar una plataforma de datos abiertos a bajo coste que promueva ciudades sostenibles y apoye la planificación urbana de manera más eficiente a partir de los datos suministrados por la ciudadanía, fomentando un entorno urbano optimizado y mejorando la calidad de vida de los habitantes, por medio de del desarrollo de software de código abierto para recopilar, almacenar, visualizar y facilitar la gestión de datos geográficos de la malla de edificaciones, con el fin de proporcionar doce capas de información relacionada con las construcciones de la ciudad que permitan impulsar una mejor estructuración y centralización de datos.
La implementación exitosa de la iniciativa "Colouring Cities" en Bogotá será un logro clave. Se espera que la metodología se haya aplicado de manera efectiva para simplificar y categorizar la información sobre construcciones y el entorno urbano, lo que permitirá una visualización más accesible y comprensible para diversos públicos, siendo pieza clave de una iniciativa mundial.
Se espera que la implementación de este proyecto empodere a la comunidad del barrio San José al  proporcionarles conocimientos para tomar decisiones informadas en asuntos urbanos y de desarrollo local. La capacidad de acceder a los datos espaciales a través de una iniciativa internacional permitirá a la comunidad participar activamente en la planificación y la toma de decisiones que afecten su entorno.
1. Resultado: Implementación de la plataforma "Colouring Bogotá" con acceso a datos geoespaciales de la malla de edificaciones.
Características: Existencia de la plataforma web o aplicación móvil con las doce capas de información sobre construcciones de la ciudad de Bogotá.
Medios de verificación: Revisión de la plataforma desarrollada y funcional.
Indicador: Porcentaje de completitud de las doce capas de información en la plataforma .
2. Resultado: Las instituciones podrán emplear la información espacial proporcionada por la metodología "Colouring Cities" para conocer la realidad urbana y mejorar el impacto de sus decisiones en la comunidad.
Características: Los datos espaciales recopilados y estructurados permitirá a las instituciones obtener una visión clara y completa de la realidad urbana, incluyendo datos detallados sobre construcciones, infraestructuras y el entorno de la ciudad.
Medios de verificación: Seguimiento de la utilización de la información geoespacial por parte de las instituciones en procesos de planificación urbana y toma de decisiones relacionadas con el desarrollo y mejoramiento de la comunidad.
Indicador: Numero de instituciones que emplean activamente la información suministrada por la ciudadanía en sus procesos de planificación y toma de decisiones.
3. Resultado: Empoderamiento de la comunidad del barrio San José para la toma de decisiones informadas.
Características: Acceso y uso activo de la plataforma por parte de los ciudadanos para consultar datos geoespaciales y participar en la planificación.
Medios de verificación: Registro de usuarios y actividad en la plataforma.
Indicador: Número de usuarios activos por mes en la plataforma
4. Resultado: Divulgación y alcance global del proyecto "Colouring Cities".
Características: Reconocimiento y aplicación del proyecto como caso de estudio en otras ciudades y países.
Medios de verificación: Investigación y recopilación de evidencia de la aplicación de la metodología en otras
ubicaciones.
Indicador: Número de ciudades o países que han implementado la metodología "Colouring Cities" basada en el proyecto de Bogotá</t>
  </si>
  <si>
    <t xml:space="preserve">1. Angie Juliana Pirachican Naranjo
Identificar conjuntos de datos clave para el proyecto de Colouring Cities en Bogotá proporcionados por entidades públicas.
Evaluar la calidad y precisión de los datos espaciales recopilados de diferentes fuentes nacionales.
Priorizar los datos según su relevancia y utilidad para la iniciativa Colouring Cities en el contexto de la ciudad.
Organizar reuniones y charlas informativas con la comunidad del Barrio San José, para presentar el proyecto y sus objetivos, y para escuchar las necesidades y expectativas de los habitantes.
Establecer un canal de comunicación directa con la Junta de Acción Comunal, participando en sus reuniones y eventos para compartir avances y recibir retroalimentación.
Crear espacios de diálogo y colaboración con la comunidad y la Junta de Acción Comunal para identificar oportunidades de mejora y soluciones conjuntas para el desarrollo territorial del barrio.
Utilizar herramientas de análisis geoespacial para examinar y visualizar patrones de uso del suelo, infraestructura y servicios.
Identificar tendencias y áreas de interés para la toma de decisiones informadas en el proyecto.
Presentar los resultados de manera clara y comprensible para el equipo de investigación y otras partes interesadas.
Mantener un registro detallado de los cambios y actualizaciones realizadas en el repositorio.
Facilitar la colaboración y retroalimentación de otros desarrolladores y expertos en el campo.
Responder a los problemas y solicitudes de mejora en el repositorio para una gestión eficiente y transparente del proyecto, las cuales serán comentadas a través de “issues” en GitHub.
2. Juan David Dallos Becerra
Configurar el servidor y las dependencias necesarias para el funcionamiento, algunas tareas son: actualizar sistema instalación de herramientas básicas y establecer variables de entorno en el sistema.
Asegurar la disponibilidad y adecuada capacidad de almacenamiento para los datos espaciales y la plataforma 
Instalar y configurar el sistema operativo Ubuntu 22.04 en el ambiente de desarrollo.
Configurar las herramientas de desarrollo y ambientes virtuales necesarios para el proyecto, tales como NodeJS y ambiente Python.
Establecer permisos y seguridad en el sistema para garantizar un entorno de desarrollo confiable.
Documentar la estructura de la base de datos para reflejar las 12 categorías de Colouring Cities y los atributos adaptados.
Importar y adaptar los datos existentes al nuevo esquema de base de datos por medio de ETL y transformación de información por medio de instrucciones SQL.
Implementar mecanismos de actualización y sincronización de datos para asegurar su integridad
Configurar el servidor web para alojar y desplegar el visor geográfico.
Implementar medidas de seguridad para proteger la plataforma y los datos sensibles.
Realizar pruebas de despliegue para verificar la funcionalidad del visor en línea.
Monitorear el rendimiento del visor y gestionar el consumo de recursos.
Brindar soporte técnico y resolver incidencias para asegurar la disponibilidad continua del visor geográfico.
3. María Camila Vélez Dueñas
Transferir y adaptar el código fuente de Colouring Cities a un entorno de desarrollo local en Colombia.
Verificar la compatibilidad de la plataforma con los recursos y tecnologías locales.
Documentar el proceso de migración y establecer procedimientos para futuras actualizaciones
Realizar un estudio detallado del entorno urbano del Barrio San José de Bogotá, para identificar las problemáticas territoriales y sociales existentes.
Analizar las necesidades y demandas específicas de la comunidad local en relación con el desarrollo
Contextualizar los datos espaciales recopilados con el fin de generar soluciones pertinentes y ajustadas a las particularidades de la zona de estudio
Diseñar material gráfico y audiovisual para presentar los resultados y avances del proyecto de manera clara y atractiva.
Establecer una estrategia de comunicación para compartir la información con la comunidad, entidades involucradas y otros interesados.
Organizar eventos y webinars para difundir los avances y promover la participación activa de la comunidad en el proyecto
Desarrollar formularios y métodos de captura en campo utilizando tecnologías móviles o sistemas de recolección de datos remotos.
Establecer un sistema de recolección de información que permita la posterior integración y actualización de los datos en la base de datos del visor geográfico.
Garantizar la precisión y validez de los datos capturados en campo para su adecuada utilización en el proyecto Colouring Cities.		
</t>
  </si>
  <si>
    <t>Análisis metodológico para la transformación de canales abiertos a conductos cerrados con integración de Sistemas Urbanos de Drenaje Sostenible (SUDS) para la ampliación del espacio público y zonas de recreación</t>
  </si>
  <si>
    <t>UDFJC:
-  Juan Sebastián De Plaza Solórzano (tutor)
-  Iván David Eslava Moyano (joven investigador)
-  Sebastián Fernando Murcía Sánchez (joven investigador)
- Cristian David Pinzón Parra (joven investigador)
- Laura Sofía Vargas Jiménez (joven investigador)</t>
  </si>
  <si>
    <t>UDFJC:
- Grupo de Investigación de Ingeniería Sanitaria (GIIS)</t>
  </si>
  <si>
    <t>Como resultados se espera obtener:
1. Se realizará una clasificación para los canales abiertos que se puedan transformar en canales cerrados implementando Sistemas Urbanos de Drenaje Sostenible, lo cual aportará para la toma de decisiones en materia de habitabilidad en centros urbanos. Por medio de una herramienta que determine el SUDS con mejor potencial de implementación para cada tipo de canal.
2. Se elaborará manual con la metodología técnica desarrollada para la transformación de canales abiertos generalmente en sistemas de tuberías de menor área hidráulica a flujo libre, mediante la integración y selección de (SUDS).
3. Se adaptará dicho manual como una extensión para sistemas de información geográfica (SIG), que permita visualizar y analizar espacialmente los canales pluviales y los SUDS asociados, así como priorizar y evaluar las zonas óptimas para su transformación mediante un análisis multicriterio.
4. Se realizarán informes parciales y final técnico de las actividades desarrolladas por los jóvenes innovadores y los resultados obtenidos en la propuesta.
5. Se presentarán informes parciales y final financiero de la ejecución los cuales serán entregados al Ministerio
6. Se producirá un artículo científico en autoría o coautoría en formato de una revista indexada con los parámetros para ser publicado en una revista categorizada (A1, A2, B y C), esto con la respectiva Socialización de los resultados.</t>
  </si>
  <si>
    <t>- Identificación para análisis de canales
- Instrumento para integración de SUD
- Herramienta SIG
- Informes parciales y final
- Articulo científico</t>
  </si>
  <si>
    <t>Propuesta Metodológica para la Implementación de Sistemas Urbanos de Drenaje Sostenible (SUDs) en Zonas Inundables: Un Enfoque Multicriterio a Corto, Mediano y Largo Plazo</t>
  </si>
  <si>
    <t>UDFJC:
-  Juan Sebastián De Plaza Solórzano (tutor)
-  Carlos Andrés Rodríguez Muñoz (joven investigador)
-  Leidy Johanna Herrera Cuevas (joven investigador)
- Lina Vanessa Yopasa Quiroga  (joven investigador)</t>
  </si>
  <si>
    <t>ARTÍCULO POR PROPUESTA I+D+i
En la Tabla 5, se encuentran los resultados, indicadores y métodos de verificación, destacando la planificación de la elaboración de dos artículos científicos en formato de revista indexada.
El primero de estos artículos abordará la metodología empleada y los resultados específicos derivados de la propuesta I+D+i. El segundo artículo se centrará en la exposición detallada de la metodología propuesta para implementar sistemas urbanos de drenaje sostenible (SUDs) en zonas inundables. Este incluirá la descripción de la ruta para identificar áreas vulnerables, el análisis de amenazas y riesgos, la integración de criterios múltiples en la selección de ubicaciones y diseños de SuDS, así como un plan completo de implementación y monitoreo
INFORME FINANCIERO
considerando los recursos asignados para la ejecución de la propuesta de investigación, se plantea la presentación de un informe financiero que detallará la asignación de estos recursos en cada una de las fases del proyecto. Este informe incluirá una especificación clara de cómo se han destinado los fondos y mostrará el porcentaje de cumplimiento, tal como se ilustra en el indicador de la Tabla 5.A
SOCIALIZACIÓN DE RESULTADOS
Se llevarán a cabo actividades de socialización en colaboración con el Instituto Geográfico Agustín Codazzi (IGAC). Estas incluirán seminarios, talleres y la elaboración de materiales de difusión para presentar los hallazgos clave y las recomendaciones de la investigación a una audiencia diversa, programados estratégicamente a lo largo del proyecto.</t>
  </si>
  <si>
    <t>- Artículos de revista cientifica indexada, en categorias A1, A2, B o C
- Cumplimiento de la metodología planteada en la investigación
- Validación de la metodología para la implementación de SUDs en zonas potencialmente inundables, aplicado en un area de estudios
- Informe financiero de la ejecución de los rublos entregados por Minciencias.
- Socialización de resultados, los cuales serán presentados en el IGAC</t>
  </si>
  <si>
    <t>CONVOCATORIA DE LA ASIGNACIÓN PARA LA CIENCIA, TECNOLOGÍA E INNOVACIÓN DEL SISTEMA GENERAL DE REGALÍAS PARA LA CONFORMACIÓN DE UN LISTADO DE PROYECTOS ELEGIBLES PARA EL FOMENTO DE VOCACIONES TEMPRANAS EN LAS REGIONES A TRAVÉS DE LA ESTRATEGIA ONDAS</t>
  </si>
  <si>
    <t>1- Observatorio del Caribe Colombiano
2- Gobernación de Córdoba
3- Fundación Sabanas
4- Asesoria Estratégica Empresarial S.A.S.</t>
  </si>
  <si>
    <t xml:space="preserve">UDFJC:
- Grupo de investigación en pedagogía, currículo y evaluación
Observatorio del Caribe Colombiano:
 Gobernación de Córdoba: 
Fundación Sabanas:
Asesoria Estratégica Empresarial S.A.S:
</t>
  </si>
  <si>
    <t>Mediante la ejecución de este proyecto Ondas en el departamento, se forjarán entornos educativos sólidos, en
los cuales se fomentará la didáctica, la colaboración y la creatividad. Estos ambientes serán fundamentales
para revitalizar las vocaciones de los niños, niñas y jóvenes de las instituciones educativas aprovechando la
influencia positiva del ámbito científico e investigativo. Como resultado de esta iniciativa, el departamento estará
en condiciones de establecer pautas pedagógicas que enriquezcan a las instituciones educativas, incentivando
una mayor participación, seguimiento y evaluación de las habilidades de los estudiantes en este dominio del
conocimiento.
Se llevará a cabo un análisis exhaustivo para identificar las necesidades existentes. Con base en este análisis,
se desarrollarán mecanismos y se recopilará información que posibilite el continuo estímulo de la investigación
tanto entre los docentes como entre los estudiantes. Este enfoque se orientará hacia el fortalecimiento del
potencial científico y tecnológico. Además, se establecerán canales de coordinación y articulación entre los
niveles educativos básico, medio y superior, así como con los diversos actores que se dedican a distintas
vocaciones en el territorio. Como resultado, se implementarán estrategias concretas que permitirán la
generación, aplicación y transferencia de conocimiento e investigación en un contexto académico.
Un componente esencial de esta iniciativa será la creación de bases sólidas para redes investigativas. Estas
redes desempeñarán un papel clave en la promoción y fortalecimiento del talento científico y tecnológico. Su
establecimiento permitirá que las autoridades gubernamentales respalden la ejecución de proyectos enfocados
en la formación de grupos y semilleros de investigación enfocados en diferentes retos, como estrategia para el
desarrollo de talentos en NNA. En paralelo, se pondrán en marcha metodologías para fomentar la participación
de la comunidad académica en proyectos de investigación científica y desarrollo tecnológico.
A través de estas acciones, se establecerán los mecanismos necesarios para difundir la ciencia y la tecnología
para el desarrollo integral de la infancia y adolescencia. Además, se proporcionará acceso a la información,
contribuyendo a fortalecer la eventual creación de un sistema departamental sólido en el ámbito de la ciencia y
la tecnología. En conjunto, la estrategia Ondas se presenta como un enfoque integral para estimular el interés
y la participación en CTeI entre los jóvenes, estableciendo cimientos sólidos para el desarrollo académico y la
innovación en la región.</t>
  </si>
  <si>
    <t>- Servicio de apoyo financiero para el fomento de vocaciones científicas en CTeI
- Servicio para el fortalecimiento de capacidades institucionales para el fomento de vocación científica
- Servicio de apoyo para el fomento de las vocaciones científicas en CTeI
- Servicios de comunicación con enfoque en Ciencia
Tecnología y Sociedad</t>
  </si>
  <si>
    <t>1- Multiverso S.A.S.
2- Gobernación de Caqueta
3- Fundación Reduca</t>
  </si>
  <si>
    <t>UDFJC:
- Grupo de investigación en pedagogía, currículo y evaluación
Multiverso S.A.S.
Gobernación de Caqueta
Fundación Reduca</t>
  </si>
  <si>
    <t>- Servicio de apoyo financiero para el fomento de vocaciones científicas en CTeI
- Servicios de apoyo financiero para la comunicación con enfoque en Ciencia Tecnología y Sociedad</t>
  </si>
  <si>
    <t>1- Asociación Colombiana de micros y pequeñas empresas - ACOPI seccional Atlántico
2- CLI Corporation</t>
  </si>
  <si>
    <t xml:space="preserve">UDFJC:
ACOPI:
CLI:
</t>
  </si>
  <si>
    <t>Niños, niñas y adolescentes con vocaciones y habilidades científicas fortalecidas en el departamento: 4.000
Grupos de investigación conformados por niños niñas y adolescentes en instituciones educativas públicas de Casanare: 120
Maestros y maestras con vocaciones científicas e investigativas fortalecidas de instituciones educativas de Casanare: 120
Instituciones educativas vinculadas al proyecto: 120
Número de kits pedagógicos para grupos de investigación: 120
Número de kits pedagógicos (lineamientos) para docentes: 120
Número de kits pedagógicos (lineamientos) para asesores: 14
Número de programas y proyectos en Ciencia, Tecnología e Innovación: 120
Número de apoyos financieros (capital semilla) entregados a los grupos de investigación para el desarrollo de los proyectos: 120
Número de kits tecnológicos entregados a los grupos de investigación: 120
Número de certificados por participación entregados a los beneficiarios de las instituciones educativas focalizadas del departamento: 4.120
Número de asesorías especializadas desarrolladas a través de expertos en algún tema presente en los proyectos ejecutados por los niños, niñas y adolescentes de instituciones educativas del departamento: 120
Número de estrategias de divulgación y apropiación del conocimiento: 7
Número de circuitos institucionales para el fomento de las CTeI, apropiación social, divulgación y fomento de vocaciones tempranas de NNA: 120
Número de espacios de interacción en CTeI municipales para la apropiación social, divulgación y fomento de vocaciones de NNA:8
Número de espacios de interacción en CTeI departamentales para la apropiación social, divulgación y fomento de vocaciones tempranas de NNA:	2
Número de grupos de investigación de NNA participantes en espacios de divulgación de la CTeI regionales: 60
Número de grupos de investigación de NNA participantes en espacios de divulgación de la CTeI nacionales: 10
Número de grupos de investigación de NNA participantes en Ferias Internacionales de Ciencia, Tecnología e Innovación: 2</t>
  </si>
  <si>
    <t>Producto 1.1 Servicio de apoyo financiero para el fortalecimiento de las vocaciones científicas en CTI
Producto 2.1 Servicios de apoyo financiero para programas y proyectos de apropiación social del conocimiento
Producto 3.1 Servicio de apropiación social del conocimiento</t>
  </si>
  <si>
    <t>Iniciativa Darwin</t>
  </si>
  <si>
    <t>Departamento de Medio Ambiente, Alimentación y Asuntos Rurales (Defra) del Gobierno del Reino Unido.</t>
  </si>
  <si>
    <t>1- University of Sussex
2- Instituto Alexander Von Humboldt
3- CorEducación Tolima</t>
  </si>
  <si>
    <t>UDFJC:
- AMAUTAS
- Uso y Conservación de la Diversidad Forestal</t>
  </si>
  <si>
    <t>- taller fundamental con funcionarios de alto nivel de diferentes sectores, incluidos gobiernos municipales y regionales, autoridades regionales ambientales, institutos de investigación, departamentos de bomberos, parques nacionales, reservas privadas y empresas de servicios públicos. Adquirirán conocimientos sobre la amenaza de incendios forestales más frecuentes debido a las estaciones secas cada vez más severas y los efectos del clima
- cursos dirigidos principalmente a agricultores y personas estrechamente relacionadas con TDF. Para los agricultores locales, habrá dos cursos prácticos, para mejorar su capacidad en prácticas de restauración, viveros y conservación de bosques. Además, un curso de restauración en línea estará disponible para cualquier persona interesada en el manejo de incendios forestales y la conservación de bosques secos en todo el país
- "Exposición Itinerante - La Maleta de TDF". Consiste en una exposición fotográfica y carteles educativos sobre la conservación y restauración de TDF en las escuelas locales. Las exposiciones se complementan con actividades interactivas y lúdicas. Finalmente, los estudiantes técnicos, profesionales y de posgrado avanzarán sus habilidades y conocimientos a través del desarrollo de proyectos de tesis, pasantías y cursos especializados en Colombia y en el exterior</t>
  </si>
  <si>
    <t>- Identificar a los actores clave y sus perspectivas sobre la restauración forestal. Esto implicará dos talleres y trabajo de campo, principalmente durante el primer año del proyecto, que incluirá actividades de apoyo a los agricultores y de extensión forestal.
- Levantamiento de bordes forestales utilizando parcelas de vegetación en áreas con y sin incendio reciente (2019)
- Documentar las prácticas de gestión de los bordes de los bosques por parte de los propietarios de tierras, incluidas las especies, el tipo de suelo y el uso de la tierra.
- Para reclutar especies, mediremos los rasgos funcionales que nos informarán sobre la inflamabilidad y determinaremos experimentalmente la germinación inducida por el fuego y la supervivencia de las semillas después del fuego:
•	3 tratamientos de temperatura, 3 tiempos de exposición
•	Con o sin discos de humo en un experimento separado, considere la posibilidad de combinarlos, pero esto aumentará el tamaño del experimento
•	Para estas especies, identificaremos rasgos funcionales cruciales que aseguran el éxito de las plantas más allá de la supervivencia inicial en ambientes propensos a incendios.
•	Determinar el potencial de estas plantas para el consumo de ganado, madera, protección del agua, fruta.
- Diseñe directrices de restauración que optimicen tanto el uso como la diversidad de los bordes
- Involucrar a las mujeres locales para que dirijan las actividades de propagación y recolección de semillas.
- Parcelas de restauración de ensayos vegetales en fincas colaboradoras (15 fincas x 3 bordes x parcela media de 0,05ha, con el objetivo de un total de 2ha). Estándar de restauración: 1000 árboles por ha. (5 mil pesos por árbol. 
- Llevar a cabo el raleo de los bosques a lo largo de los bordes y en las parcelas de restauración, y la eliminación de especies inflamables (diseño experimental)
- Plan de intercambio de conocimientos y capacitación de las partes interesadas locales, incluidos los agricultores, las instituciones educativas locales y los niños en edad escolar. Consistirá en: 
•	Capacidad y formación: 3 sesiones
•	Difusión y divulgación
•	Crear materiales de difusión (en español) utilizando videos cortos u otros recursos para contar historias sobre: 
	Incendios forestales y diversidad
	Manejo de incendios y bosques
	Riesgo de plantación e introducción de plantas invasoras (más allá de las gramíneas)</t>
  </si>
  <si>
    <t>CONVOCATORIA DE PROYECTOS DE INVESTIGACIÓN. SUE DISTRITO CAPITAL, 2023 - Modalidad 1. Apoyo para el desarrollo de proyectos de investigación, investigación-creación e innovación y apropiación social del conocimiento.</t>
  </si>
  <si>
    <t>SUE DISTRITO CAPITAL</t>
  </si>
  <si>
    <t>1- Universidad Nacional de Colombia - UNAL (entidad ejecutora)
2- Colegio Externado Nacional Camilo Torres (IED) (Aliado)</t>
  </si>
  <si>
    <t xml:space="preserve">UDFJC:
- Grupo de Investigación en Ciencias de Materiales y Minerales
UNAL:
- Grupo de Física de Nuevos Materiales
- Semillero de Superconductividad y Magnetismo
</t>
  </si>
  <si>
    <t>- Formación de al menos dos MSc en física.
- Obtención de al menos dos materiales con propiedades que permitan generación de corrientes de espín polarizado.
- Participación en red internacional de materia condensada y ciencia de materiales
- Presentación de al menos tres ponencias en eventos científicos internacionales.
- Publicación de al menos tres artículos en revistas científicas clasificadas Q1 o Q2.</t>
  </si>
  <si>
    <t>- Articulación y/o participación de redes de conocimiento nacional o internacional
- Tres Artículo publicado en revista indexada que presente resultados originales de la investigación
- Tres Presentación de ponencia en evento cientifico o tecnológico nacional o internacional
- Un TDG (Trabajo dirigido de grado)
- Dos Trabajo final de maestría en profundización</t>
  </si>
  <si>
    <t>1- Universidad Militar Nueva Granada - UMNG
2- Universidad de Autónoma de México - UNAM</t>
  </si>
  <si>
    <t>UDFJC:
- DIGITI
UMNG:
-GI-ITEC</t>
  </si>
  <si>
    <t>- Desarrollo de una aplicación de detección temprana de FA compatible con una variedad de dispositivos y sistemas operativos
- Adecuación y mejora de algoritmos existentes para la detección de FA en datos PPG.
- Creación de una API versátil para conectar dispositivos con sensores PPG a la aplicación.
- Cumplimiento de estándares abiertos para garantizar la compatibilidad de la aplicación con diferentes dispositivos.
- Implementación de una aplicación basada en la nube para almacenar y acceder a datos de PPG de manera segura.
- Realización de pruebas de compatibilidad con una amplia gama de dispositivos.
- Potencial validación clínica en futuros estudios.</t>
  </si>
  <si>
    <t>- Presentación de ponencia en evento científico o tecnológico nacional o internacional
- Dos TDG (Trabajo dirigido de grado)
- Un Artículo científico o de investigación publicado o sometido en revistas indexada nacional e internacional Q1 y Q2. Minciencias A1, A2
- Un Desarrollo de software
- Un Informe de avance de investigación
- Un Informe final de investigación
- Un Libro resultado de investigación
- Un Evento académico, de carácter científico, tecnológico</t>
  </si>
  <si>
    <t>1- Universidad Pedagógica Nacional - UPN</t>
  </si>
  <si>
    <t xml:space="preserve">UDFJC:
- EMILIO 1
UPN:
- Sujetos y nuevas narrativas en la investigación y enseñanza de las ciencias sociales
</t>
  </si>
  <si>
    <t>En los resultados de la investigación buscamos dar a conocer un producto de impacto regional y nacional en torno a la práctica pedagógica alternativa en Colombia. Lo anterior rescatando su historia desde 1982 a la actualidad en momentos en que las posiciones de borde en investigación en el ámbito intercultural, crítico y decolonial están demandando la recuperación de este tipo de saberes enmarcados en lo que Castro (2005) denominó el tercio incluido. Para efectos de esta propuesta se espera recuperar los saberes pedagógicos alternativos que la pedagogía moderna e institucional dejó por fuera y no reconoció.
Con el desarrollo del proyecto Memorias pedagógicas alternativas en Colombia, 1982-2020 buscamos tener una incidencia significativa con los tres colectivos de profesores del movimiento magisterial que harán parte de la propuesta en términos de sistematización de sus experiencias de práctica pedagógica alternativa (Bogotá, Huila y Nariño). Nuestra intención es que a la vez que sistematizan su experiencia, logren difundirla por medio de una pequeña cartilla o texto de difusión entre los maestros que hacen parte del movimiento magisterial a nivel nacional. En esta perspectiva, pretendemos darles un mayor protagonismo a los actores vinculados a la propuesta, trascendiendo el lugar tradicional de “sujetos de investigación” o “población destinataria”, a coautores de la investigación. Así pretendemos avanzar en uno de los elementos de mayor potencialidad en la política de Ciencia Abierta 2022-2031 como es el de la ciencia ciudadana, en la cual los sujetos partícipes en la investigación entablan un diálogo con el equipo de investigación y participan de manera activa en la construcción de productos y actividades de apropiación social del conocimiento. En este sentido, nos identificamos con el enfoque de la Escuela Pública en torno a la ciencia abierta, en donde se contempla la accesibilidad de los ciudadanos al proceso de investigación (Sánchez, s.f.)</t>
  </si>
  <si>
    <t>- Un Libro resultado de investigación.
- Avance y elaboración de dos capítulo de tesis doctoral de  dos estudiantes del DIE- UDFJC.
- Un Documento de avance o final de trabajo de grado (TDG) 
- Participación ciudadana o comunidades en el proyecto 
- Un Libro de divulgación científica (producto adicional)
- Un Artículo en revista científica (producto adicional)
- Tres Cartillas de apoyo a la investigación (producto adicional)</t>
  </si>
  <si>
    <t>1- Universidad Nacional de Colombia UNAL</t>
  </si>
  <si>
    <t xml:space="preserve">UDFJC:
- Grupo de Investigación en Prevención y Atención de Desastres
UNAL:
- Grupo de Investigación en Análisis, Diseño y Materiales – GIES
</t>
  </si>
  <si>
    <t>Para el objetivo específico 1 se propone lo siguiente: Como medio de verificación que el objetivo se ha cumplido a su cabalidad se encuentra los resultados de los diferentes métodos con los que se puede utilizar la cáscara de cemento, como material fino (menor a pasa tamiz 0,3mm), como material extrafino con pasa tamiz 0,074mm (No. 200) y pasa tamiz 0,045mm (No. 325), seca al aire libre o seca al horno (24 horas a 110°C), calcinada en horno mufla, junto con la ejecución del ensayo del ensayo de Colorimetría diferencial de barrido DSC.
Para el objetivo específico 2: Como fuente de verificación presentará un informe que contenga los resultados de ensayos en concretos de 21Mpa y 28Mpa con diferentes porcentajes de adición de cáscara de huevo, sometidos a carbonatación y cloruros para ser fallados a 3, 7, 14, 28, 56 y 112 días, junto con muestras patrón que identifiquen la variación en las muestras.
Para el objetivo específico 3: Se realizará una matriz BGA, de todo el ciclo de vida propuesto para el concreto con cáscaras de huevo, así mismo, con base en los resultados del objetivo 2, se realizará una matriz DOFA, que permita el análisis de aspectos positivos y negativos; finalmente se realiza una guía sobre como reutilizar nuevamente este material que quede en proceso de Residuo de construcción y Demolición - RCD</t>
  </si>
  <si>
    <t>- Informe de avance a la mitad del tiempo (6) meses e Informe Final de Investigación
- Tres Artículos de investigación en revista indexada
- Un webinar sobre los aspectos más relevantes de concretos sostenibles
- Un Seminario permanente de estructuras organización conferencia sobre concreto sostenible
- Participación en LACCEI 2024 o congreso internacional de Ingeniería Civil.
- Vinculación de dos estudiantes de pregrado de la Universidad Nacional de Colombia y de dos estudiantes de la Universidad Distrital Francisco José de Caldas</t>
  </si>
  <si>
    <t>1- Universidad Nacional de Colombia UNAL
2- Corporación Universitaria Minuto de Dios – UNIMINUTO
3- Museo de Ciencias, Madrid, España</t>
  </si>
  <si>
    <t xml:space="preserve">UDFJC:
- Grupo de Investigación en Artrópodos y otros Invertebrados. KUMANGUI.
- Grupo de investigación en Ecología y plantas de Colombia. GIECPC
Semilleros:
- Semillero en Artrópodos, Semillero en Biogeografía y Ecología Evolutiva Neotropical
- Semillero interdisciplinar en Ciencias Biológicas
- Semillero de ecología y conservación de plantas de Colombia
UNAL:
- Grupo de investigación Territorio, Agroecología y Sistemas Agroalimentarios, TERRAS
- Grupo Genética de Rasgos de Interés Agronómico
Semilleros:
- Semillero de Investigación en Entomología de la Facultad de Ciencias Agrarias Bogotá
UNAL:
Semilleros
- Semillero de Investigación Agroecología y Recursos Entomológicos - AGROENTOS - </t>
  </si>
  <si>
    <t>- Registro de los principales insectos visitantes florales de los órdenes Hymenoptera, Diptera, Coleopotera, Lepidoptera y Thysanoptera, para plantas ubicadas en cinco zonas de estudio.
- Colección de referencia de los principales insectos visitantes florales de los órdenes Hymenoptera, Diptera, Coleopotera, Lepidoptera y Thysanoptera, para plantas ubicadas en cinco zonas de estudio.
- Análisis de diversidad con estimadores de riqueza, dominancia y especies efectivas.
- Caracterización de polen presente en los insectos florales y en plantas muestreadas de las zonas climáticas  
- Diversidad de especies vegetales
- Caracterización del paisaje asociado a las unidades muestrales
- Análisis de diversidad con estimadores de riqueza, dominancia y especies efectivas.
- Modelamiento en escenarios de cambio climático las especies insectiles más representativas por unidad muestral. 
- Talleres de reconocimiento con cada comunidad.
- Percepción de la diversidad de insectos, plantas y su importancia biológica como parte de su territorio de las comunidades de las cinco zonas estudiadas
- Elaboración de material divulgativo para la comunidad.
- Socialización de resultados en eventos académicos y científicos
- Formación de recurso humano</t>
  </si>
  <si>
    <t xml:space="preserve">- Un Artículo científico o de investigación sometido o, aceptado o aprobado para publicación en revista indexada
- Dos Documento de avance o final de trabajo de grado (TDG)
- Documento de avance o final de tesis de maestría
- Cuatro Estudiante en formación pregrado
- Estudiante en formación Maestría
- Manuales y/o cartillas de apoyo a la investigación
- Presentación de ponencia en evento científico o tecnológico nacional o internacional
- Espacio / evento de participación ciudadana
- Dos Informe de actividades realizadas por semilleros o estudiantes vinculados a proyectos
- Colección científica
- Dos Informes técnico académico </t>
  </si>
  <si>
    <t>UDFJC:
- Gestión, emprendimiento, innovación y tecnología, GEIT
- Grupo de Instrumentación científica y didáctica
UNAL:
- Grupo de Investigación AFIS (Análisis de fallas, integridad y superficies)</t>
  </si>
  <si>
    <t>- Obtención de los recubrimientos de vidrios bioactivos de los sistemas  43B2O3 -5SiO2-2P2O5- 20Na2O –30CaO y 60B2O3- 10CaO - 20Na2O -10MgO sobre aleaciones Magnesio y TiAlV ibres de grietas superficiales y uniformes a través de un cuidadoso control de los parámetros de depósito en un sistema de sputtering r.f.
- Caracterización fisicoquímica, óptica y estructural de los recubrimientos de vidrios bioactivos depositados sobre aleaciones de Magnesio y  TiAlV.
- Evaluación de  la resistencia a la corrosión y la bioactividad de los sistemas recubrimiento-sustrato producidos en presencia de fluido biológico simulado.
- Análisis de la influencia de la composición química y la estructura sobre las propiedades ópticas, mecánicas, tribológicas y bioactivas  de los recubrimientos de vidrios bioactivos.</t>
  </si>
  <si>
    <t>- Informe parcial y final
- Estudiante en formación pregrado
- Estudiante en formación Maestría
- Artículo científico o de investigación sometido o, aceptado o aprobado para publicación en revista  indexada
- Presentación de ponencia en evento científico o tecnológico nacional o internacional 
- Informe de actividades realizadas por estudiantes vinculados a proyectos
- Espacio / evento de participación ciudadana ( socializar con estudiantes del colegio distrital Heladia Mejía, algunos métodos de investigación científica para la creación de recubrimientos como nuevos materiales)</t>
  </si>
  <si>
    <t>UDFJC:
- Sensibilidades y Culturas del Sur Global
UPN: 
- Praxis Visual</t>
  </si>
  <si>
    <t>- Resultado académico expresado en un Libro de investigación-creación a partir de relatos que presenta propuestas de vestidos con sus respectivos moldes, todo ello, basado en experiencias significativas de cada participante.
- Resultado social a partir de talleres de Creación con diversas comunidades del territorio bogotano, aportando en los contextos locales y generando redes que articulen y dinamicen las prácticas estéticas, como pilares del fortalecimiento del tejido social.</t>
  </si>
  <si>
    <t>- Un Libro resultado de investigación
- Dirección de un trabajo de grado de pregrado y un trabajo
de Maestría en relación con el tema de la propuesta.
- Se prevé contar con un practicante de la Licenciatura en artes Visuales y un pasante del mismo proyecto curricular.
- Evento artístico y cultural, entre otros.
- Cinco Talleres de creación
- Una Obra o Creación Efímera
- Informe de avance y final</t>
  </si>
  <si>
    <t>UDFJC:
- PRODUCTOS NATURALES VEGETALES (PNV)
UNAL:
- GRUPO DE INVESTIGACIÓN EN QUÍMICA DE PRODUCTOS NATURALES VEGETALES BIOACTIVOS (QUIPRONAB)</t>
  </si>
  <si>
    <t>- Obtención de los constituyentes químicos presentes en partes aéreas de P. cumanense con potencial inhibitorio del QS y en la formación de la biopelícula.
- Determinación del efecto inhibitorio de los constituyentes químicos bioactivos provenientes de P. cumanense sobre los factores de virulencia de P. aeruginosa, estableciendo una correlación con la disminución de la concentración de autoinductores de tipo AI-1 medida en los tratamientos con los compuestos por medio de LC-MS-Q-ToF.
- Correlación estructural de la actividad presentada por los compuestos bioactivos aislado de la especie P.cumanse con las proteínas de tipo inductor y receptor LasI/R, RhlI/R y PqS/R por medio de estudios farmacoforicos y de acoplamiento molecular que evidencien las interacciones y energías de unión con residuos de aminoácidos clave.</t>
  </si>
  <si>
    <t>- Un Artículo científico o de investigación sometido o, aceptado o aprobado para publicación en revista indexada.
- Dos Documento de avance o final de trabajo de grado (TDG)
- Una Presentación de ponencia en evento científico o tecnológico nacional o internacional
- Informe de actividades realizadas por semilleros o estudiantes vinculados a proyectos
- Un Posters presentados
- Un Espacio / evento de comunidades en actividades de CTeI</t>
  </si>
  <si>
    <t>UDFJC:
- Grupo internacional en informática y comunicaciones para la gestión del conocimiento (GICOGE)
UNAL:
- INMUNOLOGIA EVOLUTIVA E
INMUNOGENETICA
Semilleros
- Semillero Inmunología Evolutiva e Inmunogenética</t>
  </si>
  <si>
    <t>- Se espera desarrollar un modelo que explique el equilibrio establecido entre el parásito y el hospedero, que de luces sobre la auscencia de una respuesta inmune que elimine al parásito, en auscencia de enfermedad.
- Se espera indentificar genes diferencialmente expresados en P. vogli como consecuencia de la infección por hemoparásitos. Se espera que la gran mayoría de esto genes esén relacionados con la respuesta inmune tanto innata como adaptativa.
- Se espera obtener el primer genoma ensamblado y anotado de P. vogli, identificando en él complejos génicos escenciales en la respuesta inmune, como el Complejo Mayor de Histocompatibilidad (MHC), los loci de inmunoglobulinas y receptores de células T, el compeljo de Receptores de células Natural Killer (NKC) y el complejo de receptores leucocitarios (LRC).</t>
  </si>
  <si>
    <t>- Artículo científico o de investigación publicado o sometido en revistas indexada nacional e internacional Q1 y Q2. Minciencias A1, A2
- Un Documento de avance o final de tesis de maestría
- Dos Documento de avance o final de trabajo de grado (TDG</t>
  </si>
  <si>
    <t>1- Universidad Nacional de Colombia - UNAL
2- Universidad de América</t>
  </si>
  <si>
    <t>UDFJC:
- Grupo de Instrumentación Científica &amp; Didáctica
UNAL:
- Grupo de Materiales Nanoestructurados y sus aplicaciones
UA:
- Grupo Physchemath</t>
  </si>
  <si>
    <t>De acuerdo con los objetivos propuestos esperamos obtener un prototipo de sensor SPR calibrado y caracterizado para detección de cadmio. a través del desarrollo de este prototipo, obtendremos los siguientes resultados específicos:
1. Obtención de una metodología eficiente: Desarrollo exitoso de una metodología basada en resonancia de plasmón superficial para la detección precisa y sensible de cadmio en aguas de riego. La metodología se optimizará para ser aplicable in situ, proporcionando resultados rápidos y confiables.
- Informe técnico detallado tipo manual de uso de la metodología SPR para detección de cadmio.
- Este resultado se evidenciará a través de un documento de avance o finalización de trabajo de Grado (TDG) y el avance de una tesis de posgrado.
- Fecha de entrega: Diciembre de 2024.
2. Caracterización dinámica del prototipo a través de simulaciones computacionales: Simulaciones computacionales detalladas mediante un modelo multicapas, permitiendo la caracterización completa de la dinámica de detección del cadmio.
- Artículo científico o de investigación sometido o aceptado o aprobado para publicación en revista indexada.
- Fecha de entrega: Enero de 2024
3. Validación con Muestras Reales: Evaluación exitosa de la metodología utilizando muestras reales de agua contaminada con cadmio con fines agroindustriales. Se determinarán la selectividad, especificidad, sensibilidad y límite de detección del sistema, validando su eficacia en condiciones prácticas.
- Avance de trabajo de grado de estudiante de pregrado
- Fecha de entrega: Julio de 2024.</t>
  </si>
  <si>
    <t>- Dos Documento de avance o final de trabajo de grado (TDG)
- Una Tesis de posgrado
- Un Artículo científico o de investigación sometido o, aceptado o aprobado para publicación en revista indexada
- Un Artículo publicado en revista de divulgación
- Dos Presentación de ponencia en evento científico o tecnológico nacional o internacional
- Un Espacio - Evento de participación ciudadana</t>
  </si>
  <si>
    <t>UDFJC:
- Grupo de Física Aplicada a las ciencias biológicas (FIACIBI)
UNAL:
- Grupo de Farmacogenética del Cáncer
- Grupo de Física medica</t>
  </si>
  <si>
    <t>•	Desarrollo respecto a la comparación de modelos de cultivo celular 2D y 3D. Se espera encontrar diferencias cuantificables en la morfología, crecimiento, viabilidad y respuesta a la radiación de las líneas celulares de cáncer de cabeza y cuello cuando se cultivan en modelos 2D y 3D. Nuestra hipótesis es que los esferoides 3D imitarán mejor el microambiente tumoral in vivo y mostrarán una mayor resistencia a la radiación que las monocapas 2D. Además, se espera que se observe heterogeneidad entre las líneas celulares en términos de su radiosensibilidad y expresión de marcadores EMT y CSC. (Melissaridou et al., 2019; Raitanen et al., 2023)
•	Con el análisis posterior de marcadores y su correspondiente expresión de EMT y CSC C en los modelos de cultivo celular mediante RT-PCR y Western blot, nuestra hipótesis es que los esferoides 3D mostrarán una mayor expresión de marcadores EMT y CSC que las monocapas 2D, lo que indica un fenotipo más agresivo y similar a un tallo. También se espera encontrar diferencias en la expresión de estos marcadores en función de la línea celular y la dosis de radiación.(Al-Ramadan et al., 2018)
•	En cuanto a la respuesta a la radiación, se debe evaluar los cambios inducidos por la radiación en los modelos de cultivo celular utilizando varios ensayos, como clonogénico y resazurina, además de los asociados a los cambios en la expresión génica del ADN. Nuestra hipótesis es que dosis más altas de radiación reducirán la proliferación celular, la viabilidad y el potencial clonógeno, y aumentarán el daño del ADN y la apoptosis en modelos 2D y 3D. Sin embargo, se anticipa que los esferoides 3D mostrarán menores efectos inducidos por la radiación que las monocapas 2D, lo que indica una mayor radiorresistencia. (Dubessy et al., 2000; Durand &amp; Sutherland, 1984)
•	Con la implementación de algunos modelos encontrados en la literatura que combinan modelos de biología celular con modelos de transporte de radiación, se espera establecer la viabilidad para simular la respuesta de cultivos celulares a la radiación. Dependiendo del modelo computacional implementado, esta respuesta se enfoca bien sea en la determinación de la energía depositada en el tumor o en la evaluación de rompimientos de hebras inducidos en el ADN.</t>
  </si>
  <si>
    <t>- Un Artículo científico o de investigación sometido o, aceptado o aprobado para publicación en revista 
Indexada.
- Tres Participaciones en programas académicos (dos estudiante de pregrado y uno estudiante de maestria)
- Dos Presentación de ponencia en evento científico o tecnológico nacional o internacional
- Un Evento académico, de carácter científico, divulgativo</t>
  </si>
  <si>
    <t>convocatoria de proyectos de CT+I de la ANE, en temáticas relacionadas con la gestión, planeación, atribución, vigilancia y control del espectro radioeléctrico en Colombia</t>
  </si>
  <si>
    <t>UDFJC:
- GIDENUTAS</t>
  </si>
  <si>
    <t>- Articulo para ponencia de evento científico nacional o internacional
- Trabajo de pregrado concluido
- Documento que identifique y analice las mejores prácticas internacionales que mitiguen el fenómeno de la clandestinidad que puedan para ser aplicadas en Colombia.
- Documento con recomendaciones para prevenir y mitigar la clandestinidad o uso no autorizado del espectro radioeléctrico que incluya el borrador de decreto, resolución de acuerdo con las competencias de las e+AD240ntidades del sector.</t>
  </si>
  <si>
    <t>CONVOCATORIA ORQUIDEAS: MUJERES EN LA CIENCIA 2024</t>
  </si>
  <si>
    <t>Fortalecimiento de la Agricultura Sostenible: el papel del Biochar Activado como Fijador de Nitrógeno en el Compostaje de Residuos animales y vegetales, su Impacto en la dignificación de la labor de las Mujeres Rurales a través de la Transferencia de Conocimiento Científico</t>
  </si>
  <si>
    <t>Jeymy Tatiana Sarmiento Monsalve</t>
  </si>
  <si>
    <t>carbones</t>
  </si>
  <si>
    <t xml:space="preserve">Corto Plazo:
• Generación de empleo local: La implementación del proyecto involucrará a mujeres rurales de la vereda Casaquín, brindándoles oportunidades de empleo y capacitación en nuevas habilidades.
• Mejora de la economía local: Al proporcionar nuevas oportunidades económicas a través de la valorización de los subproductos agrícolas, se espera un impacto positivo en la economía de la región, especialmente para las mujeres campesinas.
• Reducción de la contaminación: La implementación de técnicas de compostaje y producción de biochar ayudará a reducir la contaminación ambiental, especialmente en áreas donde la gestión de residuos orgánicos es un problema.
Mediano Plazo:
• Autonomía económica de las mujeres rurales: A medida que las mujeres rurales adquieran habilidades en la producción de biochar y compostaje, podrán diversificar sus ingresos y depender menos de las actividades agrícolas tradicionales, aumentando su autonomía económica.
• Fomento de prácticas sostenibles: La promoción del compostaje y el uso de biofertilizantes fomentará prácticas agrícolas sostenibles, lo que contribuirá a la conservación de los recursos naturales y la biodiversidad en la región.
• Fortalecimiento de la resiliencia comunitaria: Al capacitar a las mujeres rurales en técnicas agrícolas sostenibles, se fortalecerá la resiliencia de las comunidades locales frente a los desafíos climáticos y económicos.
Largo Plazo:
• Reducción de la pobreza rural: A través de la generación de empleo y la mejora de los ingresos familiares, se espera una reducción sostenida de la pobreza en las zonas rurales, especialmente entre las mujeres cabeza de hogar.
• Conservación del medio ambiente: La implementación de prácticas agrícolas sostenibles contribuirá a la conservación de los recursos naturales y la mitigación de los impactos del cambio climático a largo plazo.
• Desarrollo de capacidades locales: El proyecto puede servir como un modelo replicable para otras comunidades rurales en Colombia y en la región, promoviendo el desarrollo de capacidades locales en la gestión sostenible de recursos naturales.
</t>
  </si>
  <si>
    <t xml:space="preserve">Generación de nuevo conocimiento 
Artículo de investigación centrado en los resultados experimentales de la obtención del biochar del café, caracterización y evaluación como absorbente de nitrógeno proveniente del compostaje. 
Productos y resultados de actividades de Apropiación Social del Conocimiento. 
• Ponencia. Participación en eventos científicos, presentando los resultados de la investigación  
• Evento de carácter científico: Participación en evento de carácter científico a través de un poster. 
• Cartilla o folleto: Medio de divulgación del proyecto para las mujeres de la zona. 
• Presentación de los resultados a las autoridades locales, nacionales y sectoriales: 
• Presentación de los trabajos de grado ante la universidad.  
• Participación ciudadana en CTeI. Reunión con las mujeres de la zona asesorando los usos de la economía circular dentro de sus actividades agroindustriales.   
Productos y resultados de Formación de Recurso Humano. 
• Jóvenes investigadores: Vinculación del joven investigador al proyecto. 
• Formación de pregrado: Formación culminada del estudiante de otro estudiante de pregrado vinculado al proyecto.
</t>
  </si>
  <si>
    <t>Convocatoria de la asignación para ciencia, tecnología e innovación ambiental para el ordenamiento alrededor del agua, la justicia ambiental y la transformación productiva para la resolución de desafíos ambientales y desarrollo sostenible del país.</t>
  </si>
  <si>
    <t>UNIVERSIDAD DISTRITAL FRANCISCO JOSÉ DE CALDAS
FUNDACIÓN TECNALIA COLOMBIA
UNIVERSIDAD TECNOLÓGICA DEL CHOCÓ – UTCH 
ASOPATÍA
PARQUES NACIONALES NATURALES
CORPORACIÓN UNIFICADA DE EDUCACIÓN SUPERIOR – CUN 
CORPORACIÓN INNPRENDE
RED ADELCO
NEPTURA ZOMAC
ALCALDÍA DE TIMBIQUI</t>
  </si>
  <si>
    <t>Linea 2 Alcance 1</t>
  </si>
  <si>
    <t>GIIRA, PROPROBOS</t>
  </si>
  <si>
    <t xml:space="preserve">El presente proyecto constituye un esfuerzo conjunto orientado hacia la generación de conocimiento, desarrollo tecnológico y la promoción de prácticas sostenibles en los ecosistemas estratégicos de manglares y pastos marinos en las regiones Caribe, Eje Cafetero y Pacífico. En el transcurso de este proyecto, se despliega un enfoque en la investigación científica, la aplicación de tecnologías innovadoras y la construcción de puentes colaborativos entre la comunidad científica, las entidades gubernamentales y las comunidades locales. Los resultados planteados a lo largo del desarrollo del proyecto comprenden no solo los productos de generación de conocimiento y desarrollos tecnológicos, sino también anticipan los impactos significativos que se esperan a nivel nacional y regional. De esta manera, se abordan tanto los logros tangibles como las transformaciones esperadas en las dinámicas ambientales, sociales y tecnológicas de las áreas intervenidas. La riqueza de los datos considerados para su recopilación, las innovaciones tecnológicas a desarrollar y la participación activa de las comunidades locales y actores clave, ofrecen una visión integral de cómo este proyecto no solo cumple con los objetivos inmediatos, sino que, además, sienta las bases para contribuciones de largo alcance en términos de sostenibilidad, gestión ambiental y desarrollo regional.
</t>
  </si>
  <si>
    <t xml:space="preserve">Producto Científico Tipo TOP #1.
Publicación 1. Revisión sistemática de la biomasa y las reservas de carbono de los ecosistemas de 
manglares y pastos marinos.
- Producto Científico Tipo TOP #2.
Publicación 2. Estimación de la densidad de carbono de los pastos marinos mediante aprendizaje 
profundo y teledetección multifuente
- Producto Científico Tipo TOP #3.
Publicación 3. Estimación de la densidad de carbono de los manglares mediante aprendizaje 
profundo y teledetección multifuente
Producto de Desarrollo Tecnológico tipo A: Esquema de circuito integrado para sistema de sondas para 
medir AGB (Biomasa aérea)
- Producto de Desarrollo Tecnológico tipo A: Empresa de base tecnológica Spin Off para administrar y 
generar conocimiento respecto al monitoreo de captura de carbono en los territorios.
- Producto de Desarrollo Tecnológico Tipo TOP: Creación de norma para implementar a nivel 
internacional requisitos de monitoreo para captura o secuestro de carbono utilizando tecnologías 4.0
Estaciones de monitoreo
En cada departamento de intervención se establecerá una estación de monitoreo con sensores para la 
realización del diagnóstico ambiental y el desarrollo de modelos de monitoreo y predictivos, las cuales se 
distribuyen así: 
o 3 estaciones con sensores para el ecosistema de pastos marinos
o 3 estaciones con sensores para el ecosistema de manglar
Resultados de la Estrategia de Divulgación y Apropiación Social del Conocimiento (ASCTeI):
Implementación de los cuatro (4) componentes correspondientes a Gestión del Conocimiento para la 
Apropiación Social de la CTeI (ASCTeI) - Intercambio de Conocimiento - Participación Ciudadana en Ciencia, 
Tecnología e Innovación (CTeI) y Comunicación de la CTeI en el desarrollo del proyecto. 
Ligado a esta estrategia se obtienen los siguientes resultados:
- Desarrollo e implementación de una (1) plataforma virtual para la gestión del conocimiento asegurando su 
accesibilidad y entendimiento por parte de diversas audiencias, con contenidos estructurados y relevantes
- Generación de una (1) Comunidad de Práctica
- Participación en un (1) evento científico
- Generación de una (1) Red de Colaboración
- Realización de un (1) programa de capacitación
- Seis (6) Eventos de intercambio de conocimiento (capacitación, talleres y/o seminarios presenciales y/o 
virtuales) dirigidos a comunidades locales, entidades gubernamentales y empresas, planificados y 
ejecutados de manera efectiva.
- Tres (3) artículos de investigación elaborados y publicados
</t>
  </si>
  <si>
    <t>Fundación Tecnalia
Instituto Tecnológico del Putumayo – ITP 
Corporación Unificada Nacional De Educación Superior – CUN
Parques Nacionales Naturales – PNN
BIOMASNEST
Corporación Innprende
Red Adelco
Neptura Zomac
Alcaldía De Mocoa
Gobernación De Vichada</t>
  </si>
  <si>
    <t>Linea 3 Alcance 1</t>
  </si>
  <si>
    <t>Aquaformat</t>
  </si>
  <si>
    <t>Este proyecto representa una iniciativa focalizada en el progreso del conocimiento, la innovación tecnológica y la promoción de prácticas sostenibles en el ámbito de la bioeconomía, específicamente en el manejo integral de residuos orgánicos en las regiones Centro Oriente, Llanos y Centro Sur – Amazonía. En su desarrollo, se adopta un enfoque estratégico que fusiona la investigación científica, la implementación de tecnologías vanguardistas y la construcción de alianzas efectivas entre la comunidad científica, las entidades gubernamentales y las comunidades locales.
Los resultados previstos no solo incluyen la generación de conocimiento y los avances tecnológicos, sino que también anticipan impactos significativos a nivel nacional y regional. Se persigue no solo alcanzar logros tangibles, sino también impulsar transformaciones en las dinámicas ambientales, sociales y tecnológicas de las áreas intervenidas. La diversidad de datos recopilados, las innovaciones tecnológicas planeadas y la participación activa de las comunidades y actores relevantes presentan una visión integral de cómo este proyecto no solo responde a los objetivos inmediatos, sino que también establece cimientos sólidos para 
contribuciones a largo plazo en términos de sostenibilidad, gestión ambiental y desarrollo regional.</t>
  </si>
  <si>
    <t>Publicación 1. Revisión sistemática de la biomasa de la biodiversidad local
Producto de Desarrollo Tecnológico Tipo A: Modelo de Planta de Compostaje Industrial
• Producto de Desarrollo Tecnológico Tipo A: Empresa de base tecnológica Spin Off para administrar 
y generar conocimiento respecto a la biomasa residual aprovechable de los territorios.
• Producto de Desarrollo Tecnológico Tipo TOP: Creación de norma para implementar a nivel 
internacional requisitos de aprovechamiento de biomasa residual utilizando tecnologías 4.0
Desarrollo e implementación de una (1) plataforma digital para la gestión del conocimiento asegurando su 
accesibilidad y entendimiento por parte de diversas audiencias, con contenidos estructurados y relevantes
- Generación de una (1) Comunidad de Práctica
- Generación de una (1) Red de Conocimiento
- Realización de un (1) programa de capacitación
- Un (1) artículo de investigación elaborado y publicado</t>
  </si>
  <si>
    <t xml:space="preserve">Asignación para la ciencia, tecnología e innovación del sistema general de regalías para la conformación de un listado de proyectos elegibles en ciencias básicas y del espacio para mover la frontera del conocimiento en el país y fortalecer capacidades en los territorios. </t>
  </si>
  <si>
    <t>Universidad del Quindío, Universidad de los LLanos, Universidad de la Amazonía, Secretaría distrital de Salud SubRed sur, Car Cundinamarca, Empresa Fundación Sin Límites</t>
  </si>
  <si>
    <t>Instrumentación Científica y Didáctica, instrumentación quimica, Bioquímica y Biología Molecular, AQUAFORMAT</t>
  </si>
  <si>
    <t>Diagnóstico en la calidad de agua de los ríos Bogotá, Cáqueza, Cravo Sur, Caquetá, Quindío y Tunjuelo, medida a través de indicadores físico-químicos, bacteriológicos y biológicos/Documentos de investigación
Desarrollo de tecnologías innovadoras y soluciones de remediación para la recuperación de ecosistemas afectados por la contaminación mediante nanotecnologia y biotecnologia/Servicio de apoyo para la generación de prototipos de
materiales, productos o dispositivos
Fortalecimiento de la capacidad de monitoreo y gestión ambiental en las comunidades locales, mediante la implementación de programas de educación y capacitación de participación comunitaria y la apropiación social del conocimiento en la gestión ambiental y la conservación de los recursos naturales/Servicio de apropiación social del conocimiento
Creación de una Red Inter regional de laboratorios de calidad de aguas para monitoreo y búsqueda de alianzas estratégicas /Infraestructura para la I+D+i dotada</t>
  </si>
  <si>
    <t>Documentos de investigación
Servicio de apoyo para la generación de prototipos de materiales, productos o dispositivos
Prototipos desarrollados
Servicio de apropiación social del conocimiento
Infraestructura para la I+D+i dotada</t>
  </si>
  <si>
    <t xml:space="preserve">Corporación Universitaria Remington
Universidad de Córdoba
Universidad del Magdalena
Universidad EAFIT
</t>
  </si>
  <si>
    <t>investigacion en ciencia de materiales y minerales</t>
  </si>
  <si>
    <t>Con la implementación de la alternativa, se dejará una capacidad laboratorial y talento humano formado que permitirá a las universidades y sector industrial tener acceso a herramientas tecnológicas de las cuales se carece hasta hoy en la región. Estas herramientas permitirán el avance de diversas investigaciones tanto en el área de energías como en el desarrollo y evaluación de nuevos materiales de ingeniería.
Dentro de los equipos más novedosos se encuentran:
Un microscopio electrónico de barrido (SEM) de alta resolución, una máquina de ensayos universal que permite evaluar la resistencia de materiales en ambientes ricos en hidrogeno (este tipo de ensayos no está disponible para publico académico ni sector industrial), un equipo de XPS (sería el primero con estas características en el país), un equipo de impresión 3D de metales a Laser (el primero en el país) entre otros equipos especializados para preparación y caracterización de materiales y gases.
Como una propuesta novedosa se planea que todos los equipos de la alianza sean gerenciados desde una central virtual común de tal forma que se cree una gran central laboratorial y multiusuario de forma remota, lo que permitirá el uso desde cualquier región del país y dando prioridad al departamento del Caribe que hasta hoy carece de centrales de esta categoría.</t>
  </si>
  <si>
    <t>Infraestructura para la I+D+i dotada Centros o laboratorios dotados 4
Servicio de apoyo financiero para la vinculación de jóvenes investigadores Becas de pasantías otorgadas 12
Servicio de apoyo financiero para la formación de nivel maestría Becas de maestría otorgadas 11
Servicio de apoyo financiero para la formación de nivel doctoral Becas de nivel doctoral otorgadas 2
Servicio de apoyo financiero a programas y proyectos de Ciencia, Tecnología e Innovación (CTI) para la generación de conocimiento, desarrollo tecnológico e innovación. (I+D+i) Programas y proyectos financiados 3
Servicio de apoyo para la generación de prototipos de materiales, productos o dispositivos Número de prototipos 2
Documentos de investigación Número de documentos 15</t>
  </si>
  <si>
    <t>Instituto Tecnológico del Putumayo - ITP
Asociación Supradepartamental de Municipios de la Región del Alto Patía - ASOPATIA
Asociación Gremial Agroforestal Vichadense - AGAF
Red Adelco - Red Nacional de Agencias de Desarrollo Local de Colombia
Corporación Unificada nacional de educación superior CUN Eje cafetero
NEPTURA ZOMAC S.A.S
NODRIZA FABRICA DE PROYECTOS S.A.S
GUADA HOLDING S.A.S
UNIVERSIDAD NACIONAL HERMILIO VALDIZÁN – UNHEVAL HUANUCO
ASOCIACION AGROPECUARIA CAMPESINA DE NEMOCON – AGROCONSAL
ASOCIACION DE MUJERES RURALES EMPRENDEDORAS QUIPILE – ASOQUIPILENAS
ASOCIACION RED DE MONITOREO PARTICIPATIVO DEL RECURSO HIDRICO IAKU - ARMPRHIAKU</t>
  </si>
  <si>
    <t>Núcleo investigación en datos espaciales</t>
  </si>
  <si>
    <t>1.1. Levantamiento de línea base de datos geoespaciales existentes y de coberturas vegetales priorizadas por cada una de las seis (6) regiones priorizadas
Ø Informe de Línea Base: Un documento que resume los hallazgos del levantamiento inicial de datos geoespaciales, incluyendo un análisis de las firmas multiespectrales y las coberturas vegetales en las regiones priorizadas.
Ø Base de Datos de familias geoespaciales: Una colección organizada de datos geoespaciales y multiespectrales existentes que han sido recopilados y analizados durante la actividad.
Ø Mapas de Cobertura Vegetal: Mapas detallados que muestran la distribución y tipos de cobertura vegetal en las áreas estudiadas.
Ø Análisis Comparativo: Un análisis que compara los datos actuales con datos históricos o de referencia, si están disponibles, para identificar cambios o tendencias.
Ø Recomendaciones para Investigaciones Futuras: Sugerencias o guías basadas en los hallazgos de la línea base para futuras investigaciones o acciones en las regiones estudiadas.
1.2. Planeación e identificación de la información primaria relacionada con las coberturas priorizadas
Ø Documento que resume los hallazgos de la revisión de literatura y análisis de datos existentes.
Ø Un documento que detalla las fuentes de datos identificadas como más relevantes y útiles.
Ø Un informe que recopila las perspectivas y recomendaciones de expertos consultados.
Ø Un documento que describe en detalle el enfoque y cronograma para la recolección de datos primarios.
1.3. Adquisición de imágenes fuente identificadas y priorizadas
Ø Una lista detallada de todas las imágenes obtenidas, incluyendo sus especificaciones y fuentes.
Ø Un documento que evalúa la calidad y la pertinencia de las imágenes adquiridas para los objetivos del proyecto.
Ø Un sistema de almacenamiento implementada para la organización eficiente de las imágenes geoespaciales.
1.4. Diseñar y ejecutar las actividades de medición in situ del comportamiento espacial y espectral de las especies y coberturas priorizadas
Ø Un documento detallado que describe el método y las herramientas utilizadas para las mediciones in situ.
Ø Un resumen de las actividades realizadas en el campo, incluyendo datos recopilados y observaciones preliminares.
Ø Una colección de datos geoespaciales obtenidos de las mediciones in situ.
Ø Un informe que proporciona una evaluación inicial de los datos recopilados en el campo.
1.5. Identificar e interpretar las coberturas de interés en las regiones priorizadas
Ø Un documento que detalla las coberturas de interés identificadas en las regiones.
Ø Un conjunto de análisis y mapas que muestran las características de las coberturas vegetales.
Ø Un informe que proporciona una comprensión detallada de las condiciones y características de las coberturas basado en los análisis realizados.
Ø Base de datos espaciales con información vector con el resultado de la interpretación de las coberturas naturales.
1.6. Publicación de dos (2) productos de investigación tipo TOP
Ø 2 documentos finales listos para ser sometidos a revisión por pares y publicación.
Ø Aceptación de los documentos por parte de revistas o conferencias científicas.
Ø 2 documentos publicados en revistas o actas de conferencias.
1.7. Inclusión de comunidades en procesos de conservación de ecosistemas estratégicos
Ø Un documento que detalla cómo se involucrarán y capacitarán las comunidades locales en la conservación.
Ø Recursos didácticos y guías utilizados en los programas de sensibilización y capacitación.
Ø Documentación de las actividades realizadas, incluyendo la participación y retroalimentación de la comunidad.
Ø Un análisis de cómo la participación comunitaria ha contribuido a los objetivos de conservación.
2.1. Diseñar y desarrollar los laboratorios portátiles para la recopilación de datos geoespaciales in situ.
Ø 6 Prototipos funcionales de laboratorios portátiles para la recopilación de datos geoespaciales.
Ø Mejora en la eficiencia y precisión de la recopilación de datos geoespaciales en campo.
Ø Usuarios finales capacitados en el uso de tecnologías geoespaciales avanzadas
2.2. Desarrollar la estrategia de descentralización del conocimiento y manejo de equipos especializados.
Ø Un documento que describe detalladamente cómo se compartirá y distribuirá el conocimiento.
Ø Guías, manuales y otros recursos educativos desarrollados para la capacitación.
Ø Documentación sobre cómo se ha implementado la estrategia en cada región, incluyendo los desafíos y éxitos.
Ø Un análisis de la efectividad de la estrategia de descentralización y las recomendaciones para su mejora.
2.3 Creación de banco de datos del proyecto.
Ø Un documento técnico que describe la arquitectura y el diseño del banco de datos.
Ø Un sistema de base de datos implementado y listo para ser utilizado, conteniendo todos los datos relevantes del proyecto.
Ø Un documento que certifica que el banco de datos ha sido probado y cumple con los estándares de calidad requeridos.
2.4 Diseñar los métodos y protocolos de analítica de datos para publicación y uso de la información.
Ø Un conjunto completo de documentos que describen los métodos y protocolos de análisis de datos desarrollados.
Ø Manuales y guías paso a paso para la implementación de los métodos y protocolos.
Ø Recursos educativos y materiales de apoyo para la formación en el uso de los métodos y protocolos.
Ø Informes que detallan los resultados de las pruebas y validaciones realizadas, asegurando la eficacia de los métodos y protocolos.
2.5. Generar los análisis para la identificación de los datos geoespaciales de las coberturas a partir de la información de campo y de sensores remotos.
Ø Se identificarán y organizarán los datos geoespaciales para los análisis pertinentes.
Ø Un documento que resume los métodos de análisis utilizados y los hallazgos clave.
Ø Un análisis comparativo que muestra la correlación entre los datos de campo y los de sensores remotos.
Ø Informe detallado que presenta la interpretación de los datos geoespaciales y su relevancia.
3.1. Diseño e implementación de los programas de transferencia y apropiación del conocimiento a partir de los resultados de los objetivos OE1 y OE2 para la conservación de las coberturas asociadas a los ecosistemas estratégicos de las regiones priorizadas.
Ø Planes y guías detalladas para los programas educativos y de capacitación desarrollados.
Ø Conjunto de recursos didácticos creados para facilitar la transferencia de conocimiento.
Ø Documentación sobre la implementación de los programas y la retroalimentación obtenida de los participantes.
Ø Análisis sobre el impacto y la eficacia de los programas en la comunidad y en las prácticas de conservación.
3.2. Sistematización de los saberes locales para la protección y conservación de los ecosistemas a los que pertenecen las coberturas naturales priorizadas.
Ø Una colección organizada de conocimientos y prácticas tradicionales relacionadas con la conservación de ecosistemas.
Ø Documento que detalla el proceso de recopilación, análisis y organización de los saberes locales.
Ø Recursos como folletos, manuales o plataformas digitales que presentan los saberes locales integrados con conocimientos científicos.
Ø Planes o guías sobre cómo combinar efectivamente los saberes locales con prácticas de conservación modernas.
3.3. Diseñar y llevar a cabo los intercambios de saberes locales en una estratégica de cooperación horizontal y sistematizar los resultados.
Ø Documentos que describen el enfoque y la metodología de los programas de intercambio.
Ø Informes que detallan lo discutido y aprendido en cada sesión o taller.
Ø Una colección organizada de los conocimientos intercambiados, accesible para las comunidades y otros interesados.
Ø Un documento que presenta un análisis de la información recopilada y sus potenciales aplicaciones.
3.4. Desarrollo de plataformas de divulgación para compartir datos y resultados con comunidades.
Ø Plataformas digitales y/o físicas listas para ser utilizadas por las comunidades.
Ø Materiales informativos y educativos desarrollados específicamente para las plataformas.
Ø Documentación sobre la puesta en marcha y el mantenimiento de las plataformas.
Ø Análisis del uso de las plataformas por parte de las comunidades y su efectividad en la difusión de información.
3.5. Diseño del programa de transferencia de conocimiento para el uso de los equipos adquiridos y la apropiación de los resultados en beneficio de los proyectos locales actuales y futuros.
Ø Un documento que detalla el enfoque y las estrategias para la transferencia de conocimiento a las comunidades locales.
Ø Recursos educativos creados para apoyar la formación y el aprendizaje.
Ø Documentación de las actividades de capacitación realizadas, incluyendo la participación y el feedback de los asistentes.
Ø Análisis del impacto del programa en la capacidad local y en la aplicación efectiva de los resultados del proyecto.</t>
  </si>
  <si>
    <t>Servicio de apoyo financiero a programas y proyectos de Ciencia, Tecnología e Innovación (CTI) para la generación de conocimiento, desarrollo tecnológico e innovación. (I+D+i) Programas y proyectos financiados 1
Servicio de apoyo financiero para programas y proyectos de infraestructura científica y tecnológica. Programas y proyectos financiados 1
Servicio de apropiación social del conocimiento Estrategias de apropiación realizadas 1</t>
  </si>
  <si>
    <t>Universidad Tecnológica Del Chocó
Corporación Innprende
Asociación de Ganaderos de la Guajira-, ASOGAGUA
Tecnología de información y telecomunicaciones SAS
BIOMASNEST
MAKERSI
EUFONIA
Jardín Botánico
Dirección de sustitución de cultivos ílicitos</t>
  </si>
  <si>
    <t>Aquaformat, Proprobos</t>
  </si>
  <si>
    <t>1. Mayor interés y motivación hacia la investigación y el desarrollo tecnológico
2. Incremento del conocimiento sobre el uso potencial de la biomasa en productos con valor agregado.
3. Desarrollo de habilidades de trabajo en equipo.
4. Aumento de la participación de las comunidades en actividades de divulgación científica y manejo de infraestructura.
5. Mejor comprensión de conceptos científicos y tecnológicos por parte de la comunidad
6. Acceso a infraestructura y servicios tecnológicos para investigación y transformación de la biomasa.
7. Generación de alianzas con instituciones y organizaciones locales.
8. Mayor vinculación de mujeres científicas colombianas en el estudio, transformación de la biomasa residual agrícola.</t>
  </si>
  <si>
    <t>Instituto de Investigación de Recursos Biológicos Alexander von Humboldt
Instituto de Investigaciones Ambientales del Pacífico
Instituto Amazónico de Investigaciones Científicas SINCHI
Universidad Tecnológica del Chocó
Universidad de Sucre</t>
  </si>
  <si>
    <t>uso y conservación de la diversidad forestal</t>
  </si>
  <si>
    <t>Desde las diferentes instituciones que hacen parte de esta propuesta, se realizarán estudios en regiones orientados a la gestión de especies de interés, información que será el punto de partida para la gestión en biodiversidad en otros territorios. Por esta razón, la generación de una estrategia de socialización y comunicación del conocimiento permitirá que la información sea utilizada de forma eficaz y participativa, en la cual la toma de las decisiones parten de una base científica y se fortalece con el conocimiento de las comunidades locales. La participación de estos actores en algunas de las actividades planteadas, permitirá robustecer el conocimiento en las regiones y promover herramientas útiles para generar soluciones inspiradas o basadas en el manejo y uso sostenible de la biodiversidad. 
De manera particular, el desarrollo de talleres participativos y demás actividades de apropiación social del conocimiento y disposición de información aportarán herramientas para los tomadores de decisiones, lo cual redundará en la apropiación de la biodiversidad y su incorporación en los territorios, atendiendo a las demandas definidas en cada región, en especial en temas como ecología, taxonomía, monitoreo participativo y la co-gestión de la biodiversidad enfatizada en la promoción del uso y manejo sostenible.</t>
  </si>
  <si>
    <t>Documentos de investigación	Documento de investigación elaborado	24
Infraestructura para la I+D+i dotada	Centros o laboratorios dotados	4
Servicio de apropiación social del conocimiento	Estrategias de apropiación realizadas	16</t>
  </si>
  <si>
    <t>estudio en temas de la física, de la estadística y de la matemática</t>
  </si>
  <si>
    <t>Se pretende con el desarrollo de la propuesta aportar a la paz a través de incrementar la seguridad de la tenencia de la tierra por medio del uso de teledetección para la localización de predios y reconocimiento de mejoras y asentamientos. Esta alternativa puede contribuir a la formalización de la propiedad y al saneamiento automático en áreas protegidas tanto en el departamento del Caquetá como a nivel nacional.</t>
  </si>
  <si>
    <t>Caracterización del proceso de poblamiento, la tenencia de la tierra y los usos del suelo del área de estudio.
Mapa de variación de la cobertura del suelo en la zona de estudio tras los últimos 40 años de asentamientos humanos.
Mapa de variación de cubiertas de la zona de estudio en la configuración de suelo quemado</t>
  </si>
  <si>
    <t xml:space="preserve">CONVOCATORIA PARA LA CONSERVACIÓN DE ÁREAS AMBIENTALES ESTRATÉGICAS PARA EL ORDENAMIENTO ALREDEDOR DEL AGUA Y LA JUSTICIA AMBIENTAL
</t>
  </si>
  <si>
    <t xml:space="preserve">Aldesarrollo
Municipio de Tausa
Municipio de Zipaquirá
Municipio de Cogua
Municipio de Chía
Resguardo Indígena Muysca
</t>
  </si>
  <si>
    <t>estudios ambientales universidad distrital (gea-ud)</t>
  </si>
  <si>
    <t xml:space="preserve">Consiste en un ejercicio de análisis de la pertinencia, eficacia, eficiencia e impacto del proyecto a la luz de la alternativa de solución identificada. Para lo anterior se parte de la información recopilada y el beneficio ambiental y social que de manera local, regional o nacional generaría el proyecto con su implementación
Este proyecto apunta a impulsar la implementación de acciones para el avance de la transición hacia el Crecimiento Verde en los municipios de Tausa, Cogua y Zipaquirá y la adopción de principios para el desarrollo sostenible en su dimensión económica. </t>
  </si>
  <si>
    <t>UNIVERSIDAD TECNOLÓGICA DEL CHOCÓ – UTCH
CORPORACIÓN UNIFICADA DE EDUCACIÓN SUPERIOR – CUN FUNDACIÓN
TECNALIA COLOMBIA
BIOMASNEST
PARQUES NACIONALES NATURALES
ASOPATÍA
ASOAGUA
CORPORACIÓN INNPRENDE
RED ADELCO
NEPTURA ZOMAC</t>
  </si>
  <si>
    <t>Linea 4 Alcance 1</t>
  </si>
  <si>
    <t>GIIRA, Proprobos</t>
  </si>
  <si>
    <t>Este proyecto representa una iniciativa centrada en el avance del conocimiento, la innovación tecnológica y la promoción de prácticas sostenibles en el ámbito de la bioeconomía, específicamente en el manejo integral de residuos orgánicos en las regiones Caribe, Eje Cafetero y Pacífico. En su desarrollo, se adopta un enfoque estratégico que amalgama la investigación científica, la implementación de tecnologías vanguardistas y la construcción de alianzas efectivas entre la comunidad científica, las entidades gubernamentales y las comunidades locales.
Los resultados propuestos no solo abarcan la generación de conocimiento y los avances tecnológicos, sino que anticipan impactos significativos a nivel nacional y regional. Se busca no solo alcanzar logros tangibles, sino también propiciar transformaciones en las dinámicas ambientales, sociales y tecnológicas de las áreas
intervenidas. La diversidad de datos recopilados, las innovaciones tecnológicas previstas y la participación activa de las comunidades y actores relevantes presentan una visión integral de cómo este proyecto no solo responde a los objetivos inmediatos, sino que establece cimientos sólidos para contribuciones a largo plazo en
términos de sostenibilidad, gestión ambiental y desarrollo regional.</t>
  </si>
  <si>
    <t>Publicación 1. Revisión sistemática de la biomasa de la biodiversidad local
Producto de Desarrollo Tecnológico Tipo A: Modelo de Planta de Compostaje Industrial
• Producto de Desarrollo Tecnológico Tipo A: Empresa de base tecnológica Spin Off para administrar
y generar conocimiento respecto a la biomasa residual aprovechable de los territorios.
• Producto de Desarrollo Tecnológico Tipo TOP: Creación de norma para implementar a nivel
internacional requisitos de aprovechamiento de biomasa residual utilizando tecnologías 4.0
Desarrollo e implementación de una (1) plataforma digital para la gestión del conocimiento asegurando su
accesibilidad y entendimiento por parte de diversas audiencias, con contenidos estructurados y relevantes
- Generación de una (1) Comunidad de Práctica
- Generación de una (1) Red de Conocimiento
- Realización de un (1) programa de capacitación
- Un (1) artículo de investigación elaborado y publicado</t>
  </si>
  <si>
    <t xml:space="preserve">Fundación Tecnalia 
Instituto Tecnológico del Putumayo – ITP   
Corporación Unificada Nacional De Educación Superior – CUN 
Parques Nacionales Naturales – PNN 
BIOMASNEST 
Corporación Innprende 
Red Adelco 
Neptura Zomac 
Alcaldía De Mocoa 
Gobernación De Vichada </t>
  </si>
  <si>
    <t>Linea 3 Alcance 2</t>
  </si>
  <si>
    <t xml:space="preserve">Este proyecto representa una iniciativa focalizada en el progreso del conocimiento, la innovación tecnológica y la promoción de prácticas sostenibles en el ámbito de la bioeconomía, específicamente en el manejo integral  de residuos orgánicos en las regiones Centro Oriente, Llanos y Centro Sur – Amazonía. En su desarrollo, se adopta un enfoque estratégico que fusiona la investigación científica, la implementación de tecnologías  vanguardistas y la construcción de alianzas efectivas entre la comunidad científica, las entidades  gubernamentales y las comunidades locales. 
Los resultados previstos no solo incluyen la generación de conocimiento y los avances tecnológicos, sino que también anticipan impactos significativos a nivel nacional y regional. Se persigue no solo alcanzar logros tangibles, sino también impulsar transformaciones en las dinámicas ambientales, sociales y tecnológicas de las áreas intervenidas. La diversidad de datos recopilados, las innovaciones tecnológicas planeadas y la participación activa de las comunidades y actores relevantes presentan una visión integral de cómo este  proyecto no solo responde a los objetivos inmediatos, sino que también establece cimientos sólidos para contribuciones a largo plazo en términos de sostenibilidad, gestión ambiental y desarrollo regional. </t>
  </si>
  <si>
    <t>FUNDACIÓN TECNALIA COLOMBIA
PARQUES NACIONALES NATURALES DE COLOMBIA
CORPORACIÓN UNIFICADA NACIONAL – CUN
CORPORACIÓN INNPRENDE
RED ADELCO
NEPTURA ZOMAC S.A.S</t>
  </si>
  <si>
    <t>GITUD, Aquaformat</t>
  </si>
  <si>
    <t>6 eventos de socialización, 1 por departamento
1 Documento informe del análisis cualitativo de la retroalimentación recibida.
6 estaciones de monitoreo, 1 por departamento
2 Informes periódicos (trimestrales), sobre la salud de los ecosistemas hidrobiológicos y cargue plataforma SIRH
Se realizan dos artículos de investigación 1) Artículo de investigación con calidad A1, producto tipo TOP ART-A1: Revisión de los parámetros y descriptores comunes utilizados en los estudios sobre el impacto de la contaminación por metales pesados en los recursos hidrobiológicos: identificación de lagunas de conocimiento y necesidades futuras.
Se realizará el desarrollo de norma implementada a nivel internacional RNL_A (Producto tipo TOP)
Un Informe detallado de análisis de datos y tendencias ambientales.
Un modelo predictivo para la evaluación de la salud de ecosistemas acuáticos.
Una herramienta de visualización geográfica para la interpretación de datos.
1 Artículo científico publicado en revistas reconocidas.
Un informe accesible para el público y partes interesadas.
6 eventos de divulgación de las investigaciones (conferencias y foros ambientales).
Desarrollo de una Patente de un Método Avanzado para la Purificación de Aguas Utilizando Gas Oxido-Reductor y Adsorción para la Extracción de Metales Pesados por Biocarbón y/o Biochar (producto tipo TOP PA2).
Se diseñarán y construirán 6 plantas piloto con sistemas de descontaminación (Producto tipo A)
2 Informes técnicos detallados sobre la implementación del modelo de descontaminación.
Un informe del proceso de validación del modelo y mejoras continúas basadas en feedback y resultados de pruebas.
Creación de spin off que garantice la administración e implementación de la planta piloto (Producto tipo A).
Un informe con datos y análisis sobre la efectividad de las tecnologías de descontaminación.
Un informe de mejoras en las tecnologías y estrategias basadas en el feedback recibido.
6 eventos para la apropiación de los conceptos y plantas piloto implementados por parte de los actores ambientales y locales.
Un informe detallado sobre el impacto ambiental y social de los proyectos piloto.
Un documento con estudios de factibilidad que demuestren la viabilidad de escalar las tecnologías.
Un documento con las estrategias y recomendaciones para futuras acciones de conservación a gran escala del modelo de descontaminación.
Una plataforma colaborativa en línea establecida y operativa.
Un documento informe con amplia gama de recursos y conocimientos disponibles para los usuarios de la plataforma.
Un informe con acciones realizadas con la comunidad para incrementar la participación activa en la plataforma.
Un programa de capacitación desarrollado y ejecutado.
390 participantes capacitados en conservación de ecosistemas, uso de tecnologías y prácticas sostenibles.
Un informe del Feedback recopilado y utilizado para mejorar futuras capacitaciones
Un documento informe con los resultados de la difusión de material informativo y educativo sobre la conservación de ecosistemas acuáticos.
6 eventos realizados de sensibilización con alta participación comunitaria.
Un informe sobre la cobertura mediática en medios de comunicación que contribuye a la concienciación pública sobre la importancia de la conservación de los
ecosistemas acuáticos.</t>
  </si>
  <si>
    <t>Servicio de apoyo financiero a programas y proyectos de Ciencia, Tecnología e Innovación (CTI) para la generación de conocimiento, desarrollo tecnológico e
innovación. (I+D+i) Programas y proyectos financiados 1
Servicios de apoyo financiero para programas y proyectos de CTI que promueven la innovación, la transferencia tecnológica y el emprendimiento Programas y
proyectos financiados 1
Servicio de apropiación social del conocimiento Estrategias de apropiación realizadas 1</t>
  </si>
  <si>
    <t>Alcaldía de Puerto Carreño; Alcaldía de La Primavera; Gobernación de Vichada</t>
  </si>
  <si>
    <t>NA</t>
  </si>
  <si>
    <t>Con este proyecto basado en la restauración participativa de ecosistemas naturales y en el fortalecimiento del desarrollo sostenible de los sistemas productivos en predios susceptibles a restauración presentes en la cuenca del río Bita, se esperan impactos importantes y significativos en diferentes componentes, tales como: 
Ambiental: Aumento en la cobertura boscosa, conservación de la biodiversidad, reducción de emisiones atmosféricas y huella de carbono en el sector pecuario, mejorar la calidad de los hábitats de las especies focales y aumentar la conectividad de los ecosistemas naturales del Río Bita y el DRMI Laguna de la Primavera,
Social: Aumentar la capacidad de estrategias de para adquirir información alineada con soluciones basadas en la naturaleza y gestión ambiental, fortaleciendo la conciencia ambiental de las comunidades. Además, se generará empleo local para desarrollar las diferentes acciones propuestas en el proyecto.
Económico: Fortalecimiento del desarrollo sostenible de los sistemas productivos en predios susceptibles de restauración y generando menores costos de energía eléctrica
La implementación de las diferentes estrategias de restauración y conservación, acompañadas del monitoreo participativo de las comunidades desarrollando una evaluación cuidadosa de las áreas y recursos disponibles por el proyecto, se garantizará la sostenibilidad ambiental y el incremento de los beneficios de las comunidades fomentando el desarrollo sostenible por el impacto positivo en la calidad de vida en los municipios de Arauca y La Primavera.</t>
  </si>
  <si>
    <t xml:space="preserve">Objetivo 1: Restaurar 800 hectáreas de ecosistemas naturales del Río Bita y el DRMI Laguna de la Primavera, promoviendo la recuperación de especies afectadas por la tala selectiva y mejorando la conectividad y enriquecimiento de los ecosistemas.
●	Un estudio de evaluación de la dinámica natural del fuego con información de dos años en la cuenca del Río Bita.
●	Planes veredales de prevención y control de fuego. 
●	Un estudio de evaluación de la caracterización del estado de conservación de los morichales y bosques en la parte media, alta y baja de la cuenca del río Bita.
●	Caracterización florístico estructural de 3 ecosistemas de referencia para morichales, 3 para bosques y 3 para sabanas naturales, y sus tensionantes.
●	Determinación final de 800 ha para restauración de ecosistemas de bosque, morichal y sabanas naturales.
●	Al menos 65 acuerdos de conservación firmados.
●	Un plan de restauración formulado de manera participativa para la  Cuenca baja, media y alta del Bita e implementado en los predios priorizados.
●	Construcción de al menos 2 viveros comunitarios, y capacitación a la comunidad en todas las fases de la propagación.
●	Seguimiento semestral a la supervivencia del 100% de las siembras establecidas.
●	Un protocolo de monitoreo diseñado e implementado mediante el establecimiento de parcelas permanentes. 
●	Talleres de divulgación y concertación de actividades con la comunidad local. 
●	Tres notas divulgativas y una cartilla del proceso final de restauración en los temas de interés identificados por la comunidad. 
●	Al menos dos veredas de la cuenca del río Bita que conocen el proyecto y la iniciativa de registrar RNSC como una de las estrategias para aportar en la conservación del territorio.
●	100% de los propietarios interesados en registrar sus predios como reservas son apoyados técnicamente para completar la documentación requerida para el registro de sus predios como RNSC.
●	100% de los predios potenciales a ser registrados como RNSC cuentan con línea  base de biodiversidad.
Objetivo 2: Evaluar  la integridad ecológica de la cuenca baja del río Bita en el municipio de Puerto Carreño para determinar su salud y grado de naturalidad, y la contribución de las acciones de restauración, protección y uso sostenible.
●	Síntesis de información secundaria sobre evaluación de ecosistemas y proyectos de conservación en La Cuenca del Bita y el DRMI Laguna de la Primavera. 
●	Documento con el análisis del Índice de integridad para bosques y sabanas naturales.
●	Documento con caracterización florística estructural de ecosistemas en buen estado (referencia) y en mal estado.
●	Mapa de modelamiento espacial de rendimiento hídrico InVEST.
●	Documento con acciones recomendadas para mantener y/o aumentar la integridad de la cuenca. 
Objetivo 3: Fortalecer el desarrollo sostenible de los sistemas productivos en predios susceptibles a restauración presentes en la cuenca del río Bita y la laguna La Primavera.
●	Línea base de ganadería sostenible en el DRMI Laguna de la Primavera y sitio Ramsar.
●	Documento técnico de modelos de ganadería regenerativa.
●	Al menos dos predios con sistemas de ganadería regenerativa implementados.
●	Un sistema de monitoreo implementado con información de seguimiento productivo, reproductivo, salud de suelos, administrativo y comercial.
●	Línea base de caracterización social y ambiental de núcleos marañoneros.
●	Un estudio de impacto de cultivos de marañón sobre fauna y vegetación.
●	Un estudio del movimiento de al menos  3 dantas y su relación con el cultivo de marañón. 
●	Treinta productores de marañón capacitados en lineamientos de manejo del paisaje.
●	Quince asistentes técnicos/extensionistas capacitados para la implementación de lineamientos de manejo del paisaje en predios marañoneros.
●	Planes prediales de cinco predios marañoneros.
●	Intervenciones en cinco predios marañoneros (cortafuegos, siembras, aislamientos, etc.).
●	Hectáreas de ecosistemas naturales restaurados/rehabilitados en predios marañoneros.
●	24 personas capacitadas en producción agropecuaria orgánica.
●	10 personas capacitadas en producción apícola
●	Documento de línea base de monitoreo productivo 
●	24 planes de manejo productivo de predios con incentivos en actividades agropecuarias
●	4 planes de mejoramiento productivo y ambiental para predios con incentivos en sistemas apícolas.
Objetivo 4: Realizar un estudio exhaustivo del buchón de agua (Eichhornia crassipes) para determinar estrategias de manejo y tratamiento de la especie en los cuerpos de agua del DRMI La Primavera.
●	Mapeo y diagnóstico de las áreas con ocupación de buchón en los diferentes cuerpos de agua del área de influencia y documento con estado poblacional. 
●	Un documento con el análisis químico del agua de la laguna.
●	Un documento con caracterización de flora y fauna de la laguna. 
●	Un documento técnico con rutas y causas de dispersión del buchón de agua.
●	Protocolo de actuación temprana y un piloto implementado. 
●	Un material divulgativo acerca del manejo del buchón de agua y un taller de manejo y erradicación a las comunidades locales. 
Objetivo 5:  Establecer una línea base de la Panthera onca como Valor Objeto de Conservación (VOC) en el DRMI, incluyendo un estudio de oferta alimentaria en sábanas e interacción negativa con felinos en zonas prioritarias de restauración.
●	Encuestas estructuradas y análisis de la información sobre la interacción negativa con felinos. 
●	Implementaciones realizadas en 10 predios para mitigar la interacción negativa con felinos y seguimiento a dichas acciones. 
●	Desarrollo de actividades de educación ambiental en al menos dos escuelas rurales.
●	Línea base de monitoreo de los felinos, con énfasis en el jaguar y la oferta alimentaria incluyendo sabanas. </t>
  </si>
  <si>
    <t xml:space="preserve">Convocatoria misión soberanía sanitaria y bienestar social- territorios garantes de la salud, 2024 </t>
  </si>
  <si>
    <t>CORPORACIÓN INNPRENDE;  CORPORACIÓN UNIVERSITARIA MINUTO DE DIOS; MUNICIPIO DE GUACARÍ; MUNICIPIO DE HONDA; NEPTURA ZOMAC SAS; NODRIZA FABRICA DE PROYECTOS S.A.S</t>
  </si>
  <si>
    <t>OPTIMIZACIÓN DEL DIAGNÓSTICO Y MANEJO DE LA DIABETES MEDIANTE MODELOS AVANZADOS DE DATOS Y BIOMARCADORES DIGITALES EN MUNICIPIOS DE GUACARÍ - VALLE DEL CAUCA Y HONDA - TOLIMA</t>
  </si>
  <si>
    <t>GITEM, GCEM, GICOGE</t>
  </si>
  <si>
    <t>Diseño de biomarcadores digitales usando ML y DL en etapa funcional.
Identificación temprana de ECNT mejorada comparada con técnicas tradicionales.
Desafíos en la implementación y adopción de tecnologías avanzadas en la práctica clinica.
Aceptación de las tecnologías por parte de las entidades de salud
Modelo ML-DL socializado en los municipios categoría 6</t>
  </si>
  <si>
    <t>Productos
Desarrollo de un modelo predictivo a través de ML y DL
Una Plataforma digital funcional
20 Personal médico capacitado
Documentos de socialización del modelo y las tecnologías en los municipios categoria 6
Documentos con Análisis de Resultados y Recomendaciones: Informes analíticos y recomendaciones de politicas.
Productos CTel
* Producto Tipo TOP: ART_Al - Artículo de Investigación con Calidad Al
o Título: “Eficacia de Biomarcadores Digitales en la Detección Temprana de Diabetes Mellitus Tipo 2 en Mujeres”
* Productos Tipo A: MA4, Número de Productos tecnológicos con Patente de modelo de utilidad, vinculados al Grupo con
Calidad A4.
o Título: Patente Modelo de Utilidad para Algoritmo de ML/DL Optimizado</t>
  </si>
  <si>
    <t xml:space="preserve">Convocatoria fortalecimiento del conocimiento geocientífico y tecnológico de las fuentes no convencionales de energía y la captura, almacenamiento y uso de CO2 </t>
  </si>
  <si>
    <t>INSTITUTO NACIONAL DE METROLOGIA - INM; UNIVERSIDAD PEDAGÓGICA Y TECNOLÓGICA DE COLOMBIA - SEDE SOGAMOSO</t>
  </si>
  <si>
    <t>NIDE</t>
  </si>
  <si>
    <t>Este proyecto tendrá impactos positivos en la matriz energética del país, teniendo en cuenta que pretende evaluar la favorabilidad
geotérmica del posible reservorio localizado en el municipio de Zetaquira, y la posibilidad de sus usos directos por parte de la
comunidad circundante del proyecto. Así mismo, se pretende aplicar una nueva metodología para el análisis multicriterio de estos
plays, combinando diferentes métodos como la caracterización geológica, caracterización petrográfica y geoquímica en rocas y
fluidos, análisis de temperatura somera mediante el uso de drones, termocronología cuantitativa, adquisición de nueva información
geofísica y otras más. Además de la generación de cerca de cuarenta y cinco (45) productos de carácter técnico condensado en
informe técnico final, artículos en revistas indexadas, ponencias en eventos académicos nacionales y/o internacionales,
fortalecimiento del talento humano y un informe de caracterización social y ambiental.
Finalmente, hay esta propuesta no deja a un lado a las comunidades circundantes si las invita hacer parte del conocimiento dándoles
conocer el uso de la geotermia y sus posibles aplicaciones en su población, mediante programa de divulgación de los resultados y
apropiación social del conocimiento por parte de ellos.</t>
  </si>
  <si>
    <t>Cuatro (4) Cursos de capacitación con expertos internacionales para el personal técnico de la ANH, en las siguientes temáticas:
-un (1) Curso sobre "Exploración geotérmica mediante uso de Potencial Espontaneo" orientado por Antony Finizola, con una
duración mínima de veinte (20) horas.
- un (1) curso sobre "Métodos de exploración geológica geofísica para la geotermia", dirigido por Rosa Ledesma, con una
duración mínima de veinte (20) horas.
- un (1) curso "Usos directos de la geotermia, como hacerlos realidad", orientado por Diego Aravena
- Un (1) curso “termocronología cuantitativa aplicada a geotermia” dirigido por Kerry Galleger.
Tres (3) artículos científicos publicados en revistas reconocidas que aparezcan en los índices Science Citation Index (SCI) y/o
Publindex, junto con un (1) artículo de divulgación dirigido a boletín o publicación especial de la Agencia Nacional de
Hidrocarburos.
Así mismo, para el caso de las actividades de apropiación social del conocimiento científico se propone presentación de una
serie de ponencias en eventos de carácter académico nacionales y/o internacionales.
Un informe técnico con la caracterización social y ambiental del municipio de Zetaquira donde se llevará a cabo el desarrollo de
la presente propuesta de investigación.
Un informe técnico con destino al personal técnico de la Agencia Nacional de Hidrocarburos compuesto por cerca de cuarenta y
cuatro (44) productos, anexos y reportes de la evaluación del análisis de favorabilidad geotérmica del sistema geotérmico del
municipio de Zetaquira, ubicado en el departamento de Boyacá. Junto con el informe final, se entregarán los respectivos
proyectos SIG de los nuevos datos generados en el marco del proyecto y sus respectivas bases de datos.
Una presentación de la divulgación de los resultados ante ANH en la ciudad de Bogotá
Actividades de apropiación social del conocimiento están compuestas por las siguientes: La organización y participación de un
(1) simposio sobre geotérmica, donde se presentarán a la comunidad académico-científica los resultados del proyecto de
investigación.
Talleres comunitarios con destino a la población del municipio de Zetaquira donde se abordarán autoridades locales, comunales,
estudiantiles y general sobre las ventajas del uso de la geotermia y el estudio de la misma.</t>
  </si>
  <si>
    <t>COOPERACIÓN PARA EL DISEÑO Y EJECUCIÓN DE PROYECTOS DE INVESTIGACIÓN ENFOCADOS EN LA SOLUCIÓN DE RETOS PARA LA CIUDAD DE BOGOTÁ MEDIANTE EL USO DE TECNOLOGÍAS EMERGENTES</t>
  </si>
  <si>
    <t>ATENEA</t>
  </si>
  <si>
    <t>*Mejorar el seguimiento y predicción de como evoluciona o se encuentra la contaminación el recurso hídrico en lo referente a COE (Antibióticos Cefalexina, Amoxicilina y Azitromicina) mediante el uso de la IA que generen discusiones relacionadas en la toma de decisiones a nivel político en el uso y control de antibióticos y en la normativa sobre control de calidad de agua potable. (Resolucion2115 de 2007)
*La solución a la problemática de alto impacto como es la contaminación del recurso agua por Antibióticos Cefalexina, Amoxicilina y Azitromicina en relación con el monitoreo, niveles de contaminación en los cuerpos de agua, y predicciones a través de la utilización de tecnologías computacionales orientadas con Inteligencia artificial permitan optimizar los procesos de control y vigilancia.  
-Inclusión de los métodos de selección de la IA, manejo, uso y proyecciones. 
- Predicción del comportamiento de las concentraciones de los antibióticos en agua potable.
*Promover el uso de tecnologías computacionales (IA) en los procesos de simulación y modelamiento de matrices como el agua para optimizar procesos de control y vigilancia.</t>
  </si>
  <si>
    <t xml:space="preserve">*Documentar la técnica y métodos para la determinación de Antibióticos Cefalexina, Amoxicilina y Azitromicina en matrices de agua cruda y potable. Esto con el objetivo de minimizar el error analítico en la toma de muestra.
*Seleccionar la técnica de cuantificación para la determinación de Antibióticos Cefalexina, Amoxicilina y Azitromicina Azitromicina en matrices de agua cruda y potable.
*Utilizar una técnica computacional de inteligencia artificial para la predicción del comportamiento de los antibióticos Cefalexina, Amoxicilina y Azitromicina en los cuerpos de agua antes (agua cruda) y después de su tratamiento (agua potable).  </t>
  </si>
  <si>
    <t>Convocatoria Investigación para la toma de decisiones en salud mental en Bogotá</t>
  </si>
  <si>
    <t>Universidad El Bosque; Secretaria Distrital de Salud; Universidad Externando</t>
  </si>
  <si>
    <t>GICOGE</t>
  </si>
  <si>
    <t>Fundación Tecnalia; Instituto Tecnológico Del Putumayo ITP; Alcaldía De Mocoa; Parques Nacionales Naturales; Corporación Unificada Nacional De Educación Superior CUN; Corporación Innprende; Neptura Zomac; Red Adelco; Gobernación De Vichada</t>
  </si>
  <si>
    <t>GIIRA; PROPROBOS</t>
  </si>
  <si>
    <t>El presente proyecto constituye un esfuerzo conjunto orientado hacia la generación de conocimiento, desarrollo tecnológico y la promoción de prácticas sostenibles en los ecosistemas estratégicos de páramos y humedales en las regiones Centro Oriente, Llanos y Centro Sur – Amazonía. En el transcurso de este proyecto, se despliega un enfoque en la investigación científica, la aplicación de tecnologías innovadoras y la construcción de puentes colaborativos entre la comunidad científica, las entidades gubernamentales y las comunidades locales. Los resultados planteados a lo largo del desarrollo del proyecto comprenden no solo los productos de generación de conocimiento y desarrollos tecnológicos, sino también anticipan los impactos significativos que se esperan a nivel nacional y regional. De esta manera, se abordan tanto los logros tangibles como las transformaciones esperadas en las dinámicas ambientales, sociales y tecnológicas de las áreas intervenidas. La riqueza de los datos considerados para su recopilación, las innovaciones tecnológicas a desarrollar y la participación activa de las comunidades locales y actores clave, ofrecen una visión integral de cómo este proyecto no solo cumple con los objetivos inmediatos, sino que, además, sienta las bases para contribuciones de largo alcance en términos de sostenibilidad, gestión ambiental y desarrollo regional.</t>
  </si>
  <si>
    <t>Servicio de apoyo financiero a programas y proyectos de Ciencia, Tecnología e Innovación (CTI) para la generación de conocimiento, desarrollo tecnológico e innovación. (I+D+i) Programas y proyectos financiados 1
Servicios de apoyo financiero para programas y proyectos de CTI que promueven la innovación, la transferencia tecnológica y el emprendimiento Programas y proyectos financiados 1
Servicio de apropiación social del conocimiento Estrategias de apropiación realizadas 1</t>
  </si>
  <si>
    <t>CORPORACIÓN COLOMBIANA DE INVESTIGACIÓN AGROPECUARIA -AGROSAVIA
Corporación Autónoma Regional para la Defensa de la Meseta de Bucaramanga – CDMB
Corporación Autónoma Regional de Boyacá – CORPOBOYACA
Universidad de Santander – UDES
Universidad Industrial de Santander – UIS
Universidad Nacional Abierta y a Distancia – UNAD
Instituto Amazónico de Investigaciones Científicas - SINCHI
Productores Asociados de Cebolla Larga y Otras Hortalizas en Producción Más Limpia del Municipio de Aquitania - Asoparcela
Asociación de Productores Nacionales de Cebolla Larga – Pronacela
Fundación Defensa y Salvación del Humedal Lago de Tota
Cámara de Comercio de Bucaramanga</t>
  </si>
  <si>
    <t>Uso y Conservación de la Diversidad Forestal</t>
  </si>
  <si>
    <t>*Aportes al cumplimiento del marco legal asociado a reconversión productiva en ecosistemas de páramo.
-Aportes a la producción sostenible en Amazonia, Catatumbo y Área de manejo especial La Macarena
-Aportes al manejo de conflictos socioambientales históricos en el país.
-Consolidación de una propuesta metodológica de reconversión productiva en los sistemas productivos predominantes en los páramos Doña Juana, Tota-Bijagual y Santurbán.
-Aportes a la diversificación productiva a través de huertas caseras y actividad apícola en ecosistemas de páramos.
-Fortalecimiento de la integración institucional y sectorial en seis departamentos del país.
-Fortalecimiento de capacidades en “conservar- produciendo” en productores y técnicos en páramo, bosque húmedo tropical.
- Integración de las dimensiones productiva y ambiental en ecosistemas estratégicos.
-Integración de medidas de restauración ecosistémica y adaptación a los impactos del cambio climático en ecosistemas estratégicos.
-Integración del análisis de sostenibilidad a partir de indicadores evaluados en varios momentos del sistema productivo.
-Integración del componente de mercado para la comercialización de productos orientados a la sostenibilidad.</t>
  </si>
  <si>
    <t>Documento técnico con la línea base socioecológica de los territorios priorizados que incluye:
-Caracterización de la dinámica socioecológica.
-Identificación y evaluación de medidas de mitigación, adaptación y gestión del riesgo climático.
-Evaluación del impacto de las medidas de restauración.
PRODUCTO 2.
Documento técnico con el diseño e implementación de estrategias de manejo sostenible que incluye:
-Valoración económica e integral de servicios ecosistémicos en diferentes escenarios de conservación y uso.
-Bioeconomía y encadenamientos productivos sostenibles.
-Articulación de eslabones en la cadena productiva sostenible.
PRODUCTO 3.
Documento técnico con el diseño e implementación de estrategias para el fortalecimiento de capacidades locales, regionales y nacionales en conservar - produciendo que incluye:
-Estrategia de fortalecimiento de capacidades locales en restauración y producción sostenible
-Estrategia de fortalecimiento de capacidades en servicios ecosistémicos, bioeconomía y reconversión productiva.</t>
  </si>
  <si>
    <t>Universidad Nacional de Colombia, Instituto Nacional de Metrología, Corporación Autónoma Regional de Caldas – Corpocaldas, Corporación Autónoma Regional de Orinoquia – Corporionoquia, Instituto Geográfico Agustín Codazzi, Instituto de Investigaciones Ambientales del Pacífico John Von Neumann, SELPER Colombia</t>
  </si>
  <si>
    <t xml:space="preserve">Municipios ubicados en los ecosistemas estratégicos  intervenidos	12 Municipios	
Personas con conocimiento y formación sobre desarrollo sostenible en ecosistemas estratégicos	5.593 personas	
Departamentos apoyados en estrategias para intervención de ciencia y tecnología para el cuidado y recuperación de los ecosistemas estratégicos	4 Departamentos	</t>
  </si>
  <si>
    <t>*Servicio de apoyo financiero a programas y proyectos de Ciencia, Tecnología e Innovación (CTI) para la generación de conocimiento, desarrollo tecnológico e innovación. (I+D+i) 6 (uno por región). Proyectos que relacionen los datos de las fuentes subterráneas con los fenómenos climáticos y ambientales
*Documentos de investigación 6 artículos 1 documento diagnóstico nacional
* Servicio de apoyo financiero para programas y proyectos de infraestructura científica y tecnológica Laboratorios fortalecidos, softwares especializados 
* Servicios de apoyo para entrenamiento especializado en  I+D+i
* Servicio de apropiación social del conocimiento 4 cursos
* Servicio de apoyo financiero de estancias de investigación 4 estrategias necesarias para la sensibilización, socialización y apropiación social del conocimiento 
* Servicio de apoyo financiero de estancias de investigación 4 estancias</t>
  </si>
  <si>
    <t>CONVOCATORIA PARA LA ASIGNACIÓN DE CIENCIA, TECNOLOGÍA E INNOVACIÓN DEL SISTEMA GENERAL DE REGALÍAS PARA LA FORMACIÓN DE CAPITAL HUMANO DE ALTO NIVEL PARA LAS REGIONES</t>
  </si>
  <si>
    <t>Nombre de la entidad proponente: Agencia Distrital para la Educación Superior, la Ciencia y la Tecnología 
Nombre de la entidad aliada 1: Universidad Nacional de Colombia.
Nombre de la entidad aliada 2: Pontificia Universidad Javeriana. 
Nombre de la entidad aliada 4: Fundación Universidad de Bogotá Jorge Tadeo Lozano.
Nombre de la entidad aliada 5: Universidad el Bosque.
Nombre de la entidad aliada 6: Universidad de la Sabana.
Nombre de la entidad aliada 7: Universidad de los Andes.</t>
  </si>
  <si>
    <t>Varios</t>
  </si>
  <si>
    <t>•	81 becas de nivel doctoral otorgadas, que contribuya al fortalecimiento de los programas doctorales del país, al incremento de producción científica y al conocimiento disponible para aportar a sectores claves del sector productivo nacional y regional. Además, producir y aplicar conocimiento pertinente como factor estratégico para el desarrollo sostenible y el bienestar equitativo de Bogotá y Cundinamarca.
•	1 documento de estrategia de posicionamiento y articulación interinstitucional implementados, que contribuya a la generación y consolidación de sinergias entre actores y potencialice los resultados para mejorar el impacto de los proyectos que se ejecutan en la Ciudad - Región.
•	1 estrategia de divulgación y comunicación con enfoque en ciencia, tecnología y sociedad implementadas, que contribuyan a la divulgación, uso y aplicación del conocimiento científico para la democratización de la ciencia, tecnología e innovación que impacte el bienestar de las personas y comunidades, aportando a la visión de desarrollo de Bogotá y Cundinamarca.</t>
  </si>
  <si>
    <t>Servicio de apoyo financiero para la formación de nivel doctoral-Becas de nivel doctoral otorgadas 81
Documentos metodológicos Documentos de estrategias de posicionamiento y articulación interinstitucional implementados 1
Servicios de comunicación con enfoque en Ciencia Tecnología y Sociedad Estrategias de comunicación con enfoque en ciencia, tecnología y sociedad implementadas 1</t>
  </si>
  <si>
    <t>Universidad Nacional de Colombia-Bogotá
Universidad Militar Nueva Granada</t>
  </si>
  <si>
    <t>Servicio de apoyo financiero para la formación de nivel doctoral	Número de becas
Servicio de apoyo financiero a programas y proyectos de Ciencia, Tecnología e Innovación (CTI) para la generación de conocimiento, desarrollo tecnológico e innovación. (I+D+i)	Número de programas y proyectos
Servicio de apoyo financiero de estancias de investigación	Número de estancias
Servicio de apropiación social del conocimiento	Número de estrategias</t>
  </si>
  <si>
    <t>CONVOCATORIA DE LA ASIGNACIÓN PARA LA CIENCIA, TECNOLOGÍA E INNOVACIÓN DEL SISTEMA GENERAL DE REGALÍAS PARA LA CONFORMACIÓN DE UN LISTADO DE PROYECTOS ELEGIBLES QUE CONTRIBUYAN A LA ERRADICACIÓN DE LA VIOLENCIA PARA LA CONSTRUCCIÓN DE SOCIEDADES MÁS SEGURAS, JUSTAS Y EQUITATIVAS DE LA POBLACIÓN EN EL TERRITORIO NACIONAL EN EL MARCO DEL RETO 5 DEL PLAN BIENAL DE CONVOCATORIAS 2023-2024 “PONER FIN A TODAS LAS FORMAS DE VIOLENCIA”</t>
  </si>
  <si>
    <t>Nombre entidad proponente: Pontificia Universidad Javeriana (Bogotá).
Nombre de la entidad aliada No. 1: CINEP/PPP
Nombre de la entidad aliada No. 2: UPTC, Tunja.
Nombre de la entidad aliada No. 3: Universidad Francisco de Paula Santander.</t>
  </si>
  <si>
    <t>Educación, comunicación y cultura</t>
  </si>
  <si>
    <t xml:space="preserve">Resultado 01: 
Contribuir al mejoramiento de las condiciones materiales para la paz, la autonomía comunitaria y la resignificación de las relaciones con el territorio.
Resultado 02:
Fortalecimiento de la participación ciudadana e inclusión de diferentes actores del territorio, disminuyendo las brechas sociales y la marginación de las zonas rururbanas. 
Resultado 03: 
Apropiación social de conocimiento y adhesión a prácticas del cuidado que permiten la prevención de las violencias a través de una cultura del cuidado y la adopción de mecanismos alternativos para la resolución de conflictos.
</t>
  </si>
  <si>
    <t>Talleres colaborativos para la construcción de una memoria sobre prácticas agrícolas realizadas	Número: 11
Documento de modelos de innovación y cualificación agrícolas implementados.	Número: 11
Estrategias de apropiación implementadas	Número: 11
Talleres colaborativos para la construcción de una memoria sobre prácticas organizacionales y comunicativas.	Número: 11
Documento de modelos comunicativo y organizacional.	Número: 11
Estrategias de apropiación implementadas	Número: 17
Talleres colaborativos para la construcción de una memoria sobre prácticas de cultura de paz y resolución de conflictos.	Número: 17
Documento de modelos de cultura de paz y resolución de conflictos	Número: 17
Estrategias de apropiación implementadas	Número: 17</t>
  </si>
  <si>
    <t>Convocatoria de la asignación para la ciencia, tecnología e innovación del sistema general de regalías para la conformación de un listado de proyectos orientados al desarrollo de ecosistemas de investigación e innovación para la transición energética justa, en el marco del reto 3 del plan bienal de convocatorias 2023 – 2024 “asegurar la generación, acceso y uso de energías sostenibles para todos</t>
  </si>
  <si>
    <t>Nombre de la entidad aliada No. 1: Corporación Unificada Minuto de Dios
Nombre de la entidad aliada No. 2: Gobernación del Vichada
Nombre de la entidad aliada No. 3: Corporación Innprende
Nombre de la entidad aliada No. 4: RED ADELCO - ADEL ARIARI (Meta)
Nombre de la entidad aliada No. 5: Guada Holding
Nombre de la entidad aliada No. 6: Neptura</t>
  </si>
  <si>
    <t>LIFAE, GESETIC</t>
  </si>
  <si>
    <t>Implementación de Estrategia para Vinculación de Talento Humano
2. Evaluación del Potencial Hidrocinético de los Ríos
3. Caracterización de Dinámicas Socio-Culturales
4. Establecimiento de Requisitos y Restricciones para la Construcción de Sistemas de Generación
5. Diseño de la Solución y Validación en Entornos Simulados
1. Validación en entorno operativo
2. Revisión de requisitos para generar el producto final
3. Ajuste del prototipo de generación a filo de agua
4. Fabricación del prototipo de generación a filo de agua
5. Instalación y monitoreo
1. Caracterización de capacidades de Apropiación Social de Conocimiento (ASC) en el territorio
2. Cocreación e implementación de la ruta formativa de capacidades en ASC
3. Diseño e implementación de metodologías de ASC
4. Divulgación de procesos metodológicos de ASC
5. Definición de productos de ASC y divulgación pública de la ciencia
6. Sistematización del proceso de experiencias, saberes y conocimientos</t>
  </si>
  <si>
    <t xml:space="preserve">Documentos de investigación elaborados Número 12
Prototipos desarrollados Número 1
Estrategias de apropiación realizadas Número 1
</t>
  </si>
  <si>
    <t>Nombre de la entidad aliada No. 1: CORPORACIÓN UNIVERSITARIA MINUTO DE DIOS
Nombre de la entidad aliada No. 2: NEPTURA
Nombre de la entidad aliada No. 3: NODRIZA
Nombre de la entidad aliada No. 4: ASOPATIA
Nombre de la entidad aliada No. 5: CORPORACION CHOCO VISIBLE
Nombre de la entidad aliada No. 6: ALCADIA DE MERCADERES
Nombre de la entidad aliada No. 7: ALCALDÍA DE BOLIVAR</t>
  </si>
  <si>
    <t xml:space="preserve">Seis jóvenes investigadores e innovadores vinculados al proyecto.
Cuatro estudiantes de maestría y tres doctores en estancia postdoctoral vinculados al proyecto.
Publicación de artículos científicos y productos de apropiación social del conocimiento por parte de los participantes.
Transferencia tecnológica y conocimiento efectuada hacia las comunidades involucradas.
1 Informe técnico Características hidrográficas y de flujo de los ríos candidatos.
1 Informe técnico resultados de Modelado Hidrográfico y simulación de escenarios.
1 Informe técnico con las mejores ubicaciones para la generación de energía a filo de agua.
Informe sobre las dinámicas socio-culturales de la región, su alineación con los ODS
Informe de demanda actual en temas de energía eléctrica y proyección futura de la demanda.
Informe de Requisitos y Restricciones de sistemas de generación de energía eléctrica a filo de agua.
Informe Evaluación de aspectos técnicos y socioeconómicos para selección de la solución.
Informe Análisis comparativo de iniciativas previas con recomendaciones para el proyecto.
Informe Pruebas en Entornos Simulados.
Informes trimestrales y finales de progreso del proyecto.
Reportes financieros detallados.
Actas de reuniones del comité de seguimiento.
Documentación de cualquier ajuste o medida correctiva implementada.
Sistema de generación eléctrica validado y ajustado, listo para la implementación en entorno operativo.
Diseños revisados y producto final definido.
Diseño detallado y documentado del sistema.
Sistema fabricado y en funcionamiento en territorio.
Sistema instalado, operativo y monitoreado, con ajustes continuos para optimizar el rendimiento.
Métodos y herramientas participativas	 con enfoque diferencial e incluyentes definidos y validados para la caracterización de capacidades de ASC. 
Caracterización de capacidades en ASC realizada en el territorio, implementando las herramientas cualitativas y cuantitativas seleccionadas.
Ruta formativa de capacidades	 en Apropiación Social de Conocimiento (ASC) cocreada, con contenidos y materiales definidos.
Implementación de la ruta formativa de capacidades en ASC completada, con los beneficiarios capacitados en los siete (7) cursos temáticos.
Beneficiarios capacitados en la gestión, producción y aplicabilidad de la CTeI en sus territorios, con enfoque diferencial e incluyente.
Metodologías		de Apropiación Social del Conocimiento	(ASC) diseñadas y acordadas con los actores de la alianza
Implementación de las metodologías de ASC, con participación activa de los beneficiarios
Beneficiarios capacitados y participativos en procesos de transformación territorial a	través de las metodologías implementadas
Productos multimedia creados por los beneficiarios que narran y visibilizan los procesos de Apropiación Social del Conocimiento (ASC).
Mensajes y contenidos sobre los procesos de ASC difundidos a través de los canales más utilizados en los territorios, tanto digitales	como analógicos.
Campañas	de sensibilización	y divulgación realizadas en espacios comunitarios tradicionales, utilizando medios artísticos como teatro y música, para impulsar la ASC en los territorios.
Beneficiarios capacitados en creación de contenido para la divulgación de los procesos   de   ASC mediante	sesiones presenciales con expertos
Documento que evidencia el resultado del proceso de ASC en el territorio
Capítulos de libro sobre la ASC con los beneficiarios
Participación en eventos científicos, artísticos o ferias de ASC
Integración en redes de conocimiento especializadas en ASC
Narrativa transmedia de la sistematización del proyecto
Plataforma web como repositorio de experiencias
Campañas en redes sociales y medios comunitarios
Evaluación de impacto a través de pruebas de salida
Documentación de lecciones aprendidas y reflexiones colectivas
</t>
  </si>
  <si>
    <t>Documentos de investigación elaborados Número 12
Prototipos desarrollados Número 1
Estrategias apropiación realizadas Número 1</t>
  </si>
  <si>
    <t xml:space="preserve">Nombre de la entidad aliada No. 1: CORPORACIÓN UNIVERSITARIA MINUTO DE DIOS UNIMINUTO
Nombre de la entidad aliada No. 2: UNICAUCA - Grupo de investigación en ingeniería de productos y procesos agroindustriales. GIPA - UNICAUCA
Nombre de la entidad aliada No. 3: NEPTURA ZOMAC SAS
Nombre de la entidad aliada No. 4: GUADA HOLDING SAS
Nombre de la entidad aliada No. 5: BIOMASNEST S.A.S
Nombre de la entidad aliada No. 6: ECOSIMPLE
Nombre de la entidad aliada No. 7: Alcaldía de Acandí - Departamento del Chocó
Nombre de la entidad aliada No. 8: Asociación ASOGRUPOS - Departamento del Cauca, La Sierra
Nombre de la entidad aliada No. 9: Asociación Agroplatanos - Departamento del Cauca, Santander de Quilichao
Nombre de la entidad aliada No. 10: Asociación víctimas AGROMUJER - Departamento de Nariño, Corregimiento Tunja Grande, en la ciudad de La Florida
</t>
  </si>
  <si>
    <t>GCEM, LIFAE</t>
  </si>
  <si>
    <t>Caracterización y formulación de biopellets: El proyecto logrará una caracterización detallada de las biomasas seleccionadas para la producción de biopellets, con al menos cinco formulaciones específicas basadas en la biomasa residual disponible en el territorio. Este resultado es esencial para definir las condiciones óptimas de operación para cada tecnología, permitiendo adaptarlas a las características específicas de cada territorio, lo que es crucial para alcanzar los objetivos del proyecto.
Prototipado e implementación de tecnología: Se desarrollará un prototipo de quemador de biopellets y se implementará su uso junto con los biopellets en ambientes relevantes, tanto domésticos como comerciales. Además, se optimizarán dos formulaciones de biopellets y un prototipo de quemador. Este resultado es clave para la implementación de plantas piloto de energía no convencional, asegurando que las tecnologías sean efectivas y estén adaptadas a las necesidades locales.
Evaluaciones y análisis técnico-económico: Se llevará a cabo una evaluación técnico-económica de los productos desarrollados, un análisis de vigilancia tecnológica en regulación para biopellets, y se definirá un conjunto de estándares de calidad aplicables. También se realizará un análisis de oportunidades en comunidades rurales del departamento de Nariño y Chocó. Estos análisis son fundamentales para garantizar la sostenibilidad del modelo de negocio propuesto y asegurar que
las tecnologías desarrolladas cumplan con los estándares y regulaciones necesarios.
Transferencia de conocimiento y formación: El proyecto incluirá al menos dos capacitaciones dirigidas a las comunidades para la apropiación social de la tecnología, y se vincularán a tres doctores en estancias postdoctorales, tres estudiantes de maestría y seis jóvenes investigadores. La formación y transferencia de conocimiento son cruciales para
promover la apropiación social del conocimiento sobre energías alternativas, asegurando la sostenibilidad a largo plazo del proyecto.
Implementación y validación: Se implementarán al menos tres sistemas de biopellets en ambientes relevantes, y se desarrollará una estrategia de validación precomercial y una valoración económica de la tecnología en uso. La implementación de estos sistemas es directamente relevante para el objetivo de desarrollar un modelo de negocio de generación de energía no convencional, sostenible, eficiente y asequible para comunidades de la región pacífica.</t>
  </si>
  <si>
    <t>Documentos de investigación 3
Servicio de apoyo para la generación de prototipos de materiales, productos o dispositivos. 3
Documentos de política: Documentos de planeación. 3
Servicio de apropiación social del conocimiento: 3
Servicio de Asistencia Técnica 5
Servicio de apoyo financiero para el fortalecimiento de las vocaciones científicas en CTI: 4
Servicio de apoyo financiero para la formación de maestría ya sea nacional o en el exterior, en la modalidad de investigación 2
Servicio de apoyo financiero de estancias de investigación 3</t>
  </si>
  <si>
    <t>Convocatoria de asignación para la ciencia, tecnología e innovación del sistema general de regalías para la conformación de un listado de proyectos elegibles que contribuyan a la creación de conocimiento, desarrollo de tecnología e investigación apropiada en productividad agrícola y agroecología, implementada por productores como agricultores campesinos, familiares, étnicos y comunitarios -acfec- u otras formas de producción sostenibles en el marco del reto dos del plan bienal de convocatorias 2023 – 2024 “garantizar la soberanía alimentaria y el derecho a la alimentación. </t>
  </si>
  <si>
    <t>Nombre de la entidad aliada No. 1: UNIMINUTO
o Nombre de la entidad aliada No. 2: RED ADELCO
o Nombre de la entidad aliada No. 3: TECNALIA
o Nombre de la entidad aliada No. 4: NODRIZA
o Nombre de la entidad aliada No. 5: INSTITUTO TECNOLÓGICO DE PUTUMAYO – ITP
o Nombre de la entidad aliada No. 6: MAKERSI
o Nombre de la entidad aliada No. 7: GOBERNACIÓN DEL TOLIMA</t>
  </si>
  <si>
    <t>OE1: Implementar Acciones de Generación de Nuevo Conocimiento Científico en Sistemas Intensivos de Producción
Acuícola y Agroindustrial
- 50 análisis físico-químicos, bromatológicos, microbiológicos o sensoriales realizados.
- Publicación de 2 artículos científicos Tipo TOP.
- 2 talleres de difusión de resultados realizados.
- 2 socialización de resultados en congresos internacionales.
- 10 prototipos de Bioproductos de alto valor agregado creados.
- 10 pruebas de mercado realizadas.
- 2 patentes solicitadas en la oficina de la SIC.
- 3 proyectos piloto de manejo de biomasa residual implementados.
- Producción de 2000 kg de compost.
- Generación de 500 m³ de biogás.
- Un (1) articulo científico generado en la temática de Aplicación de tecnologías en la conversión de residuos para la
generación de materias primas y subproductos
- Incremento en la capacidad de investigación en temas agroindustriales en las comunidades ACFEC.
- Mejora en la transferencia de conocimientos y tecnologías hacia las comunidades.
- Fortalecimiento de las redes de colaboración entre la academia, las comunidades y el sector acuícola.
- Vinculación de 6 Jóvenes investigadores en calidad de estudiante de pregrado y profesional recién graduado
- Vinculación de 2 estudiantes de maestría en calidad de investigador
- Vinculación de un doctor(a) en calidad de estancia postdoctoral
- Artículos Científicos Producto de los Jóvenes Investigadores: Un artículo en autoría o coautoría en formato de revista
indexada con parámetros para ser sometido en una revista categorías A1, A2, B o C, o su homologación de categoría
OE2: Generar desarrollo tecnológico e innovación en las cadenas productivas acuícolas.
- Documento de Variables Identificadas para la caracterización
- Caracterización de las Dinámicas Socio-Culturales y Prácticas Ambientales elaborada
- Informe de caracterización socio-cultural y ambiental de la biomasa residual en asociaciones ACFEC.
- Recomendaciones para la adaptación de tecnologías basadas en los resultados del estudio.
- Documentación de las prácticas actuales de manejo de biomasa residual y sus impactos socio-culturales.
- Un (1) Articulo científico generado – Temática asociada: recopilación de saberes ancestrales en torno al uso y
aprovechamiento de la biomasa residual acuícola, una perspectiva desde la sostenibilidad
- Documento de especificaciones técnicas y socio-económicas para la adaptación de tecnologías en las ACFEC.
- Plan de implementación tecnológica detallado y adaptado a las necesidades locales.
- Talleres participativos realizados con las asociaciones de productores, con actas y registros de las discusiones.
- Prototipos de tecnologías validadas bajo condiciones reales de operación.
- Sistemas de alimentación energética eficiente instalados.
- Informe técnico de desempeño y recomendaciones para la optimización de las tecnologías.
- Informes de Transferencia tecnológica a productores
- Registros de capacitación inicial de productores en el uso y mantenimiento de las tecnologías. y manuales de
operación.
- 30 productores capacitados.
- 10 soluciones tecnológicas implementadas y operativas
- Sistema de Monitoreo en Tiempo Real Establecido
- Sistema Validado para Despliegue Comercial
- Una planta piloto modular de producción acuícola
- 5 diseños industriales: Cinco (5) Productos Tipo A
o Módulo A: Laboratorio Acuícola – Producción de Alevinos
o Módulo B. Producción 1
o Módulo C. Producción 2
o Módulo D. Hidropónico
o Modulo E. Agroindustrial – Transformación
- Modelos de Negocio y Estrategias Comerciales Definidos
- Plataforma de comercio digital desarrollada y lanzada.
- Empaques adecuados desarrollados y distribuidos.
- Capacitaciones y talleres de estrategia comercial realizadas
-
OE3: Desarrollar estrategias de involucramiento comunitario, divulgación pública de la ciencia y ASC de nuevas
tecnologías en la cadena agroindustrial acuícola.
- Estrategia de apropiación con escenarios de colaboración, involucramiento y de información y consulta
- Webinar “Apropiando la comunidad en el conocimiento social” realizado
- Un artículo científico que documente el proceso de ASC, publicado en revistas especializadas.
o Procesos de ASC para fortalecimiento de cadenas productivas
- Implementación de la ruta formativa
- Metodologías y herramientas de ASC diseñadas
- Campañas de divulgación multiplataforma implementadas
- Estrategia transmedia diseñada y desarrollada
- Plataforma web desarrollada
- Redes de innovación local establecidas
- Jóvenes investigadores formados.
- Estrategia de Movilidad implementada
- Misión Internacional realizada</t>
  </si>
  <si>
    <t>*Productos de generación de nuevo conocimiento generados
o Dos (2) Artículos De Investigación Tipo TOP Alto Valor Agregado
§ Prácticas de disposición de biomasa residual desde el punto de vista de impacto ambiental, y cómo afecta a las comunidades
o Generación de Bioproductos: de 5 a 10 unidades, los cuales son producto de los procesos de bioprospección a partir de la biomasa residual acuícola.
- Productos de desarrollo tecnológico e innovación generados
Cinco (5) diseños industriales: Cinco (5) Productos Tipo A
- Módulo A: Laboratorio Acuícola – Producción de Alevinos
- Módulo B. Producción 1
- Módulo C. Producción 2
- Módulo D. Hidropónico
- Modulo E. Agroindustrial – Transformación
- Productos de Apropiación social del conocimiento
o Estrategia de apropiación social del conocimiento con escenarios de colaboración, involucramiento, información y consulta
o Un artículo científico que documente el proceso de ASC, publicado en revistas especializadas.
o Procesos de ASC para fortalecimiento de cadenas productivas</t>
  </si>
  <si>
    <t>Red Nacional de Agencias de Desarrollo Local de Colombia - RedAdelco
NEPTURA ZOMAC S.A.S
Fundación Tecnalia Colombia
Instituto tecnológico del Putumayo - ITP
MAKERSI S.A.S
Gobernación del Caquetá
Corporación Universitaria Minuto de Dios – UNIMINUTO – Sede Centro Sur
Corporación Unificada Nacional de Educación Superior – CUN
NODRIZA PERU S.A.C</t>
  </si>
  <si>
    <t>Objetivo Específico 1 (OE1): Implementar programas de generación y transferencia de conocimiento en procesos agroindustriales para agricultores.
Resultados Medibles y Cuantificables:
1. Publicación de 8 artículos científicos en revistas indexadas, incluyendo 2 de categoría TOP, que documentan innovaciones y avances en tecnologías agroindustriales aplicadas a las comunidades ACFEC.
2. Capacitación de 300 técnicos y agricultores en el uso de tecnologías agroindustriales modernas, asegurando que las innovaciones introducidas sean adoptadas y mantenidas de manera efectiva.
3. Desarrollo de 7 proyectos de investigación básica y/o aplicada, enfocados en la mejora de procesos agroindustriales y la incorporación de tecnologías sostenibles, con resultados transferidos directamente a las comunidades y actores del sector agropecuario.
4. Vinculación de 6 jóvenes investigadores en calidad de estudiantes de pregrado y profesionales recién graduados, 2 estudiantes de maestría y un doctor en estancia postdoctoral, para fortalecer la capacidad de investigación en agroindustria en las comunidades ACFEC.
5. Realización de 7 talleres de divulgación del conocimiento, para socializar los resultados de las investigaciones con las comunidades agrícolas y actores clave.
6. Misión Internacional: Misión tecnológica para 25 personas, con el objetivo de aprender y adoptar tecnologías innovadoras y prácticas avanzadas de otros contextos del nivel internacional en Brasil.
Impactos Relacionados:
• Corto Plazo: Mejora en la capacidad de innovación y adopción de tecnologías por parte de las comunidades ACFEC, resultando en un aumento de la productividad y calidad de sus productos agropecuarios. Generación de nuevo conocimiento científico que alimentará futuras investigaciones y prácticas en el sector agroindustrial.
• Mediano Plazo: Consolidación de una red de innovación y capacitación que fortalece el tejido productivo y social, facilitando la adopción continua de nuevas tecnologías y prácticas agroindustriales.
• Largo Plazo: Sostenibilidad y autosuficiencia en las comunidades, con un enfoque en la mejora continua y la innovación, lo que asegurará la permanencia de los beneficios del proyecto a largo plazo. El conocimiento generado y las tecnologías adoptadas contribuirán a un crecimiento económico sostenido y a la resiliencia de las comunidades ACFEC.
Objetivo Específico 2 (OE2): Incrementar el acceso a tecnologías modernas y maquinaria de procesamiento.
Resultados Medibles y Cuantificables:
1. 21 minifábricas agroindustriales automatizadas portátiles transferidas a asociaciones de comunidades de agricultura campesinas, familiar, étnica y comunitaria ACFEC.
2. 7 diseño industrial de las mini fábricas vinculadas al grupo de calidad A. Número de registro del diseño industrial, título de registro, nombre del titular, año de obtención, país de obtención, gaceta industrial de publicación.(Producto tipo A desarrollo tecnológico)
3. 7 plantas piloto fabricadas vinculadas al grupo con calidad.(Producto tipo A desarrollo tecnológico)
4. 7 prototipos industriales de productos agroindustriales de consumo vinculados al grupo de calidad de productos agroindustriales desarrollados, validados y registrado ante la Superintendencia de Industria y Comercio SIC. (prototipos industriales vinculados al grupo de calidad) (Producto tipo A desarrollo tecnológico)
5. 7 marcas con trámite de productos agroindustriales con Registro del Signo Distintivo
6. Implementación de 3 pilotos demostrativos de las mini fábricas móviles agroindustriales (show room).
7. Capacitación de 150 personas en el uso y mantenimiento de maquinaria agroindustrial, por la región.
8. Creación y distribución de 150 manuales de usuario con guías de mantenimiento.
9. Establecimiento de un servicio de soporte técnico para usuarios de la maquinaria.
Impactos Relacionados:
• Corto Plazo: Aumento inmediato en la capacidad productiva de las comunidades, mejorando la eficiencia y reduciendo costos gracias a la automatización de procesos en las mini fábricas. Mejora en la calidad y cantidad de productos procesados.
• Mediano Plazo: Los prototipos validados y las mini fábricas establecidas contribuyen a la expansión de las capacidades productivas, permitiendo a las comunidades competir en mercados más amplios y exigentes. La capacitación y el soporte técnico aseguran la sostenibilidad de las tecnologías implementadas.
• Largo Plazo: La capacidad instalada y la apropiación tecnológica permitirán la autosuficiencia y sostenibilidad de las actividades productivas, fortaleciendo la economía local y regional a largo plazo. Las comunidades se consolidarán como actores competitivos en la agroindustria nacional e internacional.
Objetivo Específico 3 (OE3): Desarrollar redes de colaboración e innovación en las comunidades agrícolas.
Resultados Medibles y Cuantificables:
1. Creación de una plataforma digital de colaboración e innovación, que conecte a agricultores, investigadores y empresas del sector agroindustrial.
2. Organización de 50 encuentros y talleres de innovación, que faciliten el intercambio de conocimientos y experiencias entre los actores clave.
3. Desarrollo de 20 proyectos colaborativos de I+D en agroindustria, con la participación activa de 15 instituciones educativas y centros de investigación.
4. Establecimiento de 5 comunidades agroalimentarias enfocadas en la innovación y sostenibilidad, promoviendo prácticas colaborativas en la producción y transformación de alimentos.
5. Documentación y diseminación de 15 casos de éxito en la implementación de prácticas agroalimentarias innovadoras.
Impactos Relacionados:
• Corto Plazo: Establecimiento de redes de colaboración e innovación que faciliten la transferencia de conocimiento y la implementación de prácticas agroindustriales avanzadas en las comunidades. Creación de una comunidad dinámica que impulse la innovación.
• Mediano Plazo: Fortalecimiento de la cohesión social y el empoderamiento de las comunidades ACFEC, creando un entorno favorable para la innovación y el desarrollo económico. Las comunidades agroalimentarias se consolidan como núcleos de innovación y sostenibilidad.
• Largo Plazo: Consolidación de una red robusta de actores clave en la región, que asegura la sostenibilidad del proyecto y la continuidad de las actividades innovadoras y productivas, contribuyendo a un desarrollo regional equilibrado y sostenible.</t>
  </si>
  <si>
    <t>● Obtención de productos de generación de nuevo conocimiento que genere la alianza:
6 artículos científicos en autoría o coautoría en formato de revista indexada con parámetros para ser sometido en una revista categorías A1, A2, B o C.
Publicación de 2 artículos científicos tipo TOP en revistas indexadas.
● Obtención de productos de desarrollo tecnológico e innovación que genere la alianza:
Diseños industriales de 7 mini fábricas vinculadas al grupo de calidad A, diseños industriales con número de registro del diseño industrial, título de registro, nombre del titular, año de obtención, país de obtención, gaceta industrial de publicación.(Producto tipo A desarrollo tecnológico) plantas piloto fabricadas vinculadas al grupo con
calidad.(Producto tipo A desarrollo tecnológico)
Siete (7) plantas piloto fabricadas vinculadas al grupo con calidad.(Producto tipo A desarrollo tecnológico)
Siete (7) prototipos industriales de productos agroindustriales de consumo, son prototipos industriales vinculados al grupo de calidad, estos prototipos de productos agroindustriales son desarrollados, validados y registrado ante la
Superintendencia de Industria y Comercio SIC. (prototipos industriales vinculados al grupo de calidad) (Producto tipo A desarrollo tecnológico)
Siete (7) marcas con trámite de productos agroindustriales con Registro del Signo Distintivo (producto no categorizado de desarrollo tecnológico)
● Obtención de productos de Apropiación social del conocimiento en el proyecto:
1. Proceso de Apropiación Social del Conocimiento bajo un Escenario de Colaboración
2. Proceso de Apropiación Social del Conocimiento bajo un Escenario de Involucramiento
3. Proceso de Apropiación Social del Conocimiento bajo un Escenario de Información y Consulta
● Inclusión de actividades, productos e indicadores que evidencian niveles de madurez tecnológica (Technology Readiness Level - TRL).
1. Consolidación De TRL 7 - Implementación de pilotos de la tecnología para la validación en entorno real de los Prototipos de mini plantas agroindustriales (TRL 7)
2. De TRL 7 a TRL 8 - Despliegue de las tecnologías para recopilar y analizar datos que permitan la producción en masa de las tecnologías (TRL 8)
3. De TRL 8 a TRL 9 - Evaluación y Optimización de Tecnologías para la validación comercial de la tecnología (TRL 9)</t>
  </si>
  <si>
    <t>1.UNIMINUTO
2.RED ADELCO
3.TECNALIA
4.NODRIZA
5.NEPTURA ZOMAC
6 GOBERNACIÓN DE VICHADA
7.CORPORACIÓN INNPRENDE</t>
  </si>
  <si>
    <t>El presente proyecto constituye un esfuerzo conjunto orientado hacia la generación de conocimiento, desarrollo tecnológico y la ASC en la región. En el transcurso de este proyecto, se despliega un enfoque en la investigación científica, la aplicación de tecnologías innovadoras y la construcción de puentes colaborativos entre la comunidad científica, las entidades gubernamentales y las comunidades locales. Los resultados planteados a lo largo del desarrollo del proyecto comprenden no solo los productos de generación de conocimiento y desarrollos tecnológicos, sino también anticipan los impactos significativos que se esperan a nivel nacional y regional. De esta manera, se abordan tanto los logros tangibles como las transformaciones esperadas en las dinámicas productivas, ambientales, sociales y tecnológicas de las áreas intervenidas.
La generación de nuevo conocimiento científico, las innovaciones tecnológicas a desarrollar y escalar de TRL7 a TRL9 y la participación activa de las comunidades locales y actores clave, ofrecen una visión integral de cómo este proyecto no solo cumple con los objetivos inmediatos, sino que, además, sienta las bases para contribuciones de largo alcance en términos de productividad, sostenibilidad y desarrollo regional.
El cumplimiento de los objetivos del proyecto se refleja en una serie de resultados medibles y cuantificables, que permiten evaluar su éxito y su impacto a corto, mediano y largo plazo en los departamentos beneficiados.</t>
  </si>
  <si>
    <t>Productos de generación de nuevo conocimiento generados
o Dos (2) Artículos De Investigación Tipo TOP
§ Innovaciones en la Transformación de Biomasa Acuícola: Prototipos de Productos de Alto Valor Agregado
§ Prácticas de disposición de biomasa residual desde el punto de vista de impacto ambiental, y cómo afecta a las comunidades
o Generación de Bioproductos: de 5 a 10 unidades, los cuales son producto de los procesos de bioprospección a partir de la biomasa residual acuícola.
• Productos de desarrollo tecnológico e innovación generados 
Cinco (5) diseños industriales: Cinco (5) Productos Tipo A
- Módulo A: Laboratorio Acuícola – Producción de Alevinos
- Módulo B. Producción 1
- Módulo C. Producción 2
- Módulo D. Hidropónico
- Modulo E. Agroindustrial – Transformación
• Productos de Apropiación social del conocimiento
o Estrategia de apropiación social del conocimiento con escenarios de colaboración, involucramiento, información y consulta
o Un artículo científico que documente el proceso de ASC, publicado en revistas especializadas.
o Procesos de ASC para fortalecimiento de cadenas productivas</t>
  </si>
  <si>
    <t>1.Red Nacional de Agencias de Desarrollo Local de Colombia - RedAdelco
2.NEPTURA ZOMAC S.A.S
3.Fundación Tecnalia Colombia
4.Instituto tecnológico del Putumayo - ITP
5.MAKERSI S.A.S
6.Gobernación del Caquetá
7.Corporación Universitaria Minuto de Dios – UNIMINUTO – Sede Centro Sur
8.Corporación Unificada Nacional de Educación Superior – CUN
9.NODRIZA PERU S.A.C</t>
  </si>
  <si>
    <t>Generación de Conocimiento Científico:
Publicación de 8 artículos científicos, incluyendo 2 en revistas de alto impacto (TOP), que aporten nuevo conocimiento sobre procesos de transformación agroindustrial y fortalezcan la investigación en agroindustria dentro de las comunidades ACFEC.
Fortalecimiento de la Infraestructura Tecnológica: 
Desarrollo de 7 servicios tecnológicos especializados.
Desarrollo de un servicio tecnológico para la implementación de simuladores 3D (realidad virtual o realidad aumentada) aplicado a los equipos y procesos agroindustriales para el entrenamiento y apropiación social de la ciencia de los beneficiarios del proyecto (incluye transferencia de conocimiento y gafas de realidad virtual)
Capacitación y Transferencia de Conocimiento:
Formación de 35 miembros de la comunidad en el manejo de equipos y procesos agroindustriales, con la realización de 7 seminarios y 7 talleres para divulgar conocimientos aplicados en procesos agroindustriales.
Distribución de 1,000 manuales técnicos y guías prácticas a comunidades beneficiarias.
Implementación de un portal web educativo accesible que impacte a 210 personas, facilitando la transferencia de conocimiento y promoviendo la adopción de prácticas innovadoras en las comunidades ACFEC.
Misión tecnológica desarrollada para 25 personas, con el objetivo de aprender y adoptar tecnologías innovadoras y prácticas avanzadas de otros contextos del nivel internacional en Brasil.
Desarrollo de Capacidades Humanas:
Vinculación de 6 jóvenes investigadores, 2 estudiantes de maestría, y un doctor(a) en estancia postdoctoral, contribuyendo al incremento de la capacidad investigativa en agroindustria y fortaleciendo las redes de colaboración entre academia y comunidades.
Despliegue de Tecnología Innovadora: 
Transferencia de 21 minifábricas agroindustriales automatizadas portátiles a asociaciones de comunidades ACFEC, mejorando la capacidad de procesamiento y agregando valor a los productos agropecuarios en la región.
Registro y validación de 7 diseños industriales de minifábricas y 7 prototipos industriales de productos agroindustriales ante la Superintendencia de Industria y Comercio (SIC).
Optimización de Procesos Productivos: Fabricación de 7 plantas piloto vinculadas al grupo de calidad, con la implementación de 3 pilotos demostrativos de mini fábricas móviles
agroindustriales para evaluar y optimizar su desempeño en condiciones reales.
Capacitación Técnica y Sostenibilidad: Capacitación de 150 personas en el uso y mantenimiento de la maquinaria agroindustrial entregada, con la creación y distribución de 150
manuales de usuario para garantizar el correcto uso y la sostenibilidad de las tecnologías implementadas.
Establecimiento de un servicio de soporte técnico que asegure el mantenimiento continuo y la solución de problemas en las tecnologías transferidas.
Fomento de la Innovación y Colaboración: Creación de una plataforma de colaboración e innovación que facilite el networking y la cooperación entre agricultores, investigadores, y
empresas del sector agroindustrial, con la participación activa de al menos 150 miembros.
Organización de 50 encuentros y talleres de innovación que promuevan el intercambio de conocimientos y el desarrollo conjunto de soluciones innovadoras.
Desarrollo y Aplicación de Proyectos I+D: Inicio de 20 proyectos colaborativos de investigación y desarrollo (I+D) enfocados en la agroindustria, con la participación de al menos 5 instituciones educativas y centros de investigación.
Publicación de 10 informes y estudios de caso documentando los avances y resultados de estos proyectos, contribuyendo al desarrollo de soluciones tecnológicas aplicables a las comunidades agropecuarias.
Fortalecimiento de Capacidades Agroalimentarias: Establecimiento de 5 comunidades agroalimentarias enfocadas en la innovación y sostenibilidad, con la implementación de 30
talleres y eventos de formación en prácticas agroalimentarias colaborativas.
Documentación y diseminación de 15 casos de éxito de prácticas agroalimentarias innovadoras para inspirar y guiar a otras comunidades.
Apropiación Social del Conocimiento: Capacitación al 100% de los beneficiarios del proyecto en conceptos, metodologías y prácticas de Apropiación Social del Conocimiento (ASC), asegurando que al menos el 80% demuestre una mejora significativa en sus conocimientos y habilidades.
Diseño e implementación de 3 metodologías innovadoras de ASC, con al menos el 70% de los beneficiarios participando activamente.
Participación en al menos 2 eventos científicos o ferias de ASC, y la publicación de 1 libro y 2 capítulos en libros para documentar los resultados y diseminar el conocimiento generado.
Sistematización y difusión de experiencias y saberes a través de una plataforma colaborativa, una red de comunidades agroalimentarias, y una página web, alcanzando un público objetivo de al menos 1,000 personas.
Realización de una evaluación de impacto que muestre un incremento del 50% en la apropiación de la CTeI por parte de los beneficiarios.</t>
  </si>
  <si>
    <t xml:space="preserve">Obtención de productos de generación de nuevo conocimiento que genere la alianza:
6 artículos científicos en autoría o coautoría en formato de revista indexada con parámetros para ser sometido en una revista categorías A1, A2, B o C.
Publicación de 2 artículos científicos tipo TOP en revistas indexadas.
● Obtención de productos de desarrollo tecnológico e innovación que genere la alianza:
Diseños industriales de 7 mini fábricas vinculadas al grupo de calidad A, diseños industriales con número de registro del diseño industrial, título de registro, nombre del titular, año de obtención, país de obtención, gaceta industrial de publicación.(Producto tipo A desarrollo tecnológico) plantas piloto fabricadas vinculadas al grupo con calidad.(Producto tipo A desarrollo tecnológico)
Siete (7) plantas piloto fabricadas vinculadas al grupo con calidad.(Producto tipo A desarrollo tecnológico)
Siete (7) prototipos industriales de productos agroindustriales de consumo, son prototipos industriales vinculados al grupo de calidad, estos prototipos de productos agroindustriales son desarrollados, validados y registrado ante la Superintendencia de Industria y Comercio SIC. (prototipos industriales vinculados al grupo de calidad) (Producto tipo A desarrollo tecnológico)
Siete (7) marcas con trámite de productos agroindustriales con Registro del Signo Distintivo (producto no
categorizado de desarrollo tecnológico)
● Obtención de productos de Apropiación social del conocimiento en el proyecto:
Acción 1: Capacidades de Apropiación Social del Conocimiento (ASC) Tecnológico.
Acción 2: Metodologías de Apropiación Social del Conocimiento.
Acción 3: Investigación y generación de nuevo conocimiento de Apropiación Social del Conocimiento.
Acción 1: Caracterización de Capacidades de ASC en el Territorio.
Acción 2: Co-crear e implementar la ruta formativa de capacidades en ASC.
Acción 3: Implementar las metodologías de Apropiación Social del Conocimiento.
Acción 1: Divulgar los procesos metodológicos de Apropiación Social del Conocimiento.
Acción 2: Sistematizar el proceso de experiencias/saberes y conocimientos.
Acción 3: Definir productos de ASC y divulgación pública de la ciencia
</t>
  </si>
  <si>
    <t xml:space="preserve">Convocatoria de la asignación para la ciencia, tecnología e innovación del sistema general de regalías para la conformación de un listado de proyectos elegibles para aprovechar el conocimiento, conservación y uso sostenible de la biodiversidad y los bienes y servicios ecosistémicos en el territorio nacional </t>
  </si>
  <si>
    <t>Corporación Unificada nacional de Educación Superior – CUN
Asociación de Ganaderos de la Guajira -ASOGAGUA
Fundación Tecnalia Colombia
TECNNOVA
RED ADELCO
Gobernación de San Andrés y Providencia
Old Providence Harbour - San Andrés
Fundación Universitaria Cafam - UNICAFAM
Corporación Universitaria Minuto de Dios - UNIMINUTO
Alcaldía de San Andrés
Alcaldía de Providencia
Alcaldía de Bosconia
Alcaldía Puerto Libertador
Alcaldía Tierra Alta
Alcaldía Montelíbano
Guada Holding SAS
Neptura Zomac S.A.S
BIOMASNEST
CENIPALMA
Asociación de Parceleros Retornantes del Tesoro
Asociación Agropecuaria del Alto de San Jorge
ETIFORT</t>
  </si>
  <si>
    <t>Proprobos, Didactec</t>
  </si>
  <si>
    <t>Incremento en cada departamento de la región caribe, en la ponderación del índice de sostenibilidad ambientaldel IDC.
Fines indirectos
Adecuar la disposición de biomasa residual de la biodiversidad que genera impactos ambientales positivos.
Implementar desarrollo tecnológico y económico de las comunidades 
Incrementar la generación de ingresos por parte de las comunidades.
Fines directos
Mejorar el nivel de conocimiento y habilidades técnicas en las comunidades para implementar procesos de transformación agroindustrial de la biomasa residual.
Mejorar la capacidad de las comunidades para procesar y agregar valor a la biomasa residual de los ecosistemas.
Fortalecer la adopción de prácticas innovadoras agroindustriales en el procesamiento de biomasa residual de ecosistemas.</t>
  </si>
  <si>
    <t>Productos de nuevo conocimiento
6 artículos científicos en autoría o coautoría en formato de revista indexada con parámetros para ser sometido en una revista categorías A1, A2, B o C. y la Publicación de 2 artículos científicos tipo TOP en revistas indexadas.
Obtención de productos de apropiación social del conocimiento
Capacitar al 100% de los beneficiarios del proyecto en los conceptos, metodologías y prácticas de Apropiación Social del Conocimiento, asegurando que al menos el 80% de ellos demuestre una mejora significativa en sus conocimientos y habilidades relacionadas con la CTeI al final del proceso.
Diseñar e implementar al menos 3 metodologías innovadoras de Apropiación Social del Conocimiento, adaptadas a las necesidades y contextos específicos de las comunidades beneficiarias, y lograr que al menos el 70% de los beneficiarios participe activamente en estos procesos.
Generar y publicar al menos un libro y 2 capítulos en libros que documenten los resultados de los procesos de ASC, y asegurar la participación en al menos 2 eventos científicos o ferias de ASC para divulgar los hallazgos y conocimientos generados.
Impartir la ruta formativa en ASC a todos los beneficiarios, completando los 7 cursos temáticos diseñados, con una tasa de finalización del 90% entre los participantes.
Sistematizar y difundir las experiencias y saberes generados durante el proyecto a través de al menos una plataforma colaborativa, una red de comunidades agroalimentarias y una página Web, alcanzando a un público objetivo de al menos 1,000 personas.
Realizar una evaluación del impacto que muestre un incremento del 50% en la apropiación de la CTeI por parte de los beneficiarios, comparando las pruebas de entrada y salida, y publicar un informe de impacto que evidencie estos resultados.
Desarrollo tecnológico e Innovación en ecosistemas
10 Registro diseño industrial. Número de registro del diseño industrial, título de registro, nombre del titular, año de obtención, país de obtención, gaceta industrial de publicación.
5 Registro de la planta piloto
5 Registro del Signo Distintivo
5 Registro de prototipo industrial</t>
  </si>
  <si>
    <t>Premios (grants) a la Investigación en Colaboración en Educación Superior</t>
  </si>
  <si>
    <t>Consejo Superior Universitario CentroAmericano (CSUCA)</t>
  </si>
  <si>
    <t>Universidad de Costa Rica
Instituto de Investigaciones Forestales y Agropecuarias de Briloche</t>
  </si>
  <si>
    <t>Este proyecto comprende la importancia de generar impacto directo en la toma de
decisiones, lo que supone desde el inicio acciones que promuevan el valor público a través de
metodologías centradas en las personas vulnerables e inmersas en zonas boscosas de Argentina,
Colombia y Costa Rica. Desde el inicio, este proyecto buscará la participación activa e
involucramiento de instituciones públicas clave en la gestión del riesgo y de los recursos
forestales. Se busca comprender no solo el marco normativo en esta materia, sino identificar las
brechas y barreras existentes en la toma de decisiones a nivel nacional, regional y local. Para ello,
se buscará establecer alianzas estratégicas con estas entidades para asegurar una colaboración
constante, donde las temáticas abordadas y los productos generados sean funcionales y
aplicables a la realidad de cada país participante, especialmente en la generación de capacidades
de gestión de lo público.
Adicionalmente, a través del trabajo colaborativo se busca obtener resultados concretos
y de impacto, con recomendaciones reales y alcanzables en la gestión de los recursos forestales.
Esto se logrará a través de actividades como reuniones periódicas, presentaciones, construcción
y entrega de material informativo, sesiones informativas sobre políticas, sesiones de consulta y
construcción como talleres, entrevistas, encuestas, entre otros, donde la recolección y la
realimentación al proyecto serán esenciales.
El impacto previsto, requiere de una planificación de técnicas para la difusión de los
resultados. Así, se optimizará el flujo de información entre los socios del proyecto para garantizar
una comunicación eficiente. Los participantes recibirán actualizaciones periódicas y se tendrá
acceso abierto a los resultados a través de estrategias de apropiación social del conocimiento
basada en narrativas transmedia. Se co-crearán de videos cortos, fotografías y afiches que narren
cómo cada país maneja las SbN y cómo coinciden o difieren las visiones de riesgo y las prácticas
de manejo del territorio. Se organizarán exposiciones itinerantes y se utilizarán plataformas
sociales para divulgar los resultados del proyecto, fomentando el intercambio de experiencias
entre los actores de los tres países.
El proyecto también contará con un portal web que servirá como repositorio de recursos
y resultados del proyecto de forma abierta, así como un espacio para la interacción y
colaboración continua entre los actores involucrados. Este portal será una herramienta valiosa
que podrá ser utilizada por los tomadores de decisiones en cualquier momento.
Finalmente, este proyecto buscará la publicación de al menos un artículo académico en
una revista científica de acceso abierto, preferiblemente ruta diamante, asegurando que el
conocimiento generado esté disponible libremente. Se realizará al menos una reunión de
apertura con tomadores de decisión y dos devoluciones de avances del proyecto (parcial y final),
junto con la publicación periódica de videos, notas informativas y otros productos clave del
proyecto; todo esto con el fin de fomentar la replicabilidad de los resultados en todos los países
y continuar fortaleciendo la red.</t>
  </si>
  <si>
    <t>1) un análisis comprensivo sobre las percepciones de riesgo ante eventos extremo, CC y prácticas existentes de manejo de bosques y uso de los recursos forestales en los tres países
2) un artículo académico que analice las prácticas de manejo forestal exitosas en el contexto de SbN
3) Formación de ciudadanas/os, especialistas y funcionarias/os en SbN para la reducción del riesgo de desastres; e intercambio de experiencias y prácticas a nivel local
y regional, 
4) desarrollo de programas de mentoría e intercambio de conocimiento entre jóvenes,
5) Conjunto de prácticas de SbN co-creadas y consensuadas para el manejo forestal y gestión de eventos extremos
6) Prueba de concepto de co-gobernanza basada en el manejo forestal, orientada a mejorar la resiliencia de los socio-ecosistemas frente a eventos extremos y CC.</t>
  </si>
  <si>
    <t>Darwin Initiative: Darwin Initiative Innovation</t>
  </si>
  <si>
    <t>Sussex University</t>
  </si>
  <si>
    <t>Sussex University
Coreducación</t>
  </si>
  <si>
    <t>´- Collect new scientific data on the flammability and fire-induced germination of native plants, to inform the future restoration strategies
- Run a stakeholder analysis to determine the current perception of local authorities and farmers on wildfires, as the basis of our future fire-smart restoration strategy co-designed with farming communities
- Establish a new network focused on smart wildfire management and restoration across Colombia, engaging both the local community, NGOs and researchers</t>
  </si>
  <si>
    <t>Convocatoria piloto para grupos de investigación Icfes 2024.</t>
  </si>
  <si>
    <t>ICFES</t>
  </si>
  <si>
    <t>Formación de Educadores</t>
  </si>
  <si>
    <t>•	Construir el espacio social de los estudiantes que egresan de secundaria utilizando Saber11
•	Construir el espacio social de los estudiantes que egresan de las IES en Colombia utilizando SaberPRO
•	Analizar las diferencias en las condiciones objetivas existentes en la estructura del espacio social de Saber11 y SaberPRO
•	Comprender la incidencia que tienen determinadas instituciones educativas en las trayectorias académicas de sus estudiantes a pesar de sus condicionamientos objetivos de origen familiar</t>
  </si>
  <si>
    <t>Convocatoria Interna de Investigación 2024</t>
  </si>
  <si>
    <t>UDFJC:
- Infancias, pedagogías interculturales y formación docente
- Equidad y diversidad en la educación
UPN:
- Educación Infantil, pedagogía y contextos</t>
  </si>
  <si>
    <t>- Construir al menos 20 narrativas sobre la experiencia de práctica.
- Identificar como mínimo 4 asuntos recurrentes presentes en las narrativas.
- Identificar al menos 6 preguntas problematizadoras que emergen de la práctica y que se encuentran implícitas en las narrativas.
- Construir una matriz de análisis que permita identificar en diálogo con las estudiantes los saberes y sentidos construidos en las narrativas.
- Realizar un converzatorio con maestros asesores de práctica de las dos universidades vinculadas a la investigación</t>
  </si>
  <si>
    <t>- Escribir un artículo publicable
- Participar en un evento internacional en calidad de ponentes
- Diseño de un curso libre, taller y/o diplomado dirigido a estudiantes de pregrado, posgrado, o estudiantes del IPN o a población externa</t>
  </si>
  <si>
    <t>apoyar proyectos de investigación que tengan como objetivo contribuir significativamente al desarrollo científico y tecnológico y a la innovación del país, en cualquier área del conocimiento» (CNPq/MCTI/FNDCT Convocatoria nº 44/2024 - UNIVERSAL)</t>
  </si>
  <si>
    <t>El Consejo Nacional de Desarrollo Científico y Tecnológico (CNPq) de Brasil</t>
  </si>
  <si>
    <t>Colaborador</t>
  </si>
  <si>
    <t>1- Universidade Federal do Triângulo Mineiro (UFTM), campus Uberaba - Brasil (entidad ejecutora)
2- Universidade Federal de Uberlândia (UFU), campus Ituiutaba e campus Uberlândia - Brasil (entidad colaboradora)
3- Universidade Federal de São Paulo (Unifesp) - campus Diadema - Brasil (entidad colaboradora)
4- Universidad de Santiago de Chile (USACH) - Chile (entidad colaboradora)
5- Universidade de Aveiro (UA) - Portugal (entidad colaboradora)
6- Universidad Nacional de Córdoba (UNC) - Argentina (entidad colaboradora)</t>
  </si>
  <si>
    <t xml:space="preserve">Entre los productos esperados están: eventos, seminarios de formación dirigidos al público en general, estudiantes escolares y universitarios (en particular de grado), campañas sobre la importancia de la comunicación de la ciencia en los espacios investigados para combatir el negacionismo científico, un sitio web para divulgar ampliamente los materiales producidos en el proyecto: infografías, vídeos y material educativo para las escuelas. Al final de la investigación, se producirá un libro con los resultados de la investigación, artículos científicos publicados en revistas, contribuciones a disertaciones y tesis, así como la participación en eventos nacionales e internacionales para ampliar la comunidad académica especializada en este campo de estudio. Navas, Contier y Marandino (2007, p.1) mencionan «que la comunicación entre ciencia y sociedad no es unidireccional, sino que la sociedad desempeña un papel decisivo -y podría desempeñar un papel aún mayor- en la dirección de la ciencia». De esta forma, el diálogo con los espacios participantes en la investigación y la promoción de cursos de extensión para el público universitario, la formación de profesores y el público en general se encuentran entre los resultados esperados de la investigación. Por último, como anexo a esta propuesta, hemos enviado un «Plan de Gestión de Datos» (como se indica en el punto 6.6.3 de la Convocatoria), que es un instrumento que establece cómo los investigadores gestionarán los datos de investigación construidos durante el curso de la investigación, facilitando la reproducibilidad de la investigación en pantalla para el público. </t>
  </si>
  <si>
    <t>PR3</t>
  </si>
  <si>
    <t>Convocatoria PR3 2025: Financiación (contrapartidas) de Proyectos de Investigación, Investigación-Creación e Innovación en el marco de Convenios y/o Acuerdos Interinstitucionales.</t>
  </si>
  <si>
    <t>Universidad Científica del Sur (Perú)</t>
  </si>
  <si>
    <t>UDFJC:
- Dramaturgias Del Cuerpo y Escrituras Del Espacio
- Áulide (Grupo Proponente)
   Técnica y Utopía (semillero)
- Investigación para la Creación Artística
UCS:
- Voces Escénicas del Sur</t>
  </si>
  <si>
    <t>Se espera generar un conocimiento nuevo sobre las estrategias estéticas en el teatro contemporáneo, fortalecer el diálogo interuniversitario y la internacionalización del currículo</t>
  </si>
  <si>
    <t>- La realización de una obra teatral
- una dramaturgia propia
- Dos presentaciones socializaciones de la obra
- Una memoria audiovisual del proyecto
- Una conferencia a presentar en La tercera residencia investigativa de La RIITLE
- Una ponencia en evento internacional
- Participación en eventos investigativos externos e internos con dos ponencias
- Dos artículos en revista indexada estado de aceptación en revista de no pago
- Tres bitácoras o cuadernos de actor
- Dos trabajos de grado</t>
  </si>
  <si>
    <t>Ministerio de la Igualdad y la Equidad</t>
  </si>
  <si>
    <t>- Elaboración de un instrumento que dé cuenta de la multiplicidad cuantitativa en relación con el cuidado en una población de jóvenes Rrom de Colombia: el instrumento se ocupa de entender de manera cuantitativa y cualitativa la estructuración de tiempos y espacios dedicados al cuidado en las comunidades Rrom de Colombia y la percepción de los jóvenes sobre estas formas de organización y estructuración.
- En la dimensión investigativa de estos talleres se contempla realizar ejercicios escriturales y análisis cualitativos que permitan avanzar en la comprensión de las prácticas de cuidado en estos jóvenes. En estos espacios se articulan diversas intervenciones: presentación breve de conceptos, ejercicios donde prima la reflexión afectiva sobre la propia vida, espacios de conversación y, finalmente, retroalimentaciones grupales.
- Documento que incluye el análisis de segundo orden que da cuenta de las percepciones de los jóvenes, referidas a su forma particular de entender el cuidado, de realizar una reflexión afectiva sobre la manera como cuidan de sí mismo y los otros y sus apreciaciones respecto de las prácticas de cuidado estructuradas en su comunidad.
- Análisis de tercer orden que muestra la manera como se configura un devenir cuidador en jóvenes Rrom resaltando las resistencias a las capturas de las existencias, los planos de composición, las afecciones que surgen en la revelación estética, y las formas alternativas de vincularse a la comunidad.
- Diseño y aplicación de estrategias de caracterización lingüística a una muestra de niños, niñas y adolescentes de la comunidad Rrom, en contextos prácticos, como la narración de historias, canciones, leyendas, etc.</t>
  </si>
  <si>
    <t>- Cartilla del Análisis cuantitativo sobre prácticas de cuidado en la población Rrom de Colombia que dé cuenta de la multiplicidad cuantitativa en relación con el cuidado. estructuración. La información se recoge a través de respuestas de los jóvenes Rrom al instrumento y de sus propias narrativas.
- Implementación y desarrollo de talleres vivenciales correspondientes al DIPLOMADO que tiene la intención de formar en el tema del cuidado, y, al mismo tiempo, realizar procesos de investigación en temas asociados al cuidado como son el autoconocimiento, los vínculos afectivos cercanos, el cuidado de si y de los otros, las relaciones de afecto y cuidado en la comunidad.
- Implementación y desarrollo de 4. talleres vivenciales correspondientes a los módulos que conforman el diplomado: articulación procesos formativo e investigativo: 
a. Taller no 1: Cuidado y autocuidado. Puente de amor, lazos familiares, y de contexto en la familia Rrom.
b. Taller No 2: El autoconocimiento como herramienta para potenciar el bienestar Psicológico y emocional
c. Taller No 3. La práctica de la atención plena para el cuidado del cuidador
d. Taller No 4: Cuidarse y cuidar: consciencia y responsabilidad
- Narrativas elaboradas por los jóvenes Rrom que participan del proceso formativo-investigativo, referidas a prácticas de
cuidado.
- Elaboración de cinco (5) cartografías que reflejan el devenir cuidador en jóvenes Rrom.
- Proyecto construido y formulado para cada comunidad Rrom participante que evidencie la concepción de la acción prospectiva como un ejercicio profundamente conectado con la potencia de la vida y la estructuración de lazos y posibilidades afirmativas que potencien las interconexiones que dan sustento u oportunidad de construcción de multiplicidades al interior de la comunidad; y, por otro, la posibilidad de generar acciones que, a partir de la centralidad de la cuestión del cuidado permitan responder a las necesidades, problemáticas y/o potencialidades propias de los entornos y contextos situados
de las comunidades.
COMPONENTE PRESERVACIÓN DE LA LENGUA
- Informe de caracterización sobre el uso de la lengua romaní en las prácticas culturales.
- Identificación de las prácticas culturales más relevantes para la enseñanza y el aprendizaje de la lengua.
- Caracterización lingüística de los niños, niñas y adolescentes de la comunidad Rrom.
- Estrategia didáctica escrita que integra prácticas culturales específicas, usos y costumbres de la comunidad Rrom.
- Materiales didácticos culturalmente pertinentes.
- Ajustes al Plan de formación para sabedoras y sabedores centrado en el uso de prácticas culturales en la enseñanza.
- Informe de evaluación del piloto, incluyendo las fortalezas y debilidades de la estrategia didáctica diseñada.
- Retroalimentación de los participantes sobre la efectividad e incidencia de las prácticas culturales en el aprendizaje de la lengua Romaní.
- Ajustes y mejoras en la estrategia didáctica basados en los resultados de la implementación piloto.
- Informe de evaluación final con recomendaciones para fortalecer la estrategia.
- Versión ajustada de la estrategia didáctica.
- Informe sobre la replicabilidad y sostenibilidad de la estrategia.
- DISEÑO E IMPLEMENTACION DE UN DIPLOMADO EN "SHIB ROMANI: UN VIAJE A TRAVES DE LA LENGUA" con una
duración de 120 horas
Divulgación:
- En primera instancia se elaborarán diferentes materiales tipo flyer conforme cada una de las actividades contempladas. Estos elementos se complementarán con la estructuración de notas informativas que se
divulgarán en la página web y redes sociales del Doctorado en Estudios Sociales.
- Construcción de materiales tipo podcast para difusión en audio 
- Se elaborarán un total de 5 audios tipo podcast que se caracterizarán por contener entrevistas dirigidas a:investigadores, participantes, docentes y demás voces participantes en proceso de investigación – formación, los cuales se difundirán en la emisora LAUD 90.4 f.m. estéreo en el programa Voces y Devenires.
- Elaboración de videos de síntesis de los procesos realizados 
- En los dos grandes procesos que componen la acción formativa se elaborarán para cada uno un video de máximo 5 minutos que tendrá como propósito dar cuenta de las acciones realizadas en el marco del proceso
investigativo-formativo y que fungirá como memoria de los procesos adelantados.
- Consolidación de memoria audiovisual del proceso
- Se construirá un video de síntesis de todo el proceso, apoyado con materiales fotográficos de las acciones que se lleven a cabo con la comunidad y que permitirá dar cuenta de todo el conjunto de procesos realizados en el marco del proyecto.</t>
  </si>
  <si>
    <t>UDFJC:
- Representación, Discurso y Poder
UPN:
- Filosofía y enseñanza de la filosofía</t>
  </si>
  <si>
    <t>Articulación de los diferentes resultados; por un lado, la fuente primaria y los documentos del marco teórico. Es decir, se cruzan las temáticas que conformarían series, base de la interpretación. Durante este proceso de articulación se caracterizarán los conceptos y se establecerán relaciones entre los conceptos formación y salida técnica para la educación. De este modo, se elaborarán matrices analíticas y formalización del campo del diseño.</t>
  </si>
  <si>
    <t>- Un Capítulo en Libro Resultado de Investigación(CAP_LIB_C)
- Un Procesos de Apropiación Social Del Conocimiento para el Fortalecimiento o Solución de Asuntos de Interés Social(FIS)
- Un Evento Científico con Componente de Apropiación(EC_A) 
- Dos Opción de Grado(Trabajo de Investigación Dirigido)
- Informes técnico y financiero de avance en el mes 6 y 12 de la ejecución del proyecto
- Informe técnico y financiero final en el mes 18 finalizando el proyecto</t>
  </si>
  <si>
    <t>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t>
  </si>
  <si>
    <t>UP HOLDING S.A.S PROPONENTE
ASOCIACION DE RECICLADORES DE PAIPA RECIPAIPA 
MUNICIPIO DE BARRANCABERMEJA 
GOBERNACION DE BOYACA 
GOBERNACION DEL META 
CENTRO REGIONAL DE GESTIÓN PARA LA PRODUCTIVIDAD Y LA INNOVACIÓN DE BOYACÁ - CREPIB 
ASOCIACION CAMARA DE COMERCIANTES LGBT DE COLOMBIA 
MUNICIPIO DE VIOTA 
FUNDACION MUJER Y FUTURO 
CORPOBOYACA 
UNIVERSIDAD DE BOYACÁ 
UNIVERSIDAD DISTRITAL FRANCISCO JOSÉ DE CALDAS 
UNIVERSIDAD SANTO TOMÁS 
CAMARA DE COMERCIO DE DUITAMA 
FUNDACION RED COMUNITARIA TRANS</t>
  </si>
  <si>
    <t>UDFJC: Grupo de Investigación Internacional en Informática,Comunicación y Gestión del Conocimiento
UNIVERSIDAD DE BOYACÁ: Grupo Investigaciones Sectoriales Empresariales y Desarrollo Económico GISEDE</t>
  </si>
  <si>
    <t>Objetivo específico 1 (OE1): Dinamizar la articulación entre actores para generar estrategias de Ctel en el desarrollo de materiales y/o productos sostenibles
Objetivo específico 2 (OE2): Generar conocimiento Ctel para desarrollar materiales y/o productos sostenibles a mayor escala.
Objetivo específico 3 (OE3): Fortalecer la capacidad técnica e infraestructura para crear nuevos materiales y/o productos sostenibles a través de Ctel</t>
  </si>
  <si>
    <t xml:space="preserve">-Implementación de un modelo de registro, calificación y priorización de ideas sobre aprovechamiento productivo de residuos y uso-aprovechamiento de la biodiversidad E2A05 - Implementación de desarrollo tecnológico para el modelado de capacidades de los actores participantes frente al reto posterior de escalabilidad de los prototipos E3A04 - Definición del modelo de negocio con soporte tecnológico, orientado a procesos comerciales de los prototipos.(3)
-Apoyo a creación de programas de pregrado (Analizar la información de caracterización de participantes)(3)
(-Vinculación de estudiantes de doctorado (1)
-Vinculación de estudiantes de maestria (2)
-Vinculación de estudiantes de pregrado (3)
</t>
  </si>
  <si>
    <t>-UNIVERSIDAD NACIONAL ABIERTA Y A DISTANCIA – UNAD
- CUANTICORE S.A.S.
- PONTIFICIA UNIVERSIDAD JAVERIANA (CALI)
- FUNDACIÓN TECNALIA COLOMBIA
- ALCALDÍA MUNICIPAL DE NERIA, CALDAS
- ALCALDÍA DE GUASCA, CUNDINAMARCA
- ALCALDIA DISTRITAL DE TUMACO, NARIÑO
- ALCALDIA DE ACACIAS, META
- ASOCIACIÓN ALIANZA SINERTIC
- ASOCIACIÓN COLOMBIANA DE BIOMETRIA E IDENTIDAD - ACOBI
- ASOCIACION DE PRODUCTORES DE PANELA DE NEIRA CALDAS-ASOPROPNEIRA
- ASOCIACIÓN DE GANADEROS Y AGRICULTORES DE GUACA - AGAG
- ESCUELA CAMPESINA DE ESTUDIOS TÉCNICOS DE CUNDINAMARCA
- CORPORACION ABRIENDO CAMINOS DEL CORREDOR ORIENTAL- CORPOAC</t>
  </si>
  <si>
    <t>GICOECOL</t>
  </si>
  <si>
    <t>• Entrega de 15 Biodomos por municipio (total 150),gestionados a través de Asociaciones productivas.
• Adecuación de un Nodo de Monitoreo Departamental. Software
• App Móvil de asistencia técnica al campesino.
• Software predicción de clima
• Software de análisis de vulnerabilidad, gestión de riesgos y alerta temprana
• Software de control de la biodiversidad terrestre y marítima (mediante eco-acustica , visión artificial y sensores)
• Acceso a Formación a funcionarios de la alcaldía y asociaciones productivas a cursos MOOC
• Participación del congreso internacional</t>
  </si>
  <si>
    <t>• Universidad de Pamplona
• Universidad Francisco de Paula Santander
• Gobernación de Santander
• Municipio de Aguazul, Casanare
• Municipio de San José de Cucuta, Norte de Santander
• Asociación Mujer Rural de Cucuta
• Asociación de agricultores del municipio de Motiscua
• Asociación de agroindustrial de fruticultores de la Floresta
• Asociación de asociaciones de productores de Cacao del Norte de Santander y su Región del Catatumbo
•  Cámara de comercio de Ocaña</t>
  </si>
  <si>
    <t>Este proyecto constituye una estrategia multidimensional diseñada no solo para incrementar la productividad agrícola, sino también para transformar la gestión de recursos y los sistemas de producción en las zonas rurales más vulnerables, integrando la generación de conocimientos, la innovación tecnológica y la sabiduría tradicional de manera que permita una transición hacia modelos de producción más sostenibles, resilientes y eficientes, al tiempo que se fortalece la seguridad alimentaria y la conservación del medio ambiente</t>
  </si>
  <si>
    <t>11 Articulos
Un (1) documento con el modelo de innovación tecnológica dirigido a 480 productores en los doce municipios beneficiarios que adopten la transferencia de conocimiento
Dotación con de equipos de análisis_x000D_</t>
  </si>
  <si>
    <t>• Universidad de Pamplona
• Universidad Francisco de Paula Santander
• Gobernación de Santander
• Municipio de Tarqui
• Municipio de Combita
• Cooperativa Multiactiva Agropecuaria de Colombia
• Asociación de productores agropecuarios de Santurban
• Asociación de mujeres agricultoras Sotaquireñas
•  Cámara de comercio de Ocaña
•  Asociacion Colombiana de Micro, Pequeña y Mediana Empresa-ACOPI Regional Noret de Santander</t>
  </si>
  <si>
    <t>Gobernación de Cundinamarca
Connect Bogotá
Universidad de la Salle
Universidad de América
Universidad del Rosario
Universidad Corpas
Universidad Manuela Beltrán
Universidad de Ciencias Aplicadas y ambientales UDCA
Alcaldía de Junín
Alcaldía de Sopó
Alcaldía de Sapuyes
Alcaldía de Yopal
Gobernación de Valle del Cauca
Cámara de Comercio de Bogotá
Cámara de Comercio de Pasto
Alpina
Compensar
Sirius
Colgas
Agromil
Sumicol
Asociación Agropecuaria e Industrial Montaña Negra
Asociación de Caficultores de la Vereda La enfadosa
Asociación Agropecuaria Espino Comunidad ESCO
Instituto de Investigación de Recursos Biológicos Alexander Von Humboldt</t>
  </si>
  <si>
    <t>Fortalecer la innovación en el desarrollo y transferencia de tecnologías, aceleración de emprendimientos verdes y diseño de nuevos productos de alto valor agregado, basados en el aprovechamiento sostenible de la biodiversidad y en estrategias de mitigación al cambio climático en los Departamentos de Bogotá, Cundinamarca, Nariño, Valle de Cauca, Meta, Casanare.</t>
  </si>
  <si>
    <t>1 Documento de Planeación
27 Prototipos
18 Documentos de Investigación
6 Estrategias</t>
  </si>
  <si>
    <t>No Avalada</t>
  </si>
  <si>
    <t>Universidad Surcolombiana
Universidad Internacional del Trópico Americano 
Municipios de Floridablanca 
Municipio de Saravena 
Municipio de Pitalito 
Municipio de Hato 
Municipio de Aguazul 
Fundación Viracocha 
Escuela de Empresarios de Quebec 
Corporacion Regional de la Productividad Agropecuaria Arauca 
Corporación Nacional de I+D+i 
Corporación Autónoma Regional de la Orinoquia - Corporinoquia 
Centro Internacional de Física 
Centro de Microscopía y Microanálisis 
Asociación Internacional Identi</t>
  </si>
  <si>
    <t xml:space="preserve">Universidad del Tolima 
Universidad de Antioquia 
Institución Universitaria Colegio Mayor de Antioquia 
Corporación para Investigaciones Biológicas - CIB 
Alcaldía de Guamo 
Alcaldía de Santa Isabel 
Alcaldía de Armero 
Alcaldía de Natagaima 
Alcaldía de Chaparral 
Alcaldía de Coyaima 
Alcaldía de Carmen de Viboral 
Resguardo Indígena Totarco Tamarindo 
Asociación de familias vulnerables de Santa Isabel ASOFAVURSI 
Asociación de productores agropecuarios de San Pedro ASOSANPEDRO 
Asociación de mujeres de corozo ASOMUCORO 
Comité de Ganaderos del Tolima 
Camara de comercio de Medellín </t>
  </si>
  <si>
    <t>Fundación Universitaria Los Libertadores
Universidad Tecnológica de Bolívar
Sierra Consulting (Empresa Ambiental)
IIP S.A. (Ingeniería, Integridad &amp; Protección)
Fundación Labriegos por la Paz
Fraunhofer Chile
CIMA S.A.S
Alcaldía del Municipio de Tuchín (Dpto. de Córdoba) 
Comunidad Indígena La Pista del pueblo Zenú
Cámara de Comercio de Montería ((Dpto. de Córdoba)
Asociación de Mujeres Exitosas al Frente (Dpto. de Sucre)
FENALCO (Federación Nacional de Comerciantes Empresarios) seccional Córdoba
Alcaldía de Apartadó (Dpto. de Antioquia)
Instituto Nacional de MetrologíaFísica (Laboratorio de Temperatura)</t>
  </si>
  <si>
    <t>GCEM</t>
  </si>
  <si>
    <t>Implementar tecnologías 4.0 para la restauración y monitoreo de ecosistemas hídricos en áreas de Influencia energética para la toma de decisiones basada en datos y la apropiación territorial del conocimiento._x000D_</t>
  </si>
  <si>
    <t xml:space="preserve">Implementar tecnologías 4.0 para la restauración y monitoreo de ecosistemas hídricos en áreas de Influencia energética para la toma de decisiones basada en datos y la apropiación territorial del conocimiento.
1 prototipo, 2 artículos científicos, 1 Software, 1 proyecto de maestría, 3 jornadas de socialización, 1 página web del Instituto del Agua
6 diplomados,1 Congreso, 2 Conversatorios, 2 documentos de política, 1 prototipo, 2 artículos científicos, 2 jornadas de socialización
10 talleres, 2 artículos científicos, 2 cartillas
</t>
  </si>
  <si>
    <t>CORPORACIÓN UNIFICADA NACIONAL DE EDUCACIÓN SUPERIOR – CUN, SEDE SINCELEJO
ASOCIACIÓN SUPRADEPARTAMENTAL DEL ALTO PATÍA – ASOPATÍA
FUNDACIÓN TECNALIA COLOMBIA 
RED NACIONAL DE AGENCIAS DE 
DESARROLLO LOCAL DE COLOMBIA- RED ADELCO
MUNICIPIO DE CERETÉ 
CORPORACIÓN UNIVERSITARIA ANTONIO JOSÉ DE SUCRE
MUNICIPIO DE SANTA CRUZ DE LORICA 
GOBERNACIÓN DE SUCRE 
MUNICIPIO DE TOLUVIEJO 
CORPORACIÓN INCUBADORA DE EMPRESA DE SUCRE
ASOCIACIÓN COLOMBIANA DE LA MICRO, PEQUEÑA Y MEDIANA EMPRESA – ACOPI BOLIVAR
BIOMASNEST 
CORPORACIÓN INNPRENDE 
NEPTURA ZOMAC SAS 
FUNDACIÓN JUVENTUDES DINÁMICAS</t>
  </si>
  <si>
    <t>GCEM, DIMSI, INVID, ORION</t>
  </si>
  <si>
    <t>Fortalecer capacidades en CTeI para la mitigación de la degradación acelerada y aprovechamiento sano de los ecosistemas marinos y costeros afectados por la sobreexplotación de los recursos naturales en los departamentos de Chocó, Magdalena, y La Guajira</t>
  </si>
  <si>
    <t>Documentos de investigación elaborados 3, Prototipos desarrollado 6, Estrategias de apropiación realizadas 1</t>
  </si>
  <si>
    <t>CORPORACIÓN UNIFICADA NACIONAL DE EDUCACIÓN SUPERIOR – CUN, SEDE SINCELEJO
ASOCIACIÓN SUPRADEPARTAMENTAL DEL ALTO PATÍA – ASOPATÍA
FUNDACIÓN TECNALIA COLOMBIA 
RED NACIONAL DE AGENCIAS DE DESARROLLO LOCAL DE COLOMBIA- RED ADELCO
MUNICIPIO DE CERETÉ 
CORPORACIÓN UNIVERSITARIA ANTONIO JOSÉ DE SUCRE
MUNICIPIO DE SANTA CRUZ DE LORICA 
GOBERNACIÓN DE SUCRE 
MUNICIPIO DE TOLUVIEJO 
CORPORACIÓN INCUBADORA DE EMPRESA DE SUCRE
ASOCIACIÓN COLOMBIANA DE LA MICRO,PEQUEÑA Y MEDIANA EMPRESA – ACOPI BOLIVAR
BIOMASNEST 
CORPORACIÓN INNPRENDE 
NEPTURA ZOMAC SAS 
FUNDACIÓN JUVENTUDES DINÁMICAS</t>
  </si>
  <si>
    <t>Fortalecer capacidades de ciencia, tecnología e innovación para la valorización de la biodiversidad y la economía circular en las regiones de Córdoba, Sucre y Cauca</t>
  </si>
  <si>
    <t>Productos de Generación de Nuevo Conocimiento
− Producto Científico Tipo TOP #1.
Publicación 1. Artículo de Investigación en Revista A1 (Acceso Abierto) relacionado estudios de especies autóctonas), que mide la calidad y el impacto de la investigación sobre la biodiversidad local.
− Producto Científico Tipo TOP #2.
Publicación 2. Libro de Investigación de Calidad A1, que recopila y difunde de manera exhaustiva los hallazgos científicos y saberes tradicionales referentes a la biodiversidad local.
− Producto Científico Tipo TOP #3.
Publicación 3. Capítulo en Libro de Investigación de Calidad A1, que permite profundizar en aspectos específicos de la bioprospección y la economía circular.
Productos de Desarrollo Tecnológico
− Producto de Desarrollo Tecnológico tipo A: Patente de Invención de Calidad A1 de los bioproductos desarrollados
− Producto de Desarrollo Tecnológico tipo A: Producto de Creación o Investigación-Creación de Calidad A1</t>
  </si>
  <si>
    <t>FUNDACION ALIANZA TECNOLÓGICA Y DESARROLLO EDUCATIVO
FUNDACIÓN UNIÓN GLOBAL 
FUNDACIÓN TECNALIA COLOMBIA
RED NACIONAL DE AGENCIAS DE DESARROLLO LOCAL DE COLOMBIA- RED ADELCO
MUNICIPIO DE POLONUEVO 
FUNDACIÓN UNIVERSITARIA CAFAM
MUNICIPIO DE VILLANUEVA 
MUNICIPIO DE SANTA ROSA BOLÍVAR
MUNICIPIO DE SANTO TOMÁS 
SOCIEDAD DE MEJORAS PUBLICAS DE CARTAGENA</t>
  </si>
  <si>
    <t>Fortalecer capacidades en CTeI para la mitigación de la degradación acelerada y aprovechamiento sano de los ecosistemas marinos y costeros afectados por la sobreexplotación de los recursos naturales en los departamentos de Chocó, Magdalena, y La Guajira.</t>
  </si>
  <si>
    <t>Documentos de investigación elaborados 4, Prototipos desarrollado 6, Estrategias de apropiación realizadas 1</t>
  </si>
  <si>
    <t xml:space="preserve">UNIVERSIDAD TECNOLÓGICA DE PEREIRA
UNIVERSIDAD DEL ATLÁNTICO 
UNIVERSIDAD MANUELA BELTRÁN 
UNIVERSIDAD SANTO TOMAS 
EMPRESA DE ACUEDUCTO Y ALCANTARILLADO DE PEREIRA S.A.S E.S.P
ASOCIACIÓN COMUNITARIA YARUMO BLANCO
GUADUA Y SECADO DE COLOMBIA SAS 
MACONDOLAB CENTRO DE INNOVACIÓN Y PRODUCTIVIDAD DEPENDIENTE DE LA UNIVERSIDAD SIMÓN BOLÍVAR
FÁBRICA DE LA FELICIDAD SAS 
MUNICIPIO DE GARAGOA 
ALCALDÍA MUNICIPAL DE NEMOCÓN
MUNICIPIO DE PESCA 
MUNICIPIO DE SATIVANORTE
MUNICIPIO DE SOMONDOCO 
MUNICIPIO DE CAMPOHERMOSO 
MUNICIPIO DE UBALA 
JUNTA DE ACCIÓN COMUNAL VEREDA QUIGUA ARRIBA. GARAGOA
</t>
  </si>
  <si>
    <t xml:space="preserve">Generar nuevo conocimiento y desarrollo tecnológico para el cuidado del agua y la restauración ecológica participativa, fortaleciendo la resiliencia ambiental y social en los territorios de Cundinamarca, Boyacá, Risaralda y Atlántico </t>
  </si>
  <si>
    <t>Participación en evento de investigación internacional como ponente  Número de ponencias  2 
Estudiantes de maestría.  Número de estudiantes de maestría  2 
Jóvenes investigadores  Número Jóvenes investigadores  2 
Informe de Validación Línea Base Ambiental y Cartografía  Número de Informes 1 
Número de estudiantes de maestria 2 
Número de artículos 2 
Participación en evento internacional por grupo de investigación OLEOQUIMICA NUMERO DE PONENCIAS 1 
Video divulgativo a cargo del grupo OLOEQUIMICA con los principales resultados de la caracterización de las prácticas agricolas, el diagnóstico de residualidad y la obtención de los diferentes tipos de biochar y sus aplicaciones en la remoción de contaminantes
NÚMERO DE VIDEOS 1 
Doctor en Estancia posdoctoral Número de Doctor 1
Estudiante de Maestría Número de maestrantes 1 
Joven investigador Número de investigadores 1 
Artículos de investigación Número de artículos 2 
Documentos de investigación Número de libros /o capítulos de libro. 2 
Ponencias internacionales Número de ponencias 4 
Ponencias nacionales Número de ponencias 4 
Libro resultado de investigación   Número de libros 1 
Guía metodológica de lineamientos ecológicos de intervención con actores locales    Número de Guías Metodológicas  1 
Intormes trimestrales administrativos  Número de informes  4 
Intormes trimestrales de supervisión.  Número de informes  4 
Artículo Clasificación A Open Access (resultados de la remoción de productos farmacéuticos y de cuidado personal y plaguicidas por medio de los diferentes tipos de biochar obtenidos), Responsable Grupo de Investigación Oleoquímica UTP-USTA Número de artículos publicados1 
Ponencia Internacional Presentación de los resultados de la aplicación del biocarbón obtenido en remoción de contaminantes, en congreso internacional especializado Responsable Grupo de Investigación Oleoquímica UTP-USTA Número de Ponencias 3 
Estudiante de Maestría eje cafetero Implementación de metodologías HPLC y GC- MS /QQQ evaluación de la remoción de productos farmacéuticos y de cuidado personal y plaguicidas por medio de los diferentes tipos de biochar a cargo del grupo OLEOQUIMICA UTP Número de estudiantes de maestría 1 
Artículos Clasificación A Open Access (Resultados de la caracterización materias primas y la simulación del proceso de pirólisis y su evaluación económica con el análisis de escala usando los residuos), Responsable Grupo de Investigación DPQ - UTP Número de artículos Pblicados  2 
Ponencias Internacionales (Resultados de la caracterización materias primas y la simulación del proceso de pirólisis y su evaluación económica con el análisis de escala usando los residuos), Responsable Grupo de Investigación DPQ - UTP Número de ponencias 2 
Estudiantes de Maestría eje cafetero. Realizar la caracterización materias primas y la simulación del proceso de pirólisis y su evaluación económica con el análisis de escala usando los residuos), Responsable Grupo de Investigación DPQ - UTP Número de estudiantes de maestría 2 
Artículo publicado en revista indexada derivado de los procesos de oxidación avanzada realizados por el Grupo de Investigación en Fisicoquímica Aplicada y Modelamiento Molecular GIFAMol UTP Número de Artículos 1 
Artículos de investigación Número de artículos 4 
Libros resultados de investigación Número de libros /o capítulos de libro. 1 
Productos tecnológicos patentados o en proceso de solicitud de patente Número de patentes o solicitud de patentes 1 
Dotación de equipos a escala piloto para la pirolisis de residuos agroindustriales (PML-UTP) Equipos comprados  1 
Servicio de evaluación del comportamiento a escala piloto de biomasa residual agroindustrial a procesos de transformación pirolítica (PML-UTP) materias primas paralizadas a escala piloto 3 
Socialización de resultados comunidad científica (PML-UTP) Articulo publicada 1 
Socialización de resultados potenciales usuarios de la tecnología (PML-UTP) Evento de socialización  3 
Diseño de estrategia para Incrementar el Nivel de Disponibilidad Tecnológica (TRL) (PML-UTP) Ruta de maduración tecnológica 1 
Ponencias nacionales  Número de ponencias  6  
Ponencias internacionales  Número de ponencias   4 
Joven investigador Número de jóvenes investigadores 4 
Patentes dron Numero de patentes  1  
Artículos de investigación A1 Numero de artículos  4 
Estudiante de Maestria Numero estudiantes de maestria 1  
Libro de divulgación  Número de libros de divulgación 1 
Ponencia nacional Número de ponencias 1 
Kits de transferencia por tecnología Número de kits documentados, validados y listos para transferencia 3 
Intormes trimestrales administrativos.  Número de informes  4 
Intormes trimestrales de supervisión. Número de informes  4 
Estrategia territorial de apropiación comunitaria Documento de estrategia formulado y validado 1 
Modelos de negocio sostenibles validados Número de modelos por tecnología validados con actores del ecosistema 3 
Programa de formación técnica y social implementado Número de cursos 1 
Pilotos de implementación comunitaria Número de pilotos instalados y en funcionamiento autónomo 3 
Informe de implementación y validación de la estrategia participativa de restauración ecológica Número de Informes 2 
Informes trimestrales administrativos  Número de informes  4 
Informes trimestrales de supervisión.   Número de informes  4</t>
  </si>
  <si>
    <t>Orquídeas: Mujeres en Inteligencia Artificial, Ciencias y Tecnologías Cuánticas 2025</t>
  </si>
  <si>
    <t>Se propone la creación de modelos de dimensionamiento que recurran a imágenes satelitales de las posibles comunidades energéticas y con apoyo de la inteligencia artificial, determinar las capacidades máximas que pueden ser instaladas en los techos y azoteas de la comunidad. La herramienta de inteligencia artificial que se genere de la metodología propuesta debe ser capaz de replicar las soluciones a diferentes comunidades lo cual facilitará el proceso de dimensionamiento y futura implementación de estas soluciones en las comunidades el Registro de Comunidades Energéticas (RCE). Este proyecto se alinea con la Misión de Transición Energética de las Políticas de Investigación e Innovación Orientadas por Misiones y particularmente apunta al eje de Inteligencia artificial y la línea temática de Optimización y gestión de energías renovables en territorio</t>
  </si>
  <si>
    <t>• Modelo desarrollado a partir de Inteligencia Artificial para el Aprovechamiento de Techos en Sistemas Fotovoltaicos en Comunidades Energéticas. 
• 1 Articulo de Investigación 
• 1 Trabajo de pregrado aprobado. 
• 1 Informe técnico final de investigación. 
• Recursos educativos abiertos 
o Cartillas digitales o Manuales no especializados o Cápsulas de videos explicativos 
o Recursos gráficos, tipo presentaciones e inforgrafias 
• 1 Vinculación de jóven Investigadora.</t>
  </si>
  <si>
    <t>Orquídeas: Mujeres en Inteligencia Artificial, Ciencias y Tecnologías Cuánticas 2026</t>
  </si>
  <si>
    <t xml:space="preserve">Los resultados esperados del proyecto incluyen el desarrollo de un modelo mecanocuántico que describa con precisión la respuesta óptica de fluoróforos acoplados a nanopartículas metálicas bajo excitación láser y en presencia de un baño térmico a temperatura finita. Se generarán simulaciones computacionales que permitan predecir cómo el tamaño, el recubrimiento de la nanopartícula, la temperatura del medio y la intensidad del láser afectan la emisión de los fluoróforos. Además, se llevarán a cabo experimentos que validen estos modelos teóricos mediante la síntesis, caracterización y funcionalización de nanopartículas de oro con fluoróforos como fluoresceína y rodamina, y su posterior análisis óptico bajo diferentes condiciones de excitación. A nivel medible y cuantificable, el proyecto dará lugar a la publicación de al menos un artículo científicos en una revista indexada de primer cuartil, la presentación de los resultados en un congresos internacional, y la formación de al menos una estudiante de pregrado (vincuada bajo la modalidad de joven investigadora) en técnicas avanzadas de modelado, simulación y caracterización óptica. También se espera el desarrollo de herramientas computacionales que puedan ser utilizadas en futuras investigaciones sobre interacción luz-materia a nanoescala. En el corto plazo, este proyecto fortalecerá la capacidad investigativa en nanotecnología y óptica en las instituciones participantes, fomentando colaboraciones entre grupos de investigación. A mediano plazo, se espera que los resultados permitan la optimización de nanosistemas híbridos con aplicaciones en bioimagenología, sensores ópticos y terapias fotodinámicas. A largo plazo, los avances en esta área podrían contribuir al desarrollo de estrategias más precisas y efectivas en el tratamiento del cáncer mediante hipertermia localizada, con impacto en la salud pública y en la consolidación de Colombia como un actor relevante en la investigación en nanomedicina. </t>
  </si>
  <si>
    <t>Articulos A1 1
Reporte de criterios de diseño para mejorar la sensibilidad térmica de los nanosistemas. 1
Informes tecnicos de avance y final 2
Publicación en revistas científicas de divulgación de la Universidad Distrital ("Revista Científica" o "Tecnura") 1
Comunicación social del conocimiento Estrategias de comunicación del conocimiento Participación del equipo en un evento de divulgación científica,como una feria universitaria o un encuentro de ciencia abierta.1
Comunicación social del conocimiento Generación de contenidos Se crearán infografías y videos cortos sobre los hallazgos del proyecto, difundidos en plataformas digitales de la universidad y redes sociales. 2
Comunicación con enfoque en las relaciones entre ciencia, tecnología y sociedad Estrategias de comunicación del conocimiento Coloquio sobre nanotecnología y biofotónica en medicina para docentes y estudiantes , y un seminario abierto para la comunidad académica sobre los avances y aplicaciones biomédicas del proyecto.2
Vinculación de jóvenes investigadores mediante becas_x0002_pasantías a las actividades de CTeI Estudiante recien graduada de la Licenciatura en Física de la Universidad Distrital 1_x000D_</t>
  </si>
  <si>
    <t>Orquídeas: Mujeres en Inteligencia Artificial, Ciencias y Tecnologías Cuánticas 2027</t>
  </si>
  <si>
    <t>Corto plazo
Resultados medibles:
Obtención de configuraciones estructurales estables para los compuestos Cys+AlF3 y Gly+AlF3 intercalados en HOPG mediante simulaciones DFT.
Generación de imágenes simuladas STM comparables con datos experimentales de intercalación.
Identificación de las energías de adsorción y las barreras de difusión de las biomoléculas intercaladas.
Impacto a nivel nacional:
Iniciar el intercambio científico y técnico entre investigadores de Argentina y otras regiones mediante colaboraciones con el LASUI-IFIS y el Departamento de Física de Neutrones de la CNEA.
Fomentar el uso de métodos de modelización computacional avanzados como DFT en instituciones científicas nacionales, fortaleciendo la infraestructura de investigación en física y materiales.
Aportar avances en la investigación de materiales sostenibles para el almacenamiento de energía: Escritura de un paper científico, participación en congresos.
Mediano plazo
Resultados medibles:
Validación experimental de los compuestos intercalados a través de técnicas como XPS, STM y RBS, con resultados que confirmen la estabilidad y la morfología esperadas.
Identificación de las condiciones óptimas para la intercalación y comportamiento de los sistemas biomoleculares en el sustrato de HOPG.
Impacto a nivel regional:
Generación de conocimiento nuevo. Publicación de un artículo científico basado en los resultados del proyecto, consolidando su impacto académico.
Transferencia científica a través de la participación en congresos especializados, permitiendo la difusión del conocimiento generado.
Formación de una joven investigadora a través de su pasantía, promoviendo el desarrollo de nuevos talentos en el campo de la física de materiales y tecnologías cuánticas.
Establecimiento de vínculos más sólidos entre instituciones de América Latina, como LASUI-IFIS y CNEA en Argentina, promoviendo la cooperación en ciencia y tecnología.
Contribución a la formación de recursos humanos en áreas avanzadas de física de materiales y tecnologías cuánticas en América Latina.
Establecimiento de una línea de investigación en el Grupo de Instrumentación Científica &amp; Didáctica de la Facultad de Ciencias de la Universidad Distrital, enfocada en el modelado computacional de materiales para almacenamiento de energía, promoviendo la continuidad del trabajo desarrollado en el proyecto.
Largo plazo
Resultados medibles:
Desarrollo de nuevos electrolitos híbridos más sostenibles y eficientes para su futura implementación en baterías recargables, mejorando la estabilidad y la eficiencia energética.
Publicación de artículos científicos y participación activa en congresos internacionales sobre energías renovables y materiales avanzados, consolidando la visibilidad internacional del proyecto.
Impacto a nivel nacional y regional:
Contribuir al estudio de materiales avanzados para baterías, reduciendo la dependencia de materiales tóxicos o contaminantes, como los derivados del litio.
Fomentar la investigación aplicada en energías renovables y tecnologías sostenibles, alineándose con los objetivos nacionales y regionales de transición energética y desarrollo tecnológico.
Posible transferencia de conocimiento a industrias locales relacionadas con el almacenamiento de energía, promoviendo el desarrollo de materiales más sostenibles y eficientes.</t>
  </si>
  <si>
    <t>Artículo de investigación Artículos categoría A1 Artículo Teórico-Experimental de la intercalación de Cys+AlF3 y Ala+AlF3, con aplicaciones en electrodos híbridos para baterías recargables. 1
Circulación de conocimiento especializado Participaciones u organizaciones de eventos científicos, tecnológicos y de innovación (congresos, seminarios, foros, conversatorios, talleres, entre otros) La joven investigadora y la doctora, participarán en los Coloquio de Licenciatura en Física y Semana de la Enseñanza de la Física en la Universidad Distrital Francisco José de Caldas.2
Ponencias Ponencias La Doctora presentará los avances del proyecto en un congreso internacional.1
Otros Otros Informe Final del Proyecto 1
Comunicación social del conocimiento Estrategias de comunicación del conocimiento Cuenta de TikTok del Proyecto. Creación de videos cortos (30-60 segundos) que expliquen de manera concisa las generalidades de la investigación. 1 o 2 por semana.1
Circulación de conocimiento especializado Participaciones u organizaciones de eventos científicos, tecnológicos y de innovación (congresos, seminarios, foros, conversatorios, talleres, entre otros) La Joven Investigadora participará en un congreso Internacional en modalidad póster. Discutirá sus resultados con expertos en el área y recibirá retroalimentación de otros investigadores interesados. 1
Joven investigador Vinculación de jóvenes investigadores mediante becas_x0002_pasantías a las actividades de CTeI Se vinculará a la Joven Investigadora de este proyecto a becas y pasantías en el exterior. 1
Apoyo a la creación de programas o cursos de formación de investigadores, especialistas, tecnólogos o técnicos Apoyo a creación de cursos de pregrado Curso de Modelado Cuántico mediante DFT para Aplicaciones en  Materiales. 30 Estudiantes de pregrado</t>
  </si>
  <si>
    <t>Wellcome Discovery Award</t>
  </si>
  <si>
    <t>Wellcome Trust</t>
  </si>
  <si>
    <t xml:space="preserve">Se pretende mejorar el control del uso de los medicamentos para reducir las descargas de los no metabolizados a los cuerpos de agua. 
Finalmente, se busca que este proyecto se convierta en un referente para la normatividad emitida por los Ministerios de Ambiente y Desarrollo Sostenible y Ministerio de Salud y Protección Social de Colombia que permitan modificar el Decreto 1575 de 2007 y la Resolución 2115 de 2007 en lo relacionado con agua potable, siendo Colombia así un referente a los países de Latinoamérica 
</t>
  </si>
  <si>
    <t xml:space="preserve">•	Protocolos de muestreo en agua cruda y potable para la detección de antibióticos (Cefalexina, Amoxicilina y Azitromicina).
•	Participación en congresos nacionales e internacionales
•	Protocolos de estandarización y validación de técnicas analíticas de UV-VIS y HPLC para cuantificación de antibióticos (Cefalexina, Amoxicilina y Azitromicina).
•	Generación de artículos científicos en revistas indexadas. 
</t>
  </si>
  <si>
    <t>CONVOCATORIA DE INVESTIGACIÓN PARA GRUPOS DE INVESTIGACIÓN 2025_x000D_</t>
  </si>
  <si>
    <t>Determinar el efecto de las instituciones educativas en las trayectorias de los estudiantes de bajo capital cultural, con resultados superiores al promedio nacional de las pruebas Saber 11 admitidos en la Educación Superior</t>
  </si>
  <si>
    <t>•un artículo científico para una revista indexada
•presentación de resultados en eventos académicos internacionales especializados en educación, desigualdad y políticas públicas, 
• elaboración de un informe técnico dirigido a las instituciones educativas participantes.</t>
  </si>
  <si>
    <t>CONVOCATORIA COLOMBIA INTELIGENTE: CIENCIA Y TECNOLOGÍAS CUÁNTICAS E INTELIGENCIA ARTIFICIAL PARA LOS TERRITORIOS</t>
  </si>
  <si>
    <t>Universidad America
Escuela Tecnológica Instituto Técnico Central
Empresa B&amp;V Ingenieros SAS
Asociación principal: Asociación Departamental de Usuarios Campesinos de Cundinamarca. ANUC Cundinamarca</t>
  </si>
  <si>
    <t xml:space="preserve">La propuesta para la valorización sostenible de residuos orgánicos mediante el uso de Hermetia illucens aporta beneficios económicos, sociales y ambientales coherentes con el perfil de las comunidades beneficiarias.
En términos económicos, la bioconversión de 100 kg de residuos orgánicos húmedos genera aproximadamente entre 10 y 15 kg de larvas frescas (con alta humedad, alrededor del 60-70%) y alrededor de 50 a 60 kg de frass húmedo, que puede usarse como fertilizante orgánico. Esta estimación es consistente con estudios recientes donde se reportan tasas de conversión (de residuos a biomasa larvaria) entre 10 y 15% en peso fresco y producción de frass que mantiene un contenido de humedad cercano al 60% (Diener et al., 2011; Nguyen et al., 2015). Esto permite transformar un residuo que inicialmente no tiene valor comercial en productos con valor agregado, generando oportunidades de negocio y emprendimiento local. La venta o uso de larvas como alimento para animales y el uso del frass para agricultura generan ahorro en insumos para las familias y organizaciones participantes (Lalander et al., 2019). Además, experiencias globales muestran que estas iniciativas pueden convertirse en modelos de negocio socialmente inclusivos, fomentando la sostenibilidad económica de las comunidades (Joly &amp; Nikiema, 2022; Beesigamukama et al., 2020).
Desde el punto de vista social, el proyecto fomenta la generación de empleo local, especialmente para jóvenes y mujeres en las comunidades, promoviendo la inclusión social y equidad. Estudios de casos en comunidades vulnerables indican que iniciativas similares generan entre 1 y 2 empleos directos por cada 1000 kg de residuos procesados mensualmente (Sheppard et al., 2018). Se espera que al menos un 15-20% de los miembros activos de las organizaciones participen directamente en las actividades de recolección, manejo y transformación de residuos, fortaleciendo el tejido comunitario y el empoderamiento local. La capacitación en tecnologías 4.0 e inteligencia artificial aumenta las capacidades técnicas y la participación activa de la comunidad en procesos innovadores, fortaleciendo además la cohesión social y la equidad (Montenegro-Marín et al., 2025; Beesigamukama et al., 2020).
En el ámbito ambiental, la reducción del volumen y la carga contaminante de los residuos orgánicos evita emisiones de gases de efecto invernadero y la contaminación de suelos y cuerpos de agua. La transformación biológica con Hermetia illucens contribuye a una gestión sostenible de residuos, disminuyendo hasta un 30-40% la materia orgánica que termina en vertederos o en disposición inadecuada (Diener et al., 2011). La generación de frass con alto valor como fertilizante orgánico favorece la recuperación de suelos y promueve prácticas agrícolas sostenibles, cerrando ciclos dentro de una bioeconomía circular (Lalander et al., 2019; Menegon et al., 2020). Además, la experiencia internacional señala que estos sistemas integrados en comunidades fomentan una economía circular con impactos positivos en la resiliencia ambiental local (Joly &amp; Nikiema, 2022).
Cuantitativamente, para cada 100 kg de residuos tratados, se estima una reducción efectiva del 30-40% del residuo inicial en forma de gases y agua evaporada, manteniendo un balance hídrico coherente con la entrega de frass húmedo (Nguyen et al., 2015). El sistema favorece la creación de aproximadamente 1 a 2 empleos directos por cada 1000 kg de residuo procesado mensualmente, generando ahorro en insumos y mejorando la calidad de vida de las familias involucradas (Sheppard et al., 2018). La participación comunitaria se traduce en mayor conciencia ambiental, mejora en las condiciones sanitarias locales y fortalecimiento del capital social (Montenegro-Marín et al., 2025; Beesigamukama et al., 2020).
</t>
  </si>
  <si>
    <t xml:space="preserve">Nuevo conocimiento
(2)  Artículos científicos de los primeros dos cuartiles de indexación en scopus, publindex
Objetivo asociados 2 y 3
Desarrollo tecnológico e innovación
(1) Prototipo funcional de sistema inteligente de cría y monitoreo de Hermetia illucens (TRL 4-7).
(1) Software registrado para monitoreo y análisis ambiental en procesos de bioconversión.
(1) Modelo de IA entrenado para clasificación de residuos y predicción de eficiencia de conversión.
Objetivos asociados 1 y 2
Apropiación social del conocimiento
(1) Módulo de formación para organizaciones comunitarias en bioeconomía circular e IA. con enfoque poblacional- Estrategia de formación y fortalecimiento de capacidades
(1) Sistematización del proceso de apropiación tecnológica con comunidades 
(2) Eventos de transferencia tecnológica y socialización de resultados.
(1)Videos educativos
(1) cartilla sobre bioconversión y tecnologías 4.0.
Objetivos asociados 4
</t>
  </si>
  <si>
    <t>03 de 2025</t>
  </si>
  <si>
    <t>Chamada MCTI/CNPq nº 03/2025</t>
  </si>
  <si>
    <t>Conselho Nacional de Desenvolvimento Científico e Tecnológico - CNPq</t>
  </si>
  <si>
    <t>Facultad de Ingeniería Química (FEQ) y Facultad de Física (FAFIS) – Universidad Federal del Sur y  Sudeste de Pará (UNIFESSPA)
• Departamento Académico de Ingeniería (DAENG) - Universidad Tecnológica Federal de Paraná(UTFPR)
• Centro de Energías Alternativas y Renovables (CEAR) - Universidad Federal de Paraíba (UFPB)
• Departamento de Ingeniería Química (DEQ) - Universidad Federal de Santa Maria (UFSM)
• Departamento de Ingeniería Química y Ambiental - Universidad Nacional de Colombia (UNAL)
• Curso de Ingeniería Química - Universidad Franciscana (UFN)</t>
  </si>
  <si>
    <t>Estudiar el potencial de aplicación del biocarbón de semillas de açaí en el suelo en cuanto a su capacidad de
captura de CO2 y desarrollar una tecnología popular y de bajo costo para que los pequeños agricultores produzcan
biocarbón a partir de este residuo</t>
  </si>
  <si>
    <t>Productos esperados - Año 1:
• Informes detallados sobre las propiedades de las semillas de açaí utilizadas como materia prima
para la producción de biocarbón.
• Informes sobre las características físico-químicas de las muestras de suelo recogidas.
• Desarrollo y montaje del horno de pirólisis de bajo costo.
• Documentación técnica y fotos del prototipo construido, acompañadas del manual de operación y
análisis de costo-beneficio.
• Producción y caracterización inicial de biocarbones.
• Informes parciales de actividades técnicas y científicas.
• Participación en eventos regionales y talleres de extensión.
• Presentación de al menos dos artículos en revistas internacionales de alto impacto.
• Realización de al menos dos eventos de participación comunitaria, incluyendo conferencias y
demostraciones prácticas de la tecnología desarrollada.
Productos esperados – Año 2:
• Informes detallados sobre las propiedades de los biocarbones sintetizados en el laboratorio y en el
reactor de bajo coste.
• Informes con las características físico-químicas del suelo que contiene biocarbón tras el proceso
de incubación.
• Informes detallados sobre la evaluación de la capacidad de adsorción de CO₂ de los biocarbones,
el suelo y los biocarbones incubados en el suelo.
• Informes con el análisis de viabilidad técnica, económica y medioambiental.
• Presentación de al menos dos artículos a revistas internacionales de alto impacto y participación en
congresos nacionales y/o internacionales con presentación oral o póster.
• Formación de recursos humanos.
• Materiales de divulgación científica y concienciación medioambiental.
• Producción de folletos educativos, vídeos explicativos y podcasts con un lenguaje accesible,
dirigidos a la comunidad local y escolar.
• Consolidación de alianzas y fortalecimiento institucional.
• Ampliación de la red de colaboración entre investigadores, comunidades locales e instituciones
involucradas, promoviendo nuevas oportunidades de cooperación científica y tecnológica.</t>
  </si>
  <si>
    <t>Vision Grant</t>
  </si>
  <si>
    <t>Spencer Foundation</t>
  </si>
  <si>
    <t>Estableceremos un plan para cambiar las prácticas de enseñanza en las escuelas públicas de Bogotá (Colombia). Indicadores como los resultados PISA revelan que existe un bajo nivel de rendimiento educativo en Colombia. El sistema educativo de Bogotá es un referente nacional, y la ciudad alberga un alto número de estudiantes. Un cambio en el sistema educativo de Bogotá podría incubar transformaciones más amplias a nivel nacional. Además, la disminución en la matrícula estudiantil en Bogotá presenta una oportunidad para mejorar el desarrollo profesional docente.
Perseguimos una transformación significativa en las prácticas docentes reales del día a día, incluyendo las actividades de desarrollo profesional (ADP) como parte integral de su trabajo. Seguiremos el enfoque de comunidades de mejora en red. Por lo tanto, nuestro objetivo es establecer un centro en red mientras identificamos las condiciones reales de las prácticas docentes para integrar las ADP. Este centro en red debe estar compuesto por diferentes investigadores, docentes, líderes docentes, parte del personal administrativo escolar y representantes del gobierno. Asimismo, identificaremos las condiciones necesarias para implementar comunidades de práctica sistémicas dentro de las prácticas pedagógicas docentes. De este modo, el principal resultado será un plan integral para integrar las ADP en las prácticas de los docentes de las escuelas públicas de Bogotá, permitiéndoles identificar áreas de reflexión y acción.</t>
  </si>
  <si>
    <t>•Participación en una conferencia
•Un informe final</t>
  </si>
  <si>
    <t>Convocatoria interna de investigación 2026</t>
  </si>
  <si>
    <t>Universidad Pedagogica Nacional</t>
  </si>
  <si>
    <t xml:space="preserve">Explorar la posibilidad teórica de que la filosofía pueda ser comprendida como derecho. </t>
  </si>
  <si>
    <t xml:space="preserve">Objetivo 1: Texto publicable sobre la idea de derecho y se explore su relación con los ideales de vida democráticos.
Objetivo 1. Ponencia en evento académico o divulgativo
Objetivo 2: Texto publicable sobre las distintas tipologías de derecho, los asuntos a los que se refiere y las posibles vías en las que puede hablarse de derecho a la filosofía. 
Objetivo 2. Ponencia en evento académico o divulgativo.
Objetivo 3: Texto publicable sobre las distintas formas de comprender la filosofía y se explore las formas en las que ella puede ser comprendida cuando se establece como derecho.
Objetivo 3. Ponencia en evento académico o divulgativo.
Objetivo 4: Texto publicable en el que se diagnostique o se exprese la necesidad de que la filosofía sea comprendida como derecho
Objetivo 4: Texto publicable en el que se revelen y exploren formas fundamentales en las que la filosofía ha estado presente social y culturalmente, previo a su consideración como derecho.
Objetivo 4. Ponencia en evento académico o divulgativo.
</t>
  </si>
  <si>
    <t>CONVOCATORIA CITECDES:
IMPULSO A LA INVESTIGACIÓN PARA EL DESARROLLO SOSTENIBLE 2026 UNIVERSIDAD SANTO TOMÁS SECCIONAL TUNJA</t>
  </si>
  <si>
    <t>Universidad Santo Tomas Seccional Tunja</t>
  </si>
  <si>
    <t>Universidad Santo Tomas Seccional Tunja
Escuela Tecnológica Instituto Técnico Central (ETITC)</t>
  </si>
  <si>
    <t>Grupo de Investigación en Energías Alternativas GIEAUD</t>
  </si>
  <si>
    <t>Obtener una geometría de rotor optimizada que, que, al ser reemplazada en una bomba hidráulica comercial, le permita operar como turbina (PAT) con un aumento significativo en la eficiencia hidrodinámica respecto al rotor original.
➢
Generar modelos numéricos que sirvan como base para futuros desarrollos en turbomáquinas reversibles.
➢
Validar numéricamente el desempeño hidráulico de las geometrías propuestas.
➢
Fortalecer la capacidad investigativa interinstitucional en el área de ingeniería hidroambiental aplicada a energías renovables.</t>
  </si>
  <si>
    <t>Artículo en revista indexada categoría B 1
Desarrollo Tecnológico e Innovación software de cálculo hidrodinámico 1
Apropiación Social del Conocimiento Divulgación en evento científico con componente de apropiación 1
Formación de Recurso Humano Trabajos de grado de pregrado 2</t>
  </si>
  <si>
    <t>CONVOCATORIA PARA LA FINANCIACIÓN DE PROYECTOS DE CTEI CON ENFOQUE EN
APROPIACIÓN SOCIAL DEL CONOCIMIENTO PARA EL DESARROLLO DE COMUNIDADES
ENERGÉTICAS EN EL PAÍS</t>
  </si>
  <si>
    <t>Proponente</t>
  </si>
  <si>
    <t>CONSEJO COMUNITARIO LOS ANDES
OSI COLOMBIA ENERGÍA SOLAR SAS
NODRIZA FÁBRICA DE PROYECTOS SAS
NEPTURA ZOMAC SAS
GUADA HOLDING SAS</t>
  </si>
  <si>
    <t>Línea base socio-energética y térmica; inventarios y mapas de recurso; modelo de demanda; estudio de
factibilidad (CAPEX/OPEX) y ruta regulatoria para la microred comunitaria.
Prototipos validados a nivel de campo; documentación técnica (planos, unifilares, especificaciones, SOPs);
software EMS y gemelo digital básico; expediente regulatorio para operación.
Solución energética operando en sitio; indicadores de disponibilidad, continuidad y calidad del suministro;
plan de O&amp;M, plan de respuesta a emergencias y esquema de sostenibilidad financiera (tarifas
internas/fondo de reposición)
Operadores locales certificados; comunidad empoderada y participando en la gestión; productos de
Apropiación Social del Conocimiento (ASC) y manuales implementados.
Reducción de brechas tecnológicas; paquetes tecnológicos replicables; acuerdos de cooperación para
escalamiento y adopción en nuevas comunidades rurales.</t>
  </si>
  <si>
    <t xml:space="preserve">Informe técnico
Documento de análisis financiero.
Documento de evaluación ambiental.
Análisis de factibilidad global del proyecto con enfoque en sostenibilidad.
Documento jurídicoregulatorio.
Actas de participación comunitaria.
Estrategia inicial de formación y transferencia hacia la comunidad beneficiaria.
Plan que detalla cómo el proyecto genera beneficios comunitarios sostenibles.
Documento de diagnóstico socioenergético participativo.
Registro de talleres y encuestas.
</t>
  </si>
  <si>
    <t>*EFICIENCIA ENERGETICA Y GENERACION ALTERNATIVA DE ENERGIA SAS 
* AGRO360 SAS COEJECUTOR
* ASOCIACION DE PRODUCTORES AGROPECUARIOS AGUAS VIVAS TOTORO 
* UNIVERSIDAD TECNOLÓGICA DE PEREIRA</t>
  </si>
  <si>
    <t>Grupo de Compatibilidad e Interferencia
Electromagnética GCEM</t>
  </si>
  <si>
    <t>Con esta convocatoria se busca fortalecer las relaciones de tecnociencia respecto a la posibilidad de la adaptación de la tecnología
que pueda ser adquirida o creada a los contextos sociales, culturales y ambientales donde se calcule impacten en el desarrollo de los
proyectos.
Implementación, dotación, promoción y operación de comunidades energéticas con foco en acceso a la energía y/o mejora en el
servicio o reducción de costos.</t>
  </si>
  <si>
    <t>Estudio de viabilidad
Modelo de gobernanza
Sistema de generación solar fotovoltaico
Estrategía de comunicación y difusión
Plan de operación y mantenimiento</t>
  </si>
  <si>
    <t>CONVOCATORIA EN INVESTIGACIÓN BÁSICA</t>
  </si>
  <si>
    <t>Incrementar la participación de proyectos I+D +i del área OCDE ciencias biológica en el departamento del Vichada y financiados por MinCiencias</t>
  </si>
  <si>
    <t>36 Informes de Supervisión
3 Documentos de Investigación
1Estrategia de ASC
2 Estancias de Investigación
6 Jovenes Investigadores</t>
  </si>
  <si>
    <t>Formacion de Alto Nivel</t>
  </si>
  <si>
    <t>FORTALECIMIENTO DE CAPACIDADES REGIONALES MEDIANTE LA FORMACIÓN DE TALENTO HUMANO A NIVEL DE DOCTORADO Y MAESTRÍA, ALINEADO CON LOS RETOS ESTRATÉGICOS DE CTeI DEL PLAN BIENAL 2025-2026</t>
  </si>
  <si>
    <t>Universidad de la Sabana</t>
  </si>
  <si>
    <t>Uso y conservación de la diversidad forestal 
Aquaformat
Propobos
Indesos
Grupo de Estudios Ambientales GEAUD
Fluoreciencia
Poiesis XXI
Contexto,Música y Arte- COMA
Investigación para la Creación Artística
Dramaturgías del cuerpo y Escrituras del Espacio
Vivencias  
AQUAFORMAT
ARCO-SES
ARMOS
GCEM
GEFEM
GESETIC
GICE
GICOECOL
GICOGE
GIDENUTAS
GIDPAD
GIICUD
GIIRA
GISE3
GITEM++
GITUD
GRECO
IDEAS
INTECSE
INTERNET INTELIGENTE
ITI
LASER
LIDER
LIFAE
MULTIMEDIA INTERACTIVA Y ANIMACIÓN DIGITAL
NIDE
Diseño, Modelamiento y Simulación DIMSI
Grupo de investigación en cadenas de abastecimiento, logística y trazabilidad GICALyT
Ingeniería y Nanotecnología para la Vida INVID
LAMIC
GEIT</t>
  </si>
  <si>
    <t xml:space="preserve">El proyecto FORTALECIMIENTO DE LAS CAPACIDADES DEL TALENTO HUMANO PARA LA GENERACIÓN Y DIVULGACIÓN DE CONOCIMIENTO, DESARROLLO TECNOLÓGICO E INNOVACIÓN EN LA REGIÓN CENTRO ORIENTE BOGOTÁ Y CUNDINAMARCA, entregará 67 estudiantes con beca para estudio de doctorado y 20 estudiantes con beca para estudio de maestría, mediante recursos de Asignaciones CTeI del SGR y recursos de contrapartida de la Universidad de La Sabana y la Universidad Distrital Francisco José de Caldas. De acuerdo con el Observatorio Laboral para la Educación, durante los últimos 5 años en el Departamento de Cundinamarca se han graduado de doctorado en promedio 11,4 personas por año, por lo tanto, se incrementará en más de un 200% esta cifra durante los años 4 y 5 de este proyecto cuando se espera que se gradúen los beneficiarios.
Cada uno de los doctores formados generará una producción mínima de un (1) artículo de investigación publicado en una revista indexada en la base de datos Scopus o WoS, así como la divulgación de los resultados de su investigación en el marco de la estrategia institucional de divulgación descrita en este documento.
El desarrollo de los trabajos de investigación con calidad e impacto por parte de cada estudiante de doctorado será orientado a atender las demandas territoriales de Bogotá D.C. y el Departamento de Cundinamarca desde los diferentes alcances temáticos definidos por la convocatoria, en materia de ciencia, tecnología e innovación dentro de los retos establecidos por el Plan Bienal de convocatorias 2025-2026 de la Asignación para la Ciencia Tecnología e Innovación del Sistema General de Regalías, de la siguiente manera:
•	Tesis doctorales dirigidas a atender las demandas de Bogotá D.C: 40.
•	Tesis doctorales dirigidas a atender las demandas del Departamento de Cundinamarca: 27.
•	Tesis de maestría dirigidas a atender las demandas de Bogotá D.C: 16.
•	Tesis de maestría dirigidas a atender las demandas del Departamento de Cundinamarca: 4.
Se espera que los resultados de las tesis de estos 87 nuevos profesionales de alto nivel incrementen la contribución de la CTeI al desarrollo social, ambiental, económico y sostenible de la Región Centro Oriente y el país, una de las metas definidas en la Política Nacional de Ciencia Tecnología e Innovación, y a largo plazo al crecimiento económico de Colombia.
Así mismo, al aumentar el número de investigadores reconocidos por el SNCTI, mejore el empleo intensivo en conocimiento acercando al país a esa meta de ser un referente regional y el tercer país más innovador de Latinoamérica. Así mismo, al aumentar el acervo de capital científico del país con formación de alto nivel, se espera que a mediano y largo plazo aumente la capacidad nacional de generación de conocimiento científico de calidad e impacto, lo que sitúe a Colombia más arriba en los rankings internacionales.
Finalmente, la ciencia al servicio de las comunidades y territorios, con resultados relevantes para las necesidades de la región, contribuirá a aumentar el bienestar social y las políticas públicas orientadas a mejorar la calidad de vida de los(las) ciudadanos(as).
</t>
  </si>
  <si>
    <t>67 Becas DOctorales 
20 Becas de maestria</t>
  </si>
  <si>
    <t>Restauración Ecologica</t>
  </si>
  <si>
    <t>Avalada</t>
  </si>
  <si>
    <t>CONVOCATORIA PARA LA CONSERVACIÓN DE ÁREAS AMBIENTALES ESTRATÉGICAS Y LUCHA NACIONAL CONTRA LA DEFORESTACIÓN</t>
  </si>
  <si>
    <t>MinAmbiente (SGR)</t>
  </si>
  <si>
    <t>Alcaldia Municipal de Atrato</t>
  </si>
  <si>
    <t>No Presentado</t>
  </si>
  <si>
    <t xml:space="preserve"> </t>
  </si>
  <si>
    <t>Disminuir la pérdida progresiva de la biodiversidad y deterioro de la provisión de servicios ecosistémicos en áreas ambientales estratégicas en el Municipio de Atrato – Chocó</t>
  </si>
  <si>
    <t>Áreas en proceso de restauración Hectáreas 410
Número de asistencias técnicas Asistencias técnicas realizadas 36</t>
  </si>
  <si>
    <t>Alcaldía de Murindo</t>
  </si>
  <si>
    <t>Disminuir la pérdida progresiva de la biodiversidad y deterioro de la provisión de servicios ecosistémicos en áreas ambientales estratégicas del municipio de Murindó.</t>
  </si>
  <si>
    <t>Áreas en proceso de restauración Hectáreas 401,6
Número de asistencias técnicas Asistencias técnicas realizadas 5</t>
  </si>
  <si>
    <t>Municipio de Nóvita</t>
  </si>
  <si>
    <t>Disminuir la pérdida progresiva de la biodiversidad y deterioro de la
provisión de servicios ecosistémicos en áreas ambientales estratégicas del Municipio de Novita – Choco.</t>
  </si>
  <si>
    <t>Áreas en proceso de restauración Hectáreas 411,02
Número de asistencias técnicas Asistencias técnicas realizadas 30</t>
  </si>
  <si>
    <t>Institución Universitaria del Putumayo</t>
  </si>
  <si>
    <t>Contribuir en la recuperación de coberturas estratégicas de conectividad asociadas a planos de inundación y corredores riparios del sistema hídrico Caño la Hormiga – Tomo – río Orinoco (PNN El Tuparro).</t>
  </si>
  <si>
    <t>Áreas en proceso de restauración Hectáreas 167,56
Número de asistencias técnicas Asistencias técnicas realizadas 20</t>
  </si>
  <si>
    <t>Conservación de áreas ambientales estratégicas y lucha nacional contra la deforestación para pueblos y comunidades indígenas</t>
  </si>
  <si>
    <t>• Autoridades indígenas del resguardo Chaquenodá
• Familias del resguardo Chaquenodá
• CORANTIOQUIA
• Fundación Genene</t>
  </si>
  <si>
    <t>Contribuir a la conservación y manejo sostenible de áreas ambientales estratégicas en el Resguardo Indígena Emberá Katío de Chaquenodá mediante procesos de restauración ecológica participativa, fortalecimiento de la gobernanza ambiental indígena y desarrollo de economías de la naturaleza que promuevan la reducción de la deforestación y la sostenibilidad socioecológica del territorio.</t>
  </si>
  <si>
    <t>Área de ecosistemas estratégicos intervenidos mediante restauración ecológica participativa.	450 hectáreas intervenidas.
5 jornadas de formación comunitaria.
50 hectáreas con sistemas productivos sostenibles implementados.</t>
  </si>
  <si>
    <t>• Resguardo Ancestral Del Pueblo Tamaz Dujos Del Caguán Paniquita
• Familias del resguardo indígena
• Departamento del Huila</t>
  </si>
  <si>
    <t>Disminuir la pérdida progresiva de la biodiversidad y deterioro de la provisión de servicios ecosistémicos en el territorio del Resguardo Ancestral Del Pueblo Tamaz Dujos Del Caguán Paniquita.</t>
  </si>
  <si>
    <t>Áreas en proceso de restauración Hectáreas 304,76
Número de asistencias técnicas Asistencias técnicas realizadas 41</t>
  </si>
  <si>
    <t>• Resguardo Indígena De Tóez De Caloto - Cooperante
• Familias del resguardo indígena - Beneficiario
• Departamento del Cauca - Beneficiario</t>
  </si>
  <si>
    <t>Disminuir la pérdida progresiva de la biodiversidad y deterioro de la provisión de servicios ecosistémicos en áreas ambientales estratégicas del Resguardo Indígena de Toez en Caloto Cauca.</t>
  </si>
  <si>
    <t>Áreas en proceso de restauración Hectáreas 307,43
Número de asistencias técnicas Asistencias técnicas realizadas 11</t>
  </si>
  <si>
    <t>Conservación de áreas ambientales estratégicas y lucha nacional contra la deforestación para comunidades negras, afrocolombianas, raizales y palenqueras</t>
  </si>
  <si>
    <t>Consejo Comunitario General del Río Baudó (ACABA)</t>
  </si>
  <si>
    <t>Disminuir la pérdida de la biodiversidad y sus servicios ecosistémicos de áreas ambientales estratégicas en el Consejo Comunitario General del Río Baudó y sus Afluentes (ACABA)</t>
  </si>
  <si>
    <t>Áreas en proceso de restauración Hectáreas 312,23
Número de asistencias técnicas Asistencias técnicas realizadas 7</t>
  </si>
  <si>
    <t>Consejo Comunitario Mayor de Unión Panamericana</t>
  </si>
  <si>
    <t>Disminuir la pérdida progresiva de la biodiversidad y deterioro de la provisión de servicios ecosistémicos en áreas ambientales estratégicas del Consejo Comunitario Mayor de Unión Panamericana - COCOMAUPA.</t>
  </si>
  <si>
    <t>Áreas en proceso de restauración Hectáreas 308,1
Número de asistencias técnicas Asistencias técnicas realizadas 5</t>
  </si>
  <si>
    <t xml:space="preserve">Consejo Comunitario Afrocolombiano de Bajo de Polo </t>
  </si>
  <si>
    <t>Recuperar el BST y los servicios ecosistémicos en el territorio del Consejo Comunitario Afrocolombiano de Bajo Polo del Corregimiento de Rotinet</t>
  </si>
  <si>
    <t>Áreas en proceso de restauración Hectáreas 167,56
Número de asistencias técnicas Asistencias técnicas realizadas 41</t>
  </si>
  <si>
    <t>Consejo Comunitario de Campesinos y Pescadores de la Vereda Leticia (Proponente)</t>
  </si>
  <si>
    <t>Reducir la degradación progresiva de los ecosistemas estratégicos del DRMI Bahía de Cispatá en el territorio colectivo del C.C.C.P.C.N.L., asociada a procesos de deforestación y fortalecer el control y gobernanza comunitaria.</t>
  </si>
  <si>
    <t xml:space="preserve">Consejo Comunitario Legado Ancestral </t>
  </si>
  <si>
    <t>Disminuir la pérdida progresiva de la biodiversidad y deterioro de la provisión de servicios ecosistémicos en áreas ambientales estratégicas del Consejo comunitario Legado Ancestral de Tumaco en Nariño.</t>
  </si>
  <si>
    <t>Áreas en proceso de restauración Hectáreas 307,43
Número de asistencias técnicas Asistencias técnicas realizadas 10</t>
  </si>
  <si>
    <t>FAPMIG 01/2026</t>
  </si>
  <si>
    <t>Fundação de Amparo à Pesquisa do Estado de Minas Gerais – FAPEMIG, Brasil</t>
  </si>
  <si>
    <t>1- Universidade Federal do Triângulo Mineiro (UFTM), campus Uberaba - Brasil
2- Universidade Federal de Uberlândia (UFU), campus Ituiutaba e campus Uberlândia - Brasil
3- Universidad Nacional de Córdoba (UNC) - Argentina</t>
  </si>
  <si>
    <t>Enseñanza y Aprendizaje de la Física</t>
  </si>
  <si>
    <t>Los datos generados en la investigación podrán interpretarse a partir de: transcripciones de entrevistas con mediadores, gestores y visitantes de las instituciones investigadas; grabaciones de audio y video; grupos focales; cuestionarios estructurados tabulados en software estadístico; registros in situ en museos; elaboración de matrices comparativas entre datos de espacios de Argentina, Colombia y Brasil; registros de intercambios realizados por el equipo; e informes de actividades conjuntas.
Participación en:
•Eventos académicos. (grupos de investigación, talleres y grupos de discusión entre investigadores)
•Eventos científicos nacionales e internacionales.
Se creará un espacio de difusión donde se presentarán los resultados finales de la investigación, el cual estará disponible en el canal Genfec o en los canales de los participantes.</t>
  </si>
  <si>
    <t>Se generarán estrategias planificadas para la preservación de datos, estos se protegerán de acuerdo con la LGPD (Ley General de Protección de Datos de Brasil) en servidores institucionales. En consonancia con las regulaciones de Ciencia Abierta y de la FAPEMIG. La colección estará disponible en repositorios institucionales, garantizando la transparencia y el acceso futuro.
Publicaciones:
•Artículos científicos en revistas del área de Educación con calificación Qualis/Capes A
•Libro electrónico de acceso abierto al final de la investigación.
•Actividades de extensión, talleres y exposiciones itinerantes.</t>
  </si>
  <si>
    <t>CONVOCATORIA 976 COLOMBIA INTELIGENTE 2026</t>
  </si>
  <si>
    <t xml:space="preserve">•	Empresa Agencia ÁGATA
•	Red de Docentes Investigadores REDDI
</t>
  </si>
  <si>
    <t xml:space="preserve">Resultados susceptibles de protección
•	Software del sistema TutorIA para Matemáticas y Programación (código fuente completo): protegido por derecho de autor como obra de software.
•	Modelo de IA entrenado con datos colombianos: protegible como obra científica y como know-how tecnológico.
•	Banco de ejercicios matemáticos contextualizados: protegible como base de datos y como obra colectiva.
•	Metodología de co-diseño para IA educativa en contextos rurales colombianos: publicable como conocimiento científico (artículo).
</t>
  </si>
  <si>
    <t xml:space="preserve">Productos tecnológicos
Sistema TutorIA funcional y validado: plataforma multiplataforma (aplicación Android y versión web progresiva) con motor de Inteligencia Artificial adaptativo, banco de más de 5.000 ejercicios, panel docente y panel de política pública, con código fuente completo publicado bajo licencia GNU AGPL v3 en repositorio público. Modelo de IA entrenado con datos reales de estudiantes colombianos de zonas rurales, documentado y publicado en repositorio abierto con sus pipelines de entrenamiento y evaluación.
Productos de nuevo conocimiento
Mínimo un artículo científico enviado a revista indexada en cuartil Q1 o Q2 en las áreas de Educational Technology, Artificial Intelligence in Education o Learning Analytics, con resultados del piloto cuasi-experimental. Ponencia en evento científico nacional o internacional de IA aplicada a educación. Grafo de conocimiento matemático multi-marco (estándares curriculares del MEN, Pruebas Saber del ICFES y PISA 2022) documentado y publicado como recurso educativo abierto.
Productos de formación
Mínimo 250 niñas, niños, adolescentes y jóvenes formados en pensamiento computacional y programación en los territorios del piloto. Mínimo 50 docentes rurales capacitados en pedagogía mediada por Inteligencia Artificial y uso del panel de analítica de aprendizaje. Guía metodológica de implementación del sistema en instituciones educativas rurales de baja conectividad, publicada bajo licencia Creative Commons CC BY-SA 4.0.
Productos de apropiación social
Piloto validado en mínimo 10 instituciones educativas de zonas rurales, PEDET y ZOMAC de al menos 3 departamentos, con informe técnico de resultados. Acuerdos de adopción institucional firmados con mínimo 2 Secretarías de Educación departamentales. Hoja de ruta de despliegue nacional acordada con el Ministerio de Educación Nacional.
</t>
  </si>
  <si>
    <t>•
Grupo De Investigación Y Desarrollo En Tecnologías De La Información Zeety S A S (Empresa Aliada)
•
Universidad Pedagógica y Tecnológica de Colombia (Co-ejecutora)</t>
  </si>
  <si>
    <t>Mejora en las competencias matemáticas de estudiantes de primaria y secundaria en instituciones rurales, mediante el uso de aprendizaje adaptativo basado en IA.•
Personalización del aprendizaje, permitiendo que cada estudiante avance a su propio ritmo, reduciendo brechas de aprendizaje.
•
Aumento del rendimiento académico, evidenciado en mejores resultados en evaluaciones diagnósticas y finales.
•
Refuerzo continuo del aprendizaje, gracias a la disponibilidad de herramientas de apoyo educativo accesibles en cualquier momento.
•
Fortalecimiento de habilidades de pensamiento lógico y resolución de problemas, fundamentales para el desarrollo académico y profesional.
Beneficios tecnológicos
•
Implementación de una solución basada en Inteligencia Artificial aplicada a la educación, validada en entornos reales.
•
Desarrollo y optimización de modelos de IA educativos, adaptados a contextos rurales.
•
Generación de una plataforma escalable y replicable, que puede ser extendida a otras regiones del país.
•
Funcionamiento en entornos de baja conectividad, mediante soluciones híbridas u offline, garantizando accesibilidad.
•
Generación de analítica de aprendizaje, permitiendo la toma de decisiones basada en datos.
Beneficios en términos de impacto e innovación
•
Reducción de brechas educativas, especialmente en el área de matemáticas en zonas rurales.
•
Transformación de los procesos de enseñanza-aprendizaje, mediante la integración de Inteligencia Artificial en el aula.
•
Generación de conocimiento aplicado, que contribuye al desarrollo de políticas y estrategias educativas basadas en tecnología.
•
Avance en el nivel de madurez tecnológica (TRL 8), con una solución validada en condiciones reales.</t>
  </si>
  <si>
    <t>Una versión optimizada de la aplicación, con mejor desempeño técnico, mayor capacidad adaptativa y una experiencia de usuario mejorada.
•
Validación funcional de la solución en contextos reales, identificación de ajustes necesarios y evidencia de adopción inicial.
•
Evidencia cuantitativa del impacto de la solución en el fortalecimiento de competencias y reducción de brechas educativas, así como modelos de trayectorias de aprendizaje.
•
Una solución validada en entorno real (TRL 8), con modelo claro de sostenibilidad y lineamientos para su replicabilidad en otros territorios.</t>
  </si>
  <si>
    <t>SINNETIC</t>
  </si>
  <si>
    <t>RE1. Modelo bayesiano geoespacial mejorado con integración IoT, capaz de generar alertas
accionables en tiempo real con una precisión predictiva superior al 80% (medida como
porcentaje de alertas confirmadas por inspección de campo). Indicador: precisión del modelo
≥ 80%; latencia de alertas ≤ 4 horas desde la detección.
RE2. Sistema de actuación IoT funcional compuesto por al menos 2 drones de diagnóstico y
aplicación, 20 electroválvulas inteligentes y 30 nodos de sensado desplegados en parcelas
piloto. Indicador: 100% de dispositivos operativos y comunicados con la plataforma central.
RE3. Plataforma CañaIA-IoT operativa con dashboard accesible desde dispositivos móviles,
probada por al menos 20 usuarios finales con una puntuación de usabilidad ≥ 70/100 en
escala SUS. Indicador: SUS score ≥ 70; adopción ≥ 80% de usuarios piloto.
RE4. Evidencia cuantitativa de impacto en productividad: incremento ≥ 8% en TCH o
rendimiento de sacarosa en parcelas tratadas vs. control, y reducción ≥ 15% en costos de
agroquímicos. Indicador: diferencia estadísticamente significativa (p &lt; 0.05) en las variables
de productividad.
RE5. Al menos 250 jóvenes (14-24 años) hijos de agricultores y trabajadores cañicultores
formados en programación con Python y matemáticas aplicadas al agro, con certificación de
competencias. Un (1) producto de Apropiación Social del Conocimiento y un (1) producto de
Divulgación Pública de la Ciencia.
RE6. Al menos 3 artículos científicos tipo publicable sometidos a revistas indexadas (1 por el
doctor postdoctoral, 1 por cada estudiante de maestría, 1 por los jóvenes investigadores).
Una solicitud de patente o registro de software para la plataforma CañaIA-IoT.</t>
  </si>
  <si>
    <t>Los productos esperados del proyecto, alineados con los objetivos de la convocatoria,
incluyen: un prototipo funcional de la plataforma CañaIA-IoT validado en entorno operativo
(TRL 7); un producto tecnológico (software) nuevo, validado y con potencial de certificación;
documentación técnica completa para replicación en otros cultivos; artículos científicos
sometidos a revistas indexadas; productos de apropiación social del conocimiento y
divulgación pública de la ciencia; y fortalecimiento de capacidades regionales en IA y IoT
aplicadas al agro.</t>
  </si>
  <si>
    <t>• Universidad de Cundinamarca
• Universidad Pedagógica y Tecnológica de Colombia UPTC
• LogOn Colombia SAS
• Asociación de Productores Agropecuarios de La Calera
• Asociación Agropecuaria en Unión de la mujer Rural municipio de Silvania</t>
  </si>
  <si>
    <t>LIDER|</t>
  </si>
  <si>
    <t>Los resultados del proyecto se alinean directamente con los objetivos específicos y generan
conocimiento aplicado en inteligencia artificial para agricultura de precisión, contribuyendo al
desarrollo ambiental, social y económico de las regiones rurales beneficiadas.
Resultado 1 (OE1): Infraestructura de monitoreo WSN-IoT-LPWAN operativa y
escalable
Red de sensores que cubre el 95% del área agrícola objetivo (mínimo 200 hectáreas en
múltiples zonas piloto) con monitoreo 24/7 de temperatura (±0.5°C), humedad (±2%), viento
y precipitación; 98.5% de uptime; transmisión de alertas tempranas con mínimo 360 minutos
de antelación a eventos de helada; y conectividad comunitaria mediante radioenlaces que
reduce la brecha digital para al menos 150 estudiantes del área de influencia. Indicador
verificable: número de nodos operativos, porcentaje de uptime y registros de alertas
enviadas.
Resultado 2 (OE2): Modelos de IA validados para predicción agroclimática y
detección de plagas
Plataforma con precisión predictiva del 87±3% (RMSE temperatura ≤0.8°C), F1-score de
detección de plagas ≥0.89±0.04, AUC heladas ≥0.93; sistema difuso evolutivo con ECM
&lt;0.15 para optimización hídrica. Los modelos incluyen LSTM bidireccional, Random Forest
complementado con GAN para imágenes sintéticas de plagas, y sistemas difusos con 25
reglas Mamdani.
Producción científica obligatoria asociada a este resultado, por responsable:
• Doctor en estancia postdoctoral: 1 artículo Tipo TOP o Tipo A (Scopus Q1-Q2)
sobre predicción de temperatura mínima con LSTM multivariante en zonas
altoandinas colombianas.
• Joven Investigador 2: 1 artículo categoría A1-C (Publindex) sobre Random Forest y
GAN para detección temprana de plagas en cultivos de ciclo corto.
DOCUMENTO CONFIDENCIAL UNIVERSIDAD DISTRITAL FRANCISCO JOSÉ DE CALDAS
• Estudiante de Maestría 1: 1 artículo categoría A1-B (Publindex) sobre sistemas
difusos evolutivos para optimización hídrica en invernaderos de montaña tropical.
• Universidad de Cundinamarca (aliada): coautoría en 1 artículo A2-C (Publindex)
sobre validación de la plataforma e impacto en la resiliencia agroclimática regional.
Indicador verificable: artículos sometidos o en proceso de sometimiento antes del cierre del
proyecto, certificados por el Investigador Principal; métricas RMSE ≤0,8°C, F1-score ≥0,89
y AUC ≥0,93 validadas en campo contra datos IDEAM.
Resultado 3 (OE3): Plataforma PREDICAMPO 2.0 funcional y desplegada
Dashboard web y aplicación móvil accesibles en modo offline-first, con capacidad para 200
usuarios concurrentes, latencia de inferencia &lt;3 segundos, y puntuación SUS de usabilidad
≥85/100 evaluada con 45 agricultores. Repositorio de código fuente abierto (GitHub, licencia
MIT). Ecosistema de datos históricos con mínimo 2.5 millones de registros climáticos
validados disponibles bajo licencia Creative Commons. Indicador verificable: número de
usuarios activos, registros de uso de la plataforma, puntaje SUS.
Resultado 4 (OE4): Sistema validado con comunidades y organizaciones
campesinas
Validación con mínimo 5 comunidades piloto, ROI ≥300% en el primer año de operación,
adopción del ≥80% por parte de agricultores beneficiarios, reducción del ≥20% en pérdidas
productivas medida en las fincas participantes. Manual de replicabilidad técnica (mínimo 120
páginas) con especificaciones de arquitectura, protocolos de calibración y plan de
escalabilidad para municipios altoandinos similares. Indicador verificable: encuestas de
impacto productivo, registros de pérdidas antes/después, número de organizaciones activas
en la plataforma.
Resultados en formación y capacidades:
Los productos científicos, tecnológicos y de apropiación social del conocimiento son de
carácter obligatorio conforme a los numerales 5, 6, 7 y 12 de los Términos de Referencia de
la convocatoria ColombIA Inteligente 2026 y al Anexo 1 de la Convocatoria 957 de 2024 de
Minciencias. A continuación se detallan por responsable:</t>
  </si>
  <si>
    <t>Univ. Distrital FJDC (ejecutora): Plataforma PREDICAMPO 2.0 · Manual de
replicabilidad (120 pp.) · Ecosistema de datos (2,5M registros) · Código abierto
MIT/GitHub · 1 ponencia en congreso nacional/internacional.
• Univ. de Cundinamarca (aliada): 1 artículo A2-C Publindex en coautoría sobre
impacto en resiliencia agroclimática + 1 ponencia en evento regional.
• Doctor en estancia postdoctoral (14 meses): 1 artículo Tipo TOP/A Scopus Q1-Q2
sobre LSTM altoandino + 1 producto Divulgación Pública de la Ciencia + 1 informe
técnico final.
• Joven Investigador 1 (12 meses): 1 artículo A1-C Publindex sobre WSN-LPWAN en
zonas sin conectividad + informe de avance (mes 6) + informe final (mes 12).
• Joven Investigador 2 (12 meses): 1 artículo A1-C Publindex sobre Random Forest y
GAN para detección de plagas + informe de avance (mes 6) + informe final (mes 12).
• Estudiante de Maestría 1 (12 meses): 1 artículo A1-B Publindex sobre sistemas
difusos evolutivos para optimización hídrica + informe técnico final.
• Estudiante de Maestría 2 (12 meses): 1 artículo A1-B Publindex sobre impacto de
PREDICAMPO 2.0 en comunidades campesinas + informe técnico final.
• Semillero de Investigación (10+ estudiantes): 2 productos ASC — taller
comunitario IoT (250 jóvenes) + cartilla/infografía divulgativa.
• Empresa nacional aliada: 1 prototipo tecnológico co-desarrollado (Desarrollo
Tecnológico e Innovación, Convocatoria 957/2024) + contrapartida + soporte técnico
en campo. Sin obligación de artículos indexados propios según TDR.
• Organización Local-Regional: Participación activa en validación de pilotos y
apropiación de PREDICAMPO 2.0. Sin obligación de producción académica indexada
según TDR.
• Consolidado mínimo: 6 artículos indexados + 2 ponencias + 2 productos ASC + 1
producto Divulgación Pública de la Ciencia + 7 informes técnicos + 1 plataforma + 1
prototipo + 1 manual + 2 trabajos de grado.
• Programa formativo: 3 talleres para 45+ agricultores sobre plataformas predictivas y
uso de la app; kit de replicación hardware con nodos sensores preconfigurados;
helpdesk técnico 24/7 durante 12 meses post-implementación.
• Capital humano formado: Jóvenes investigadores con certificación en programación
de IA (Python, TensorFlow, LoRaWAN), estudiantes de maestría y semillero de
investigación activo.
• Acuerdos institucionales: Convenios de cooperación formalizados con al menos 5
organizaciones campesinas y alianzas con entidades de apoyo (IDEAM, SENA,
gobernaciones) para sostenibilidad y escalamiento.</t>
  </si>
  <si>
    <t>INSTITUCIÓN UNIVRSITARIA DEL PUTUMAYO (IES) [antes Instituto Tecnológico del Putumayo], SOFTPROJECT COLOMBIA ZOMAC S.A.S, ASOCIACION DE AFRODESENDIENTES DE SAN JOSE DEL FRAGUA- CAQUETA. AAFROSA,</t>
  </si>
  <si>
    <t>Gitem++</t>
  </si>
  <si>
    <t>Anselmo Vega</t>
  </si>
  <si>
    <t>Octavio Salcedo</t>
  </si>
  <si>
    <t>Juan Pablo Rodriguez</t>
  </si>
  <si>
    <t>Cesar Perdomo</t>
  </si>
  <si>
    <t>Marieta Quintero</t>
  </si>
  <si>
    <t>William Castrillon</t>
  </si>
  <si>
    <t>Diana Ovalle</t>
  </si>
  <si>
    <t>Camilo Arias</t>
  </si>
  <si>
    <t>Desistio</t>
  </si>
  <si>
    <t>Seleccionada</t>
  </si>
  <si>
    <t>En tramite</t>
  </si>
  <si>
    <t>IDEP</t>
  </si>
  <si>
    <t>UDFJC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</si>
</sst>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quot;$&quot;\ #,##0"/>
    <numFmt numFmtId="165" formatCode="_-&quot;$&quot;\ * #,##0_-;\-&quot;$&quot;\ * #,##0_-;_-&quot;$&quot;\ * &quot;-&quot;??_-;_-@"/>
    <numFmt numFmtId="166" formatCode="_-[$€-2]\ * #,##0.00_-;\-[$€-2]\ * #,##0.00_-;_-[$€-2]\ * &quot;-&quot;??_-;_-@"/>
    <numFmt numFmtId="167" formatCode="_([$$-240A]\ * #,##0_);_([$$-240A]\ * \(#,##0\);_([$$-240A]\ * &quot;-&quot;??_);_(@_)"/>
    <numFmt numFmtId="168" formatCode="_-[$€-2]\ * #,##0.00_-;\-[$€-2]\ * #,##0.00_-;_-[$€-2]\ * &quot;-&quot;??_-;_-@_-"/>
    <numFmt numFmtId="169" formatCode="_-[$$-240A]\ * #,##0.00_-;\-[$$-240A]\ * #,##0.00_-;_-[$$-240A]\ * &quot;-&quot;??_-;_-@_-"/>
    <numFmt numFmtId="170" formatCode="_-[$£-809]* #,##0.00_-;\-[$£-809]* #,##0.00_-;_-[$£-809]* &quot;-&quot;??_-;_-@_-"/>
    <numFmt numFmtId="171" formatCode="_-&quot;$&quot;* #,##0_-;\-&quot;$&quot;* #,##0_-;_-&quot;$&quot;* &quot;-&quot;_-;_-@"/>
    <numFmt numFmtId="172" formatCode="&quot;$&quot;#,##0"/>
    <numFmt numFmtId="173" formatCode="0.0%"/>
    <numFmt numFmtId="174" formatCode="0.0"/>
  </numFmts>
  <fonts count="22" x14ac:knownFonts="1">
    <font>
      <sz val="11"/>
      <color theme="1"/>
      <name val="Calibri"/>
      <scheme val="minor"/>
    </font>
    <font>
      <sz val="11"/>
      <color theme="1"/>
      <name val="Calibri"/>
      <family val="2"/>
      <scheme val="minor"/>
    </font>
    <font>
      <sz val="11"/>
      <color theme="1"/>
      <name val="Calibri"/>
      <family val="2"/>
    </font>
    <font>
      <b/>
      <sz val="11"/>
      <color theme="1"/>
      <name val="Calibri"/>
      <family val="2"/>
    </font>
    <font>
      <sz val="11"/>
      <color theme="1"/>
      <name val="Arial"/>
      <family val="2"/>
    </font>
    <font>
      <sz val="11"/>
      <color rgb="FF000000"/>
      <name val="Arial"/>
      <family val="2"/>
    </font>
    <font>
      <b/>
      <sz val="11"/>
      <color rgb="FF000000"/>
      <name val="Arial"/>
      <family val="2"/>
    </font>
    <font>
      <b/>
      <sz val="11"/>
      <color theme="1"/>
      <name val="Calibri"/>
      <family val="2"/>
      <scheme val="minor"/>
    </font>
    <font>
      <sz val="11"/>
      <color rgb="FF000000"/>
      <name val="Calibri"/>
      <family val="2"/>
      <scheme val="minor"/>
    </font>
    <font>
      <sz val="11"/>
      <color rgb="FF000000"/>
      <name val="Calibri"/>
      <family val="2"/>
    </font>
    <font>
      <b/>
      <sz val="16"/>
      <color rgb="FFFFFFFF"/>
      <name val="Calibri"/>
      <family val="2"/>
      <scheme val="minor"/>
    </font>
    <font>
      <i/>
      <sz val="10"/>
      <color rgb="FFFFFFFF"/>
      <name val="Calibri"/>
      <family val="2"/>
      <scheme val="minor"/>
    </font>
    <font>
      <b/>
      <sz val="11"/>
      <color rgb="FFFFFFFF"/>
      <name val="Calibri"/>
      <family val="2"/>
      <scheme val="minor"/>
    </font>
    <font>
      <b/>
      <sz val="9"/>
      <color rgb="FFFFFFFF"/>
      <name val="Calibri"/>
      <family val="2"/>
      <scheme val="minor"/>
    </font>
    <font>
      <b/>
      <sz val="11"/>
      <color theme="1"/>
      <name val="Calibri"/>
      <family val="2"/>
      <scheme val="minor"/>
    </font>
    <font>
      <b/>
      <sz val="18"/>
      <color rgb="FF1F4E78"/>
      <name val="Calibri"/>
      <family val="2"/>
      <scheme val="minor"/>
    </font>
    <font>
      <b/>
      <sz val="18"/>
      <color rgb="FF2E75B6"/>
      <name val="Calibri"/>
      <family val="2"/>
      <scheme val="minor"/>
    </font>
    <font>
      <b/>
      <sz val="18"/>
      <color rgb="FF548235"/>
      <name val="Calibri"/>
      <family val="2"/>
      <scheme val="minor"/>
    </font>
    <font>
      <b/>
      <sz val="18"/>
      <color rgb="FFC55A11"/>
      <name val="Calibri"/>
      <family val="2"/>
      <scheme val="minor"/>
    </font>
    <font>
      <b/>
      <sz val="18"/>
      <color rgb="FF7030A0"/>
      <name val="Calibri"/>
      <family val="2"/>
      <scheme val="minor"/>
    </font>
    <font>
      <b/>
      <sz val="10"/>
      <color rgb="FFFFFFFF"/>
      <name val="Calibri"/>
      <family val="2"/>
      <scheme val="minor"/>
    </font>
    <font>
      <sz val="10"/>
      <color theme="1"/>
      <name val="Calibri"/>
      <family val="2"/>
      <scheme val="minor"/>
    </font>
  </fonts>
  <fills count="20">
    <fill>
      <patternFill patternType="none"/>
    </fill>
    <fill>
      <patternFill patternType="gray125"/>
    </fill>
    <fill>
      <patternFill patternType="solid">
        <fgColor rgb="FFD8D8D8"/>
        <bgColor rgb="FFD8D8D8"/>
      </patternFill>
    </fill>
    <fill>
      <patternFill patternType="solid">
        <fgColor rgb="FFBFBFBF"/>
        <bgColor rgb="FFBFBFBF"/>
      </patternFill>
    </fill>
    <fill>
      <patternFill patternType="solid">
        <fgColor rgb="FFA5A5A5"/>
        <bgColor rgb="FFA5A5A5"/>
      </patternFill>
    </fill>
    <fill>
      <patternFill patternType="solid">
        <fgColor theme="8"/>
        <bgColor theme="8"/>
      </patternFill>
    </fill>
    <fill>
      <patternFill patternType="solid">
        <fgColor rgb="FF00B050"/>
        <bgColor rgb="FF00B050"/>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rgb="FF92D050"/>
        <bgColor indexed="64"/>
      </patternFill>
    </fill>
    <fill>
      <patternFill patternType="solid">
        <fgColor rgb="FFFFC000"/>
        <bgColor indexed="64"/>
      </patternFill>
    </fill>
    <fill>
      <patternFill patternType="solid">
        <fgColor rgb="FF1F4E78"/>
        <bgColor indexed="64"/>
      </patternFill>
    </fill>
    <fill>
      <patternFill patternType="solid">
        <fgColor rgb="FF2E75B6"/>
        <bgColor indexed="64"/>
      </patternFill>
    </fill>
    <fill>
      <patternFill patternType="solid">
        <fgColor rgb="FFF2F6FB"/>
        <bgColor indexed="64"/>
      </patternFill>
    </fill>
    <fill>
      <patternFill patternType="solid">
        <fgColor rgb="FF548235"/>
        <bgColor indexed="64"/>
      </patternFill>
    </fill>
    <fill>
      <patternFill patternType="solid">
        <fgColor rgb="FFC55A11"/>
        <bgColor indexed="64"/>
      </patternFill>
    </fill>
    <fill>
      <patternFill patternType="solid">
        <fgColor rgb="FF7030A0"/>
        <bgColor indexed="64"/>
      </patternFill>
    </fill>
    <fill>
      <patternFill patternType="solid">
        <fgColor rgb="FFD6E4F0"/>
        <bgColor indexed="64"/>
      </patternFill>
    </fill>
    <fill>
      <patternFill patternType="solid">
        <fgColor rgb="FFFFFF00"/>
        <bgColor rgb="FFD8D8D8"/>
      </patternFill>
    </fill>
  </fills>
  <borders count="1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ck">
        <color rgb="FF1F4E78"/>
      </bottom>
      <diagonal/>
    </border>
    <border>
      <left/>
      <right/>
      <top/>
      <bottom style="thick">
        <color rgb="FF2E75B6"/>
      </bottom>
      <diagonal/>
    </border>
    <border>
      <left/>
      <right/>
      <top/>
      <bottom style="thick">
        <color rgb="FF548235"/>
      </bottom>
      <diagonal/>
    </border>
    <border>
      <left/>
      <right/>
      <top/>
      <bottom style="thick">
        <color rgb="FFC55A11"/>
      </bottom>
      <diagonal/>
    </border>
    <border>
      <left/>
      <right/>
      <top/>
      <bottom style="thick">
        <color rgb="FF7030A0"/>
      </bottom>
      <diagonal/>
    </border>
    <border>
      <left style="thin">
        <color rgb="FFBFBFBF"/>
      </left>
      <right style="thin">
        <color rgb="FFBFBFBF"/>
      </right>
      <top style="thin">
        <color rgb="FFBFBFBF"/>
      </top>
      <bottom style="thin">
        <color rgb="FFBFBFBF"/>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116">
    <xf numFmtId="0" fontId="0" fillId="0" borderId="0" xfId="0"/>
    <xf numFmtId="0" fontId="2" fillId="0" borderId="0" xfId="0" applyFont="1"/>
    <xf numFmtId="0" fontId="2" fillId="0" borderId="0" xfId="0" applyFont="1" applyAlignment="1">
      <alignment horizontal="left"/>
    </xf>
    <xf numFmtId="164" fontId="2" fillId="0" borderId="0" xfId="0" applyNumberFormat="1" applyFont="1"/>
    <xf numFmtId="0" fontId="2" fillId="2" borderId="1" xfId="0" applyFont="1" applyFill="1" applyBorder="1"/>
    <xf numFmtId="0" fontId="2" fillId="0" borderId="2" xfId="0" applyFont="1" applyBorder="1" applyAlignment="1">
      <alignment horizontal="center" vertical="center" wrapText="1"/>
    </xf>
    <xf numFmtId="165" fontId="2" fillId="4" borderId="2" xfId="0" applyNumberFormat="1" applyFont="1" applyFill="1" applyBorder="1" applyAlignment="1">
      <alignment horizontal="center" vertical="center" wrapText="1"/>
    </xf>
    <xf numFmtId="165" fontId="2" fillId="5" borderId="2" xfId="0" applyNumberFormat="1" applyFont="1" applyFill="1" applyBorder="1" applyAlignment="1">
      <alignment horizontal="center" vertical="center" wrapText="1"/>
    </xf>
    <xf numFmtId="165" fontId="2" fillId="0" borderId="2" xfId="0" applyNumberFormat="1" applyFont="1" applyBorder="1" applyAlignment="1">
      <alignment horizontal="center" vertical="center" wrapText="1"/>
    </xf>
    <xf numFmtId="0" fontId="2" fillId="0" borderId="2" xfId="0" applyFont="1" applyBorder="1" applyAlignment="1">
      <alignment horizontal="left" vertical="center" wrapText="1"/>
    </xf>
    <xf numFmtId="165" fontId="2" fillId="2" borderId="2" xfId="0" applyNumberFormat="1" applyFont="1" applyFill="1" applyBorder="1" applyAlignment="1">
      <alignment horizontal="center" vertical="center"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49" fontId="4" fillId="0" borderId="2" xfId="0" applyNumberFormat="1" applyFont="1" applyBorder="1" applyAlignment="1">
      <alignment horizontal="left" vertical="center" wrapText="1"/>
    </xf>
    <xf numFmtId="49" fontId="5" fillId="0" borderId="2" xfId="0" applyNumberFormat="1" applyFont="1" applyBorder="1" applyAlignment="1">
      <alignment horizontal="left" vertical="center" wrapText="1"/>
    </xf>
    <xf numFmtId="49" fontId="2" fillId="0" borderId="2" xfId="0" applyNumberFormat="1" applyFont="1" applyBorder="1" applyAlignment="1">
      <alignment horizontal="left" vertical="center" wrapText="1"/>
    </xf>
    <xf numFmtId="166" fontId="2" fillId="4" borderId="2" xfId="0" applyNumberFormat="1" applyFont="1" applyFill="1" applyBorder="1" applyAlignment="1">
      <alignment horizontal="left" vertical="center" wrapText="1"/>
    </xf>
    <xf numFmtId="166" fontId="2" fillId="5" borderId="2" xfId="0" applyNumberFormat="1" applyFont="1" applyFill="1" applyBorder="1" applyAlignment="1">
      <alignment horizontal="left" vertical="center" wrapText="1"/>
    </xf>
    <xf numFmtId="166" fontId="2" fillId="0" borderId="2" xfId="0" applyNumberFormat="1" applyFont="1" applyBorder="1" applyAlignment="1">
      <alignment horizontal="left" vertical="center" wrapText="1"/>
    </xf>
    <xf numFmtId="166" fontId="2" fillId="2" borderId="2" xfId="0" applyNumberFormat="1" applyFont="1" applyFill="1" applyBorder="1" applyAlignment="1">
      <alignment horizontal="left" vertical="center" wrapText="1"/>
    </xf>
    <xf numFmtId="10" fontId="2" fillId="0" borderId="2" xfId="0" applyNumberFormat="1" applyFont="1" applyBorder="1" applyAlignment="1">
      <alignment horizontal="center" vertical="center"/>
    </xf>
    <xf numFmtId="10" fontId="2" fillId="3" borderId="2" xfId="0" applyNumberFormat="1" applyFont="1" applyFill="1" applyBorder="1" applyAlignment="1">
      <alignment horizontal="center" vertical="center"/>
    </xf>
    <xf numFmtId="10" fontId="2" fillId="2" borderId="2" xfId="0" applyNumberFormat="1" applyFont="1" applyFill="1" applyBorder="1" applyAlignment="1">
      <alignment horizontal="center" vertical="center"/>
    </xf>
    <xf numFmtId="167" fontId="2" fillId="4" borderId="2" xfId="0" applyNumberFormat="1" applyFont="1" applyFill="1" applyBorder="1" applyAlignment="1">
      <alignment horizontal="left" vertical="center" wrapText="1"/>
    </xf>
    <xf numFmtId="167" fontId="2" fillId="5" borderId="2" xfId="0" applyNumberFormat="1" applyFont="1" applyFill="1" applyBorder="1" applyAlignment="1">
      <alignment horizontal="left" vertical="center" wrapText="1"/>
    </xf>
    <xf numFmtId="167" fontId="2" fillId="0" borderId="2" xfId="0" applyNumberFormat="1" applyFont="1" applyBorder="1" applyAlignment="1">
      <alignment horizontal="left" vertical="center" wrapText="1"/>
    </xf>
    <xf numFmtId="167" fontId="2" fillId="2" borderId="2" xfId="0" applyNumberFormat="1" applyFont="1" applyFill="1" applyBorder="1" applyAlignment="1">
      <alignment horizontal="left" vertical="center" wrapText="1"/>
    </xf>
    <xf numFmtId="0" fontId="2" fillId="6"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2" fillId="0" borderId="0" xfId="0" applyFont="1" applyAlignment="1">
      <alignment horizontal="left" vertical="center" wrapText="1"/>
    </xf>
    <xf numFmtId="0" fontId="0" fillId="0" borderId="0" xfId="0" pivotButton="1"/>
    <xf numFmtId="0" fontId="0" fillId="0" borderId="0" xfId="0" applyAlignment="1">
      <alignment horizontal="left"/>
    </xf>
    <xf numFmtId="0" fontId="0" fillId="0" borderId="0" xfId="0" applyAlignment="1">
      <alignment wrapText="1"/>
    </xf>
    <xf numFmtId="0" fontId="0" fillId="0" borderId="0" xfId="0" applyAlignment="1">
      <alignment horizontal="center" vertical="center" wrapText="1"/>
    </xf>
    <xf numFmtId="0" fontId="7" fillId="8" borderId="3" xfId="0" applyFont="1" applyFill="1" applyBorder="1" applyAlignment="1">
      <alignment horizontal="center" vertical="center" wrapText="1"/>
    </xf>
    <xf numFmtId="0" fontId="7" fillId="0" borderId="3" xfId="0" applyFont="1" applyBorder="1" applyAlignment="1">
      <alignment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9" borderId="3" xfId="0" applyFill="1" applyBorder="1" applyAlignment="1">
      <alignment horizontal="left" vertical="center" wrapText="1"/>
    </xf>
    <xf numFmtId="0" fontId="0" fillId="9" borderId="3" xfId="0" applyFill="1" applyBorder="1" applyAlignment="1">
      <alignment horizontal="center" vertical="center" wrapText="1"/>
    </xf>
    <xf numFmtId="168" fontId="2" fillId="4" borderId="2" xfId="0" applyNumberFormat="1" applyFont="1" applyFill="1" applyBorder="1" applyAlignment="1">
      <alignment horizontal="left" vertical="center" wrapText="1"/>
    </xf>
    <xf numFmtId="168" fontId="2" fillId="5" borderId="2" xfId="0" applyNumberFormat="1" applyFont="1" applyFill="1" applyBorder="1" applyAlignment="1">
      <alignment horizontal="left" vertical="center" wrapText="1"/>
    </xf>
    <xf numFmtId="168" fontId="2" fillId="0" borderId="2" xfId="0" applyNumberFormat="1" applyFont="1" applyBorder="1" applyAlignment="1">
      <alignment horizontal="left" vertical="center" wrapText="1"/>
    </xf>
    <xf numFmtId="169" fontId="2" fillId="4" borderId="2" xfId="0" applyNumberFormat="1" applyFont="1" applyFill="1" applyBorder="1" applyAlignment="1">
      <alignment horizontal="left" vertical="center" wrapText="1"/>
    </xf>
    <xf numFmtId="169" fontId="2" fillId="5" borderId="2" xfId="0" applyNumberFormat="1" applyFont="1" applyFill="1" applyBorder="1" applyAlignment="1">
      <alignment horizontal="left" vertical="center" wrapText="1"/>
    </xf>
    <xf numFmtId="169" fontId="2" fillId="0" borderId="2" xfId="0" applyNumberFormat="1" applyFont="1" applyBorder="1" applyAlignment="1">
      <alignment horizontal="left" vertical="center" wrapText="1"/>
    </xf>
    <xf numFmtId="170" fontId="2" fillId="4" borderId="2" xfId="0" applyNumberFormat="1" applyFont="1" applyFill="1" applyBorder="1" applyAlignment="1">
      <alignment horizontal="left" vertical="center" wrapText="1"/>
    </xf>
    <xf numFmtId="170" fontId="2" fillId="0" borderId="2" xfId="0" applyNumberFormat="1" applyFont="1" applyBorder="1" applyAlignment="1">
      <alignment horizontal="left" vertical="center" wrapText="1"/>
    </xf>
    <xf numFmtId="170" fontId="2" fillId="2" borderId="2" xfId="0" applyNumberFormat="1" applyFont="1" applyFill="1" applyBorder="1" applyAlignment="1">
      <alignment horizontal="left" vertical="center" wrapText="1"/>
    </xf>
    <xf numFmtId="164" fontId="0" fillId="0" borderId="0" xfId="0" applyNumberFormat="1"/>
    <xf numFmtId="0" fontId="2" fillId="0" borderId="0" xfId="0" applyFont="1" applyAlignment="1">
      <alignment horizontal="center" vertical="center" wrapText="1"/>
    </xf>
    <xf numFmtId="49" fontId="2" fillId="10" borderId="2" xfId="0" applyNumberFormat="1" applyFont="1" applyFill="1" applyBorder="1" applyAlignment="1">
      <alignment horizontal="left" vertical="center" wrapText="1"/>
    </xf>
    <xf numFmtId="49" fontId="2" fillId="11" borderId="2" xfId="0" applyNumberFormat="1" applyFont="1" applyFill="1" applyBorder="1" applyAlignment="1">
      <alignment horizontal="left" vertical="center" wrapText="1"/>
    </xf>
    <xf numFmtId="167" fontId="2" fillId="0" borderId="4" xfId="0" applyNumberFormat="1" applyFont="1" applyBorder="1" applyAlignment="1">
      <alignment horizontal="left" vertical="center" wrapText="1"/>
    </xf>
    <xf numFmtId="49" fontId="2" fillId="0" borderId="6"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0" fillId="0" borderId="3" xfId="0" applyBorder="1" applyAlignment="1">
      <alignment wrapText="1"/>
    </xf>
    <xf numFmtId="0" fontId="0" fillId="0" borderId="3" xfId="0" applyBorder="1"/>
    <xf numFmtId="0" fontId="2" fillId="0" borderId="4" xfId="0" applyFont="1" applyBorder="1" applyAlignment="1">
      <alignment horizontal="center" vertical="center" wrapText="1"/>
    </xf>
    <xf numFmtId="0" fontId="2" fillId="0" borderId="6" xfId="0" applyFont="1" applyBorder="1" applyAlignment="1">
      <alignment horizontal="left" vertical="center" wrapText="1"/>
    </xf>
    <xf numFmtId="0" fontId="8" fillId="0" borderId="3" xfId="0" applyFont="1" applyBorder="1"/>
    <xf numFmtId="167" fontId="3" fillId="0" borderId="2" xfId="0" applyNumberFormat="1" applyFont="1" applyBorder="1" applyAlignment="1">
      <alignment vertical="center"/>
    </xf>
    <xf numFmtId="49" fontId="0" fillId="0" borderId="3" xfId="0" applyNumberFormat="1" applyBorder="1" applyAlignment="1">
      <alignment wrapText="1"/>
    </xf>
    <xf numFmtId="49" fontId="1" fillId="0" borderId="3" xfId="0" applyNumberFormat="1" applyFont="1" applyBorder="1" applyAlignment="1">
      <alignment wrapText="1"/>
    </xf>
    <xf numFmtId="0" fontId="1" fillId="0" borderId="3" xfId="0" applyFont="1" applyBorder="1" applyAlignment="1">
      <alignment wrapText="1"/>
    </xf>
    <xf numFmtId="171" fontId="2" fillId="0" borderId="2" xfId="0" applyNumberFormat="1" applyFont="1" applyBorder="1" applyAlignment="1">
      <alignment horizontal="center" vertical="center" wrapText="1"/>
    </xf>
    <xf numFmtId="0" fontId="9" fillId="0" borderId="0" xfId="0" applyFont="1" applyAlignment="1">
      <alignment wrapText="1"/>
    </xf>
    <xf numFmtId="0" fontId="14" fillId="18" borderId="12" xfId="0" applyFont="1" applyFill="1" applyBorder="1"/>
    <xf numFmtId="3" fontId="14" fillId="18" borderId="12" xfId="0" applyNumberFormat="1" applyFont="1" applyFill="1" applyBorder="1"/>
    <xf numFmtId="172" fontId="14" fillId="18" borderId="12" xfId="0" applyNumberFormat="1" applyFont="1" applyFill="1" applyBorder="1"/>
    <xf numFmtId="3" fontId="21" fillId="0" borderId="12" xfId="0" applyNumberFormat="1" applyFont="1" applyBorder="1"/>
    <xf numFmtId="172" fontId="21" fillId="0" borderId="12" xfId="0" applyNumberFormat="1" applyFont="1" applyBorder="1"/>
    <xf numFmtId="3" fontId="21" fillId="0" borderId="12" xfId="0" applyNumberFormat="1" applyFont="1" applyBorder="1" applyAlignment="1">
      <alignment horizontal="center"/>
    </xf>
    <xf numFmtId="49" fontId="21" fillId="0" borderId="12" xfId="0" applyNumberFormat="1" applyFont="1" applyBorder="1" applyAlignment="1">
      <alignment horizontal="center"/>
    </xf>
    <xf numFmtId="0" fontId="21" fillId="0" borderId="12" xfId="0" applyFont="1" applyBorder="1" applyAlignment="1">
      <alignment horizontal="left"/>
    </xf>
    <xf numFmtId="0" fontId="14" fillId="18" borderId="12" xfId="0" applyFont="1" applyFill="1" applyBorder="1" applyAlignment="1">
      <alignment horizontal="left"/>
    </xf>
    <xf numFmtId="0" fontId="20" fillId="13" borderId="12" xfId="0" applyFont="1" applyFill="1" applyBorder="1" applyAlignment="1">
      <alignment horizontal="center"/>
    </xf>
    <xf numFmtId="0" fontId="13" fillId="17" borderId="0" xfId="0" applyFont="1" applyFill="1" applyAlignment="1">
      <alignment horizontal="center" vertical="center"/>
    </xf>
    <xf numFmtId="174" fontId="19" fillId="14" borderId="11" xfId="0" applyNumberFormat="1" applyFont="1" applyFill="1" applyBorder="1" applyAlignment="1">
      <alignment horizontal="center" vertical="center"/>
    </xf>
    <xf numFmtId="0" fontId="10" fillId="12" borderId="0" xfId="0" applyFont="1" applyFill="1" applyAlignment="1">
      <alignment horizontal="left"/>
    </xf>
    <xf numFmtId="0" fontId="11" fillId="13" borderId="0" xfId="0" applyFont="1" applyFill="1"/>
    <xf numFmtId="0" fontId="13" fillId="12" borderId="0" xfId="0" applyFont="1" applyFill="1" applyAlignment="1">
      <alignment horizontal="center" vertical="center"/>
    </xf>
    <xf numFmtId="3" fontId="15" fillId="14" borderId="7" xfId="0" applyNumberFormat="1" applyFont="1" applyFill="1" applyBorder="1" applyAlignment="1">
      <alignment horizontal="center" vertical="center"/>
    </xf>
    <xf numFmtId="0" fontId="13" fillId="13" borderId="0" xfId="0" applyFont="1" applyFill="1" applyAlignment="1">
      <alignment horizontal="center" vertical="center"/>
    </xf>
    <xf numFmtId="172" fontId="16" fillId="14" borderId="8" xfId="0" applyNumberFormat="1" applyFont="1" applyFill="1" applyBorder="1" applyAlignment="1">
      <alignment horizontal="center" vertical="center"/>
    </xf>
    <xf numFmtId="0" fontId="13" fillId="15" borderId="0" xfId="0" applyFont="1" applyFill="1" applyAlignment="1">
      <alignment horizontal="center" vertical="center"/>
    </xf>
    <xf numFmtId="3" fontId="17" fillId="14" borderId="9" xfId="0" applyNumberFormat="1" applyFont="1" applyFill="1" applyBorder="1" applyAlignment="1">
      <alignment horizontal="center" vertical="center"/>
    </xf>
    <xf numFmtId="0" fontId="12" fillId="12" borderId="0" xfId="0" applyFont="1" applyFill="1" applyAlignment="1">
      <alignment vertical="center"/>
    </xf>
    <xf numFmtId="172" fontId="17" fillId="14" borderId="9" xfId="0" applyNumberFormat="1" applyFont="1" applyFill="1" applyBorder="1" applyAlignment="1">
      <alignment horizontal="center" vertical="center"/>
    </xf>
    <xf numFmtId="0" fontId="13" fillId="16" borderId="0" xfId="0" applyFont="1" applyFill="1" applyAlignment="1">
      <alignment horizontal="center" vertical="center"/>
    </xf>
    <xf numFmtId="173" fontId="18" fillId="14" borderId="10" xfId="0" applyNumberFormat="1" applyFont="1" applyFill="1" applyBorder="1" applyAlignment="1">
      <alignment horizontal="center" vertical="center"/>
    </xf>
    <xf numFmtId="0" fontId="7" fillId="8" borderId="3"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9" borderId="3" xfId="0" applyFont="1" applyFill="1" applyBorder="1" applyAlignment="1">
      <alignment horizontal="center" wrapText="1"/>
    </xf>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xf>
    <xf numFmtId="10" fontId="2" fillId="0" borderId="4" xfId="0" applyNumberFormat="1" applyFont="1" applyBorder="1" applyAlignment="1">
      <alignment horizontal="center" vertical="center"/>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7" borderId="14"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19" borderId="14"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0" borderId="15" xfId="0" applyFont="1" applyBorder="1" applyAlignment="1">
      <alignment horizontal="center" vertical="center" wrapText="1"/>
    </xf>
    <xf numFmtId="0" fontId="2" fillId="0" borderId="16" xfId="0" applyFont="1" applyBorder="1" applyAlignment="1">
      <alignment horizontal="center" vertical="center"/>
    </xf>
    <xf numFmtId="0" fontId="2" fillId="0" borderId="6" xfId="0" applyFont="1" applyBorder="1" applyAlignment="1">
      <alignment horizontal="center" vertical="center" wrapText="1"/>
    </xf>
    <xf numFmtId="167" fontId="2" fillId="4" borderId="6" xfId="0" applyNumberFormat="1" applyFont="1" applyFill="1" applyBorder="1" applyAlignment="1">
      <alignment horizontal="left" vertical="center" wrapText="1"/>
    </xf>
    <xf numFmtId="165" fontId="2" fillId="5" borderId="6" xfId="0" applyNumberFormat="1" applyFont="1" applyFill="1" applyBorder="1" applyAlignment="1">
      <alignment horizontal="center" vertical="center" wrapText="1"/>
    </xf>
    <xf numFmtId="169" fontId="2" fillId="0" borderId="6" xfId="0" applyNumberFormat="1" applyFont="1" applyBorder="1" applyAlignment="1">
      <alignment horizontal="left" vertical="center" wrapText="1"/>
    </xf>
    <xf numFmtId="165" fontId="2" fillId="0" borderId="6" xfId="0" applyNumberFormat="1" applyFont="1" applyBorder="1" applyAlignment="1">
      <alignment horizontal="center" vertical="center" wrapText="1"/>
    </xf>
    <xf numFmtId="167" fontId="2" fillId="0" borderId="6" xfId="0" applyNumberFormat="1" applyFont="1" applyBorder="1" applyAlignment="1">
      <alignment horizontal="left" vertical="center" wrapText="1"/>
    </xf>
    <xf numFmtId="10" fontId="2" fillId="0" borderId="6" xfId="0" applyNumberFormat="1" applyFont="1" applyBorder="1" applyAlignment="1">
      <alignment horizontal="center" vertical="center"/>
    </xf>
    <xf numFmtId="10" fontId="2" fillId="3" borderId="6" xfId="0" applyNumberFormat="1" applyFont="1" applyFill="1" applyBorder="1" applyAlignment="1">
      <alignment horizontal="center" vertical="center"/>
    </xf>
    <xf numFmtId="10" fontId="2" fillId="2" borderId="6" xfId="0" applyNumberFormat="1" applyFont="1" applyFill="1" applyBorder="1" applyAlignment="1">
      <alignment horizontal="center" vertical="center"/>
    </xf>
    <xf numFmtId="10" fontId="2" fillId="0" borderId="17" xfId="0" applyNumberFormat="1" applyFont="1" applyBorder="1" applyAlignment="1">
      <alignment horizontal="center" vertical="center"/>
    </xf>
  </cellXfs>
  <cellStyles count="1">
    <cellStyle name="Normal" xfId="0" builtinId="0"/>
  </cellStyles>
  <dxfs count="43">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4" formatCode="0.00%"/>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4" formatCode="0.0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4" formatCode="0.0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4" formatCode="0.0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4" formatCode="0.00%"/>
      <fill>
        <patternFill patternType="solid">
          <fgColor rgb="FFD8D8D8"/>
          <bgColor rgb="FFD8D8D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4" formatCode="0.00%"/>
      <fill>
        <patternFill patternType="solid">
          <fgColor rgb="FFD8D8D8"/>
          <bgColor rgb="FFD8D8D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4" formatCode="0.00%"/>
      <fill>
        <patternFill patternType="solid">
          <fgColor rgb="FFBFBFBF"/>
          <bgColor rgb="FFBFBFB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4" formatCode="0.0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30" formatCode="@"/>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5" formatCode="_-&quot;$&quot;\ * #,##0_-;\-&quot;$&quot;\ * #,##0_-;_-&quot;$&quot;\ * &quot;-&quot;??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5" formatCode="_-&quot;$&quot;\ * #,##0_-;\-&quot;$&quot;\ * #,##0_-;_-&quot;$&quot;\ * &quot;-&quot;??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5" formatCode="_-&quot;$&quot;\ * #,##0_-;\-&quot;$&quot;\ * #,##0_-;_-&quot;$&quot;\ * &quot;-&quot;??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5" formatCode="_-&quot;$&quot;\ * #,##0_-;\-&quot;$&quot;\ * #,##0_-;_-&quot;$&quot;\ * &quot;-&quot;??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5" formatCode="_-&quot;$&quot;\ * #,##0_-;\-&quot;$&quot;\ * #,##0_-;_-&quot;$&quot;\ * &quot;-&quot;??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5" formatCode="_-&quot;$&quot;\ * #,##0_-;\-&quot;$&quot;\ * #,##0_-;_-&quot;$&quot;\ * &quot;-&quot;??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5" formatCode="_-&quot;$&quot;\ * #,##0_-;\-&quot;$&quot;\ * #,##0_-;_-&quot;$&quot;\ * &quot;-&quot;??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5" formatCode="_-&quot;$&quot;\ * #,##0_-;\-&quot;$&quot;\ * #,##0_-;_-&quot;$&quot;\ * &quot;-&quot;??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7" formatCode="_([$$-240A]\ * #,##0_);_([$$-240A]\ * \(#,##0\);_([$$-240A]\ * &quot;-&quot;??_);_(@_)"/>
      <fill>
        <patternFill patternType="solid">
          <fgColor rgb="FFD8D8D8"/>
          <bgColor rgb="FFD8D8D8"/>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5" formatCode="_-&quot;$&quot;\ * #,##0_-;\-&quot;$&quot;\ * #,##0_-;_-&quot;$&quot;\ * &quot;-&quot;??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9" formatCode="_-[$$-240A]\ * #,##0.00_-;\-[$$-240A]\ * #,##0.00_-;_-[$$-240A]\ * &quot;-&quot;??_-;_-@_-"/>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7" formatCode="_([$$-240A]\ * #,##0_);_([$$-240A]\ * \(#,##0\);_([$$-240A]\ * &quot;-&quot;??_);_(@_)"/>
      <fill>
        <patternFill patternType="solid">
          <fgColor rgb="FFA5A5A5"/>
          <bgColor rgb="FFA5A5A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7" formatCode="_([$$-240A]\ * #,##0_);_([$$-240A]\ * \(#,##0\);_([$$-240A]\ * &quot;-&quot;??_);_(@_)"/>
      <fill>
        <patternFill patternType="solid">
          <fgColor rgb="FFA5A5A5"/>
          <bgColor rgb="FFA5A5A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5" formatCode="_-&quot;$&quot;\ * #,##0_-;\-&quot;$&quot;\ * #,##0_-;_-&quot;$&quot;\ * &quot;-&quot;??_-;_-@"/>
      <fill>
        <patternFill patternType="solid">
          <fgColor theme="8"/>
          <bgColor theme="8"/>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7" formatCode="_([$$-240A]\ * #,##0_);_([$$-240A]\ * \(#,##0\);_([$$-240A]\ * &quot;-&quot;??_);_(@_)"/>
      <fill>
        <patternFill patternType="solid">
          <fgColor rgb="FFA5A5A5"/>
          <bgColor rgb="FFA5A5A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bgColor rgb="FF92D050"/>
        </patternFill>
      </fill>
    </dxf>
    <dxf>
      <fill>
        <patternFill>
          <bgColor rgb="FFFFC000"/>
        </patternFill>
      </fill>
    </dxf>
    <dxf>
      <fill>
        <patternFill>
          <bgColor theme="7" tint="0.39994506668294322"/>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propuestas por estado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62-466D-A737-24190BE504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62-466D-A737-24190BE504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62-466D-A737-24190BE504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62-466D-A737-24190BE504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62-466D-A737-24190BE504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62-466D-A737-24190BE5041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862-466D-A737-24190BE5041B}"/>
              </c:ext>
            </c:extLst>
          </c:dPt>
          <c:cat>
            <c:strRef>
              <c:f>'Tablero Control'!$A$26:$A$32</c:f>
              <c:strCache>
                <c:ptCount val="7"/>
                <c:pt idx="0">
                  <c:v>Contrato firmado</c:v>
                </c:pt>
                <c:pt idx="1">
                  <c:v>Seleccionada / viabilidad OCAD</c:v>
                </c:pt>
                <c:pt idx="2">
                  <c:v>Avalada / habilitada</c:v>
                </c:pt>
                <c:pt idx="3">
                  <c:v>En trámite / evaluación</c:v>
                </c:pt>
                <c:pt idx="4">
                  <c:v>No seleccionada / no avalada</c:v>
                </c:pt>
                <c:pt idx="5">
                  <c:v>Sin aval / desistió / no continuó</c:v>
                </c:pt>
                <c:pt idx="6">
                  <c:v>Sin dato de estado</c:v>
                </c:pt>
              </c:strCache>
            </c:strRef>
          </c:cat>
          <c:val>
            <c:numRef>
              <c:f>'Tablero Control'!$B$26:$B$32</c:f>
              <c:numCache>
                <c:formatCode>#,##0</c:formatCode>
                <c:ptCount val="7"/>
                <c:pt idx="0">
                  <c:v>0</c:v>
                </c:pt>
                <c:pt idx="1">
                  <c:v>0</c:v>
                </c:pt>
                <c:pt idx="2">
                  <c:v>17</c:v>
                </c:pt>
                <c:pt idx="3">
                  <c:v>0</c:v>
                </c:pt>
                <c:pt idx="4">
                  <c:v>181</c:v>
                </c:pt>
                <c:pt idx="5">
                  <c:v>0</c:v>
                </c:pt>
                <c:pt idx="6">
                  <c:v>107</c:v>
                </c:pt>
              </c:numCache>
            </c:numRef>
          </c:val>
          <c:extLst>
            <c:ext xmlns:c16="http://schemas.microsoft.com/office/drawing/2014/chart" uri="{C3380CC4-5D6E-409C-BE32-E72D297353CC}">
              <c16:uniqueId val="{00000000-DA1C-4173-8703-FC0418636E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Propuestas por rol UDFJC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chemeClr val="accent1"/>
            </a:solidFill>
            <a:ln>
              <a:noFill/>
            </a:ln>
            <a:effectLst/>
          </c:spPr>
          <c:invertIfNegative val="0"/>
          <c:cat>
            <c:strRef>
              <c:f>'Tablero Control'!$A$38:$A$41</c:f>
              <c:strCache>
                <c:ptCount val="4"/>
                <c:pt idx="0">
                  <c:v>Ejecutor</c:v>
                </c:pt>
                <c:pt idx="1">
                  <c:v>Co-ejecutor</c:v>
                </c:pt>
                <c:pt idx="2">
                  <c:v>Aliado</c:v>
                </c:pt>
                <c:pt idx="3">
                  <c:v>Otros / sin dato</c:v>
                </c:pt>
              </c:strCache>
            </c:strRef>
          </c:cat>
          <c:val>
            <c:numRef>
              <c:f>'Tablero Control'!$B$38:$B$41</c:f>
              <c:numCache>
                <c:formatCode>#,##0</c:formatCode>
                <c:ptCount val="4"/>
                <c:pt idx="0">
                  <c:v>168</c:v>
                </c:pt>
                <c:pt idx="1">
                  <c:v>59</c:v>
                </c:pt>
                <c:pt idx="2">
                  <c:v>73</c:v>
                </c:pt>
                <c:pt idx="3">
                  <c:v>5</c:v>
                </c:pt>
              </c:numCache>
            </c:numRef>
          </c:val>
          <c:extLst>
            <c:ext xmlns:c16="http://schemas.microsoft.com/office/drawing/2014/chart" uri="{C3380CC4-5D6E-409C-BE32-E72D297353CC}">
              <c16:uniqueId val="{00000000-EA61-49A8-9511-274FAF27CA4C}"/>
            </c:ext>
          </c:extLst>
        </c:ser>
        <c:dLbls>
          <c:showLegendKey val="0"/>
          <c:showVal val="0"/>
          <c:showCatName val="0"/>
          <c:showSerName val="0"/>
          <c:showPercent val="0"/>
          <c:showBubbleSize val="0"/>
        </c:dLbls>
        <c:gapWidth val="182"/>
        <c:axId val="2012672607"/>
        <c:axId val="2012685567"/>
      </c:barChart>
      <c:catAx>
        <c:axId val="201267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12685567"/>
        <c:crosses val="autoZero"/>
        <c:auto val="1"/>
        <c:lblAlgn val="ctr"/>
        <c:lblOffset val="100"/>
        <c:noMultiLvlLbl val="0"/>
      </c:catAx>
      <c:valAx>
        <c:axId val="201268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1267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Propuestas y contratos firmados por año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'Tablero Control'!$B$11</c:f>
              <c:strCache>
                <c:ptCount val="1"/>
                <c:pt idx="0">
                  <c:v># Propuestas</c:v>
                </c:pt>
              </c:strCache>
            </c:strRef>
          </c:tx>
          <c:spPr>
            <a:solidFill>
              <a:schemeClr val="accent1"/>
            </a:solidFill>
            <a:ln>
              <a:noFill/>
            </a:ln>
            <a:effectLst/>
          </c:spPr>
          <c:invertIfNegative val="0"/>
          <c:cat>
            <c:strRef>
              <c:f>'Tablero Control'!$A$12:$A$20</c:f>
              <c:strCache>
                <c:ptCount val="9"/>
                <c:pt idx="0">
                  <c:v>2018</c:v>
                </c:pt>
                <c:pt idx="1">
                  <c:v>2019</c:v>
                </c:pt>
                <c:pt idx="2">
                  <c:v>2020</c:v>
                </c:pt>
                <c:pt idx="3">
                  <c:v>2021</c:v>
                </c:pt>
                <c:pt idx="4">
                  <c:v>2022</c:v>
                </c:pt>
                <c:pt idx="5">
                  <c:v>2023</c:v>
                </c:pt>
                <c:pt idx="6">
                  <c:v>2024</c:v>
                </c:pt>
                <c:pt idx="7">
                  <c:v>2025</c:v>
                </c:pt>
                <c:pt idx="8">
                  <c:v>2026</c:v>
                </c:pt>
              </c:strCache>
            </c:strRef>
          </c:cat>
          <c:val>
            <c:numRef>
              <c:f>'Tablero Control'!$B$12:$B$20</c:f>
              <c:numCache>
                <c:formatCode>#,##0</c:formatCode>
                <c:ptCount val="9"/>
                <c:pt idx="0">
                  <c:v>34</c:v>
                </c:pt>
                <c:pt idx="1">
                  <c:v>26</c:v>
                </c:pt>
                <c:pt idx="2">
                  <c:v>30</c:v>
                </c:pt>
                <c:pt idx="3">
                  <c:v>37</c:v>
                </c:pt>
                <c:pt idx="4">
                  <c:v>34</c:v>
                </c:pt>
                <c:pt idx="5">
                  <c:v>59</c:v>
                </c:pt>
                <c:pt idx="6">
                  <c:v>36</c:v>
                </c:pt>
                <c:pt idx="7">
                  <c:v>31</c:v>
                </c:pt>
                <c:pt idx="8">
                  <c:v>18</c:v>
                </c:pt>
              </c:numCache>
            </c:numRef>
          </c:val>
          <c:extLst>
            <c:ext xmlns:c16="http://schemas.microsoft.com/office/drawing/2014/chart" uri="{C3380CC4-5D6E-409C-BE32-E72D297353CC}">
              <c16:uniqueId val="{00000000-4E09-4FBA-8F55-20F44BBE7B3B}"/>
            </c:ext>
          </c:extLst>
        </c:ser>
        <c:ser>
          <c:idx val="1"/>
          <c:order val="1"/>
          <c:tx>
            <c:v>Contratos firmados</c:v>
          </c:tx>
          <c:spPr>
            <a:solidFill>
              <a:schemeClr val="accent2"/>
            </a:solidFill>
            <a:ln>
              <a:noFill/>
            </a:ln>
            <a:effectLst/>
          </c:spPr>
          <c:invertIfNegative val="0"/>
          <c:val>
            <c:numRef>
              <c:f>'Tablero Control'!$D$12:$D$20</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4E09-4FBA-8F55-20F44BBE7B3B}"/>
            </c:ext>
          </c:extLst>
        </c:ser>
        <c:dLbls>
          <c:showLegendKey val="0"/>
          <c:showVal val="0"/>
          <c:showCatName val="0"/>
          <c:showSerName val="0"/>
          <c:showPercent val="0"/>
          <c:showBubbleSize val="0"/>
        </c:dLbls>
        <c:gapWidth val="219"/>
        <c:overlap val="-27"/>
        <c:axId val="1838409983"/>
        <c:axId val="1838411903"/>
      </c:barChart>
      <c:catAx>
        <c:axId val="183840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38411903"/>
        <c:crosses val="autoZero"/>
        <c:auto val="1"/>
        <c:lblAlgn val="ctr"/>
        <c:lblOffset val="100"/>
        <c:noMultiLvlLbl val="0"/>
      </c:catAx>
      <c:valAx>
        <c:axId val="18384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38409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Valor gestionado por año (COP)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0"/>
          <c:tx>
            <c:strRef>
              <c:f>'Tablero Control'!$C$11</c:f>
              <c:strCache>
                <c:ptCount val="1"/>
                <c:pt idx="0">
                  <c:v>Valor gestionado (COP)</c:v>
                </c:pt>
              </c:strCache>
            </c:strRef>
          </c:tx>
          <c:spPr>
            <a:solidFill>
              <a:schemeClr val="accent2"/>
            </a:solidFill>
            <a:ln>
              <a:noFill/>
            </a:ln>
            <a:effectLst/>
          </c:spPr>
          <c:invertIfNegative val="0"/>
          <c:cat>
            <c:strRef>
              <c:f>'Tablero Control'!$A$12:$A$20</c:f>
              <c:strCache>
                <c:ptCount val="9"/>
                <c:pt idx="0">
                  <c:v>2018</c:v>
                </c:pt>
                <c:pt idx="1">
                  <c:v>2019</c:v>
                </c:pt>
                <c:pt idx="2">
                  <c:v>2020</c:v>
                </c:pt>
                <c:pt idx="3">
                  <c:v>2021</c:v>
                </c:pt>
                <c:pt idx="4">
                  <c:v>2022</c:v>
                </c:pt>
                <c:pt idx="5">
                  <c:v>2023</c:v>
                </c:pt>
                <c:pt idx="6">
                  <c:v>2024</c:v>
                </c:pt>
                <c:pt idx="7">
                  <c:v>2025</c:v>
                </c:pt>
                <c:pt idx="8">
                  <c:v>2026</c:v>
                </c:pt>
              </c:strCache>
            </c:strRef>
          </c:cat>
          <c:val>
            <c:numRef>
              <c:f>'Tablero Control'!$C$12:$C$20</c:f>
              <c:numCache>
                <c:formatCode>"$"#,##0</c:formatCode>
                <c:ptCount val="9"/>
                <c:pt idx="0">
                  <c:v>17686572396.920799</c:v>
                </c:pt>
                <c:pt idx="1">
                  <c:v>20846035317</c:v>
                </c:pt>
                <c:pt idx="2">
                  <c:v>25959426243</c:v>
                </c:pt>
                <c:pt idx="3">
                  <c:v>49080593769.137184</c:v>
                </c:pt>
                <c:pt idx="4">
                  <c:v>111094411737.7</c:v>
                </c:pt>
                <c:pt idx="5">
                  <c:v>65355402304.074287</c:v>
                </c:pt>
                <c:pt idx="6">
                  <c:v>732208829533.61646</c:v>
                </c:pt>
                <c:pt idx="7">
                  <c:v>478126083550.08307</c:v>
                </c:pt>
                <c:pt idx="8">
                  <c:v>110676958406.08</c:v>
                </c:pt>
              </c:numCache>
            </c:numRef>
          </c:val>
          <c:extLst>
            <c:ext xmlns:c16="http://schemas.microsoft.com/office/drawing/2014/chart" uri="{C3380CC4-5D6E-409C-BE32-E72D297353CC}">
              <c16:uniqueId val="{00000001-FCB5-4E6F-ABC6-B6430AF8FF80}"/>
            </c:ext>
          </c:extLst>
        </c:ser>
        <c:dLbls>
          <c:showLegendKey val="0"/>
          <c:showVal val="0"/>
          <c:showCatName val="0"/>
          <c:showSerName val="0"/>
          <c:showPercent val="0"/>
          <c:showBubbleSize val="0"/>
        </c:dLbls>
        <c:gapWidth val="219"/>
        <c:overlap val="-27"/>
        <c:axId val="2124361711"/>
        <c:axId val="2124374191"/>
      </c:barChart>
      <c:catAx>
        <c:axId val="21243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24374191"/>
        <c:crosses val="autoZero"/>
        <c:auto val="1"/>
        <c:lblAlgn val="ctr"/>
        <c:lblOffset val="100"/>
        <c:noMultiLvlLbl val="0"/>
      </c:catAx>
      <c:valAx>
        <c:axId val="2124374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2436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900" b="0" i="0">
                <a:solidFill>
                  <a:srgbClr val="757575"/>
                </a:solidFill>
                <a:latin typeface="+mn-lt"/>
              </a:defRPr>
            </a:pPr>
            <a:r>
              <a:rPr lang="es-CO" sz="900" b="0" i="0">
                <a:solidFill>
                  <a:srgbClr val="757575"/>
                </a:solidFill>
                <a:latin typeface="+mn-lt"/>
              </a:rPr>
              <a:t>Propuestas de investigación gestionadas desde el CIDC</a:t>
            </a:r>
          </a:p>
        </c:rich>
      </c:tx>
      <c:overlay val="0"/>
    </c:title>
    <c:autoTitleDeleted val="0"/>
    <c:plotArea>
      <c:layout/>
      <c:barChart>
        <c:barDir val="col"/>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Hoja5!$A$2:$A$8</c:f>
              <c:strCache>
                <c:ptCount val="7"/>
                <c:pt idx="0">
                  <c:v>2018</c:v>
                </c:pt>
                <c:pt idx="1">
                  <c:v>2019</c:v>
                </c:pt>
                <c:pt idx="2">
                  <c:v>2020</c:v>
                </c:pt>
                <c:pt idx="3">
                  <c:v>2021</c:v>
                </c:pt>
                <c:pt idx="4">
                  <c:v>(en blanco)</c:v>
                </c:pt>
                <c:pt idx="5">
                  <c:v>2022</c:v>
                </c:pt>
                <c:pt idx="6">
                  <c:v>Total general</c:v>
                </c:pt>
              </c:strCache>
            </c:strRef>
          </c:cat>
          <c:val>
            <c:numRef>
              <c:f>Hoja5!$B$2:$B$8</c:f>
              <c:numCache>
                <c:formatCode>General</c:formatCode>
                <c:ptCount val="7"/>
                <c:pt idx="0">
                  <c:v>34</c:v>
                </c:pt>
                <c:pt idx="1">
                  <c:v>26</c:v>
                </c:pt>
                <c:pt idx="2">
                  <c:v>30</c:v>
                </c:pt>
                <c:pt idx="3">
                  <c:v>37</c:v>
                </c:pt>
                <c:pt idx="5">
                  <c:v>3</c:v>
                </c:pt>
                <c:pt idx="6">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138-4224-8B28-D1FDA9E68BB1}"/>
            </c:ext>
          </c:extLst>
        </c:ser>
        <c:dLbls>
          <c:showLegendKey val="0"/>
          <c:showVal val="0"/>
          <c:showCatName val="0"/>
          <c:showSerName val="0"/>
          <c:showPercent val="0"/>
          <c:showBubbleSize val="0"/>
        </c:dLbls>
        <c:gapWidth val="150"/>
        <c:axId val="1593336398"/>
        <c:axId val="1064801341"/>
      </c:barChart>
      <c:catAx>
        <c:axId val="1593336398"/>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064801341"/>
        <c:crosses val="autoZero"/>
        <c:auto val="1"/>
        <c:lblAlgn val="ctr"/>
        <c:lblOffset val="100"/>
        <c:noMultiLvlLbl val="1"/>
      </c:catAx>
      <c:valAx>
        <c:axId val="10648013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CO"/>
          </a:p>
        </c:txPr>
        <c:crossAx val="1593336398"/>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000" b="0" i="0">
                <a:solidFill>
                  <a:srgbClr val="757575"/>
                </a:solidFill>
                <a:latin typeface="+mn-lt"/>
              </a:defRPr>
            </a:pPr>
            <a:r>
              <a:rPr lang="es-CO" sz="1000" b="0" i="0">
                <a:solidFill>
                  <a:srgbClr val="757575"/>
                </a:solidFill>
                <a:latin typeface="+mn-lt"/>
              </a:rPr>
              <a:t>Valor Propuestas de Investigación y recursos en efectivo esperados</a:t>
            </a:r>
          </a:p>
        </c:rich>
      </c:tx>
      <c:overlay val="0"/>
    </c:title>
    <c:autoTitleDeleted val="0"/>
    <c:plotArea>
      <c:layout/>
      <c:barChart>
        <c:barDir val="col"/>
        <c:grouping val="clustered"/>
        <c:varyColors val="1"/>
        <c:ser>
          <c:idx val="0"/>
          <c:order val="0"/>
          <c:tx>
            <c:v>Suma de VALOR PROYECTO</c:v>
          </c:tx>
          <c:spPr>
            <a:solidFill>
              <a:srgbClr val="4472C4"/>
            </a:solidFill>
            <a:ln cmpd="sng">
              <a:solidFill>
                <a:srgbClr val="000000"/>
              </a:solidFill>
            </a:ln>
          </c:spPr>
          <c:invertIfNegative val="1"/>
          <c:cat>
            <c:strRef>
              <c:f>Hoja5!$D$2:$D$8</c:f>
              <c:strCache>
                <c:ptCount val="7"/>
                <c:pt idx="0">
                  <c:v>2018</c:v>
                </c:pt>
                <c:pt idx="1">
                  <c:v>2019</c:v>
                </c:pt>
                <c:pt idx="2">
                  <c:v>2020</c:v>
                </c:pt>
                <c:pt idx="3">
                  <c:v>2021</c:v>
                </c:pt>
                <c:pt idx="4">
                  <c:v>(en blanco)</c:v>
                </c:pt>
                <c:pt idx="5">
                  <c:v>2022</c:v>
                </c:pt>
                <c:pt idx="6">
                  <c:v>Total general</c:v>
                </c:pt>
              </c:strCache>
            </c:strRef>
          </c:cat>
          <c:val>
            <c:numRef>
              <c:f>Hoja5!$E$2:$E$8</c:f>
              <c:numCache>
                <c:formatCode>"$"\ #,##0</c:formatCode>
                <c:ptCount val="7"/>
                <c:pt idx="0">
                  <c:v>17686572396.920799</c:v>
                </c:pt>
                <c:pt idx="1">
                  <c:v>20846035317</c:v>
                </c:pt>
                <c:pt idx="2">
                  <c:v>25959426243</c:v>
                </c:pt>
                <c:pt idx="3">
                  <c:v>49080593769.137184</c:v>
                </c:pt>
                <c:pt idx="4">
                  <c:v>0</c:v>
                </c:pt>
                <c:pt idx="5">
                  <c:v>12590432000</c:v>
                </c:pt>
                <c:pt idx="6">
                  <c:v>126163059726.05798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A33-4B06-933F-D008C17AF888}"/>
            </c:ext>
          </c:extLst>
        </c:ser>
        <c:ser>
          <c:idx val="1"/>
          <c:order val="1"/>
          <c:tx>
            <c:v>Suma de RECURSOS EN EFECTIVO FINANCIADO A UDFJC</c:v>
          </c:tx>
          <c:spPr>
            <a:solidFill>
              <a:srgbClr val="ED7D31"/>
            </a:solidFill>
            <a:ln cmpd="sng">
              <a:solidFill>
                <a:srgbClr val="000000"/>
              </a:solidFill>
            </a:ln>
          </c:spPr>
          <c:invertIfNegative val="1"/>
          <c:cat>
            <c:strRef>
              <c:f>Hoja5!$D$2:$D$8</c:f>
              <c:strCache>
                <c:ptCount val="7"/>
                <c:pt idx="0">
                  <c:v>2018</c:v>
                </c:pt>
                <c:pt idx="1">
                  <c:v>2019</c:v>
                </c:pt>
                <c:pt idx="2">
                  <c:v>2020</c:v>
                </c:pt>
                <c:pt idx="3">
                  <c:v>2021</c:v>
                </c:pt>
                <c:pt idx="4">
                  <c:v>(en blanco)</c:v>
                </c:pt>
                <c:pt idx="5">
                  <c:v>2022</c:v>
                </c:pt>
                <c:pt idx="6">
                  <c:v>Total general</c:v>
                </c:pt>
              </c:strCache>
            </c:strRef>
          </c:cat>
          <c:val>
            <c:numRef>
              <c:f>Hoja5!$F$2:$F$8</c:f>
              <c:numCache>
                <c:formatCode>"$"\ #,##0</c:formatCode>
                <c:ptCount val="7"/>
                <c:pt idx="0">
                  <c:v>431675108</c:v>
                </c:pt>
                <c:pt idx="1">
                  <c:v>633432555</c:v>
                </c:pt>
                <c:pt idx="2">
                  <c:v>2056714655</c:v>
                </c:pt>
                <c:pt idx="3">
                  <c:v>9616457557.3999996</c:v>
                </c:pt>
                <c:pt idx="6">
                  <c:v>12738279875.4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A33-4B06-933F-D008C17AF888}"/>
            </c:ext>
          </c:extLst>
        </c:ser>
        <c:ser>
          <c:idx val="2"/>
          <c:order val="2"/>
          <c:tx>
            <c:v>Suma de UDFJC EFECTIVO</c:v>
          </c:tx>
          <c:spPr>
            <a:solidFill>
              <a:srgbClr val="A5A5A5"/>
            </a:solidFill>
            <a:ln cmpd="sng">
              <a:solidFill>
                <a:srgbClr val="000000"/>
              </a:solidFill>
            </a:ln>
          </c:spPr>
          <c:invertIfNegative val="1"/>
          <c:cat>
            <c:strRef>
              <c:f>Hoja5!$D$2:$D$8</c:f>
              <c:strCache>
                <c:ptCount val="7"/>
                <c:pt idx="0">
                  <c:v>2018</c:v>
                </c:pt>
                <c:pt idx="1">
                  <c:v>2019</c:v>
                </c:pt>
                <c:pt idx="2">
                  <c:v>2020</c:v>
                </c:pt>
                <c:pt idx="3">
                  <c:v>2021</c:v>
                </c:pt>
                <c:pt idx="4">
                  <c:v>(en blanco)</c:v>
                </c:pt>
                <c:pt idx="5">
                  <c:v>2022</c:v>
                </c:pt>
                <c:pt idx="6">
                  <c:v>Total general</c:v>
                </c:pt>
              </c:strCache>
            </c:strRef>
          </c:cat>
          <c:val>
            <c:numRef>
              <c:f>Hoja5!$G$2:$G$8</c:f>
              <c:numCache>
                <c:formatCode>"$"\ #,##0</c:formatCode>
                <c:ptCount val="7"/>
                <c:pt idx="0">
                  <c:v>506827761</c:v>
                </c:pt>
                <c:pt idx="1">
                  <c:v>425281089</c:v>
                </c:pt>
                <c:pt idx="2">
                  <c:v>486258253</c:v>
                </c:pt>
                <c:pt idx="3">
                  <c:v>295004531</c:v>
                </c:pt>
                <c:pt idx="5">
                  <c:v>0</c:v>
                </c:pt>
                <c:pt idx="6">
                  <c:v>1713371634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A33-4B06-933F-D008C17AF888}"/>
            </c:ext>
          </c:extLst>
        </c:ser>
        <c:ser>
          <c:idx val="3"/>
          <c:order val="3"/>
          <c:tx>
            <c:v>Suma de UDFJC ESPECIE</c:v>
          </c:tx>
          <c:spPr>
            <a:solidFill>
              <a:srgbClr val="FFC000"/>
            </a:solidFill>
            <a:ln cmpd="sng">
              <a:solidFill>
                <a:srgbClr val="000000"/>
              </a:solidFill>
            </a:ln>
          </c:spPr>
          <c:invertIfNegative val="1"/>
          <c:cat>
            <c:strRef>
              <c:f>Hoja5!$D$2:$D$8</c:f>
              <c:strCache>
                <c:ptCount val="7"/>
                <c:pt idx="0">
                  <c:v>2018</c:v>
                </c:pt>
                <c:pt idx="1">
                  <c:v>2019</c:v>
                </c:pt>
                <c:pt idx="2">
                  <c:v>2020</c:v>
                </c:pt>
                <c:pt idx="3">
                  <c:v>2021</c:v>
                </c:pt>
                <c:pt idx="4">
                  <c:v>(en blanco)</c:v>
                </c:pt>
                <c:pt idx="5">
                  <c:v>2022</c:v>
                </c:pt>
                <c:pt idx="6">
                  <c:v>Total general</c:v>
                </c:pt>
              </c:strCache>
            </c:strRef>
          </c:cat>
          <c:val>
            <c:numRef>
              <c:f>Hoja5!$H$2:$H$8</c:f>
              <c:numCache>
                <c:formatCode>"$"\ #,##0</c:formatCode>
                <c:ptCount val="7"/>
                <c:pt idx="0">
                  <c:v>3050900222.4000001</c:v>
                </c:pt>
                <c:pt idx="1">
                  <c:v>3080302505</c:v>
                </c:pt>
                <c:pt idx="2">
                  <c:v>4248585952</c:v>
                </c:pt>
                <c:pt idx="3">
                  <c:v>2804356634.2365294</c:v>
                </c:pt>
                <c:pt idx="5">
                  <c:v>363648000</c:v>
                </c:pt>
                <c:pt idx="6">
                  <c:v>13547793313.636528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A33-4B06-933F-D008C17AF888}"/>
            </c:ext>
          </c:extLst>
        </c:ser>
        <c:dLbls>
          <c:showLegendKey val="0"/>
          <c:showVal val="0"/>
          <c:showCatName val="0"/>
          <c:showSerName val="0"/>
          <c:showPercent val="0"/>
          <c:showBubbleSize val="0"/>
        </c:dLbls>
        <c:gapWidth val="150"/>
        <c:axId val="1913030794"/>
        <c:axId val="1589677604"/>
      </c:barChart>
      <c:catAx>
        <c:axId val="191303079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589677604"/>
        <c:crosses val="autoZero"/>
        <c:auto val="1"/>
        <c:lblAlgn val="ctr"/>
        <c:lblOffset val="100"/>
        <c:noMultiLvlLbl val="1"/>
      </c:catAx>
      <c:valAx>
        <c:axId val="158967760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quot;$&quot;\ #,##0" sourceLinked="1"/>
        <c:majorTickMark val="none"/>
        <c:minorTickMark val="none"/>
        <c:tickLblPos val="nextTo"/>
        <c:spPr>
          <a:ln/>
        </c:spPr>
        <c:txPr>
          <a:bodyPr/>
          <a:lstStyle/>
          <a:p>
            <a:pPr lvl="0">
              <a:defRPr sz="900" b="0" i="0">
                <a:solidFill>
                  <a:srgbClr val="000000"/>
                </a:solidFill>
                <a:latin typeface="+mn-lt"/>
              </a:defRPr>
            </a:pPr>
            <a:endParaRPr lang="es-CO"/>
          </a:p>
        </c:txPr>
        <c:crossAx val="1913030794"/>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lang="es-CO" sz="1400" b="0" i="0">
                <a:solidFill>
                  <a:srgbClr val="757575"/>
                </a:solidFill>
                <a:latin typeface="+mn-lt"/>
              </a:rPr>
              <a:t>Valor total proyecto, valor en efectivo y en especie</a:t>
            </a:r>
          </a:p>
        </c:rich>
      </c:tx>
      <c:overlay val="0"/>
    </c:title>
    <c:autoTitleDeleted val="0"/>
    <c:plotArea>
      <c:layout/>
      <c:barChart>
        <c:barDir val="col"/>
        <c:grouping val="clustered"/>
        <c:varyColors val="1"/>
        <c:ser>
          <c:idx val="0"/>
          <c:order val="0"/>
          <c:tx>
            <c:v>Suma de VALOR PROYECTO</c:v>
          </c:tx>
          <c:spPr>
            <a:solidFill>
              <a:srgbClr val="4472C4"/>
            </a:solidFill>
            <a:ln cmpd="sng">
              <a:solidFill>
                <a:srgbClr val="000000"/>
              </a:solidFill>
            </a:ln>
          </c:spPr>
          <c:invertIfNegative val="1"/>
          <c:cat>
            <c:strRef>
              <c:f>Hoja5!$A$18:$A$24</c:f>
              <c:strCache>
                <c:ptCount val="7"/>
                <c:pt idx="0">
                  <c:v>2018</c:v>
                </c:pt>
                <c:pt idx="1">
                  <c:v>2019</c:v>
                </c:pt>
                <c:pt idx="2">
                  <c:v>2020</c:v>
                </c:pt>
                <c:pt idx="3">
                  <c:v>2021</c:v>
                </c:pt>
                <c:pt idx="4">
                  <c:v>(en blanco)</c:v>
                </c:pt>
                <c:pt idx="5">
                  <c:v>2022</c:v>
                </c:pt>
                <c:pt idx="6">
                  <c:v>Total general</c:v>
                </c:pt>
              </c:strCache>
            </c:strRef>
          </c:cat>
          <c:val>
            <c:numRef>
              <c:f>Hoja5!$B$18:$B$24</c:f>
              <c:numCache>
                <c:formatCode>"$"\ #,##0</c:formatCode>
                <c:ptCount val="7"/>
                <c:pt idx="0">
                  <c:v>17686572396.920799</c:v>
                </c:pt>
                <c:pt idx="1">
                  <c:v>20846035317</c:v>
                </c:pt>
                <c:pt idx="2">
                  <c:v>25959426243</c:v>
                </c:pt>
                <c:pt idx="3">
                  <c:v>49080593769.137184</c:v>
                </c:pt>
                <c:pt idx="4">
                  <c:v>0</c:v>
                </c:pt>
                <c:pt idx="5">
                  <c:v>12590432000</c:v>
                </c:pt>
                <c:pt idx="6">
                  <c:v>126163059726.05798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2DA-4747-9B22-48F3FEFCB7D4}"/>
            </c:ext>
          </c:extLst>
        </c:ser>
        <c:ser>
          <c:idx val="1"/>
          <c:order val="1"/>
          <c:tx>
            <c:v>Suma de VALOR PROYECTO EFECTIVO</c:v>
          </c:tx>
          <c:spPr>
            <a:solidFill>
              <a:srgbClr val="ED7D31"/>
            </a:solidFill>
            <a:ln cmpd="sng">
              <a:solidFill>
                <a:srgbClr val="000000"/>
              </a:solidFill>
            </a:ln>
          </c:spPr>
          <c:invertIfNegative val="1"/>
          <c:cat>
            <c:strRef>
              <c:f>Hoja5!$A$18:$A$24</c:f>
              <c:strCache>
                <c:ptCount val="7"/>
                <c:pt idx="0">
                  <c:v>2018</c:v>
                </c:pt>
                <c:pt idx="1">
                  <c:v>2019</c:v>
                </c:pt>
                <c:pt idx="2">
                  <c:v>2020</c:v>
                </c:pt>
                <c:pt idx="3">
                  <c:v>2021</c:v>
                </c:pt>
                <c:pt idx="4">
                  <c:v>(en blanco)</c:v>
                </c:pt>
                <c:pt idx="5">
                  <c:v>2022</c:v>
                </c:pt>
                <c:pt idx="6">
                  <c:v>Total general</c:v>
                </c:pt>
              </c:strCache>
            </c:strRef>
          </c:cat>
          <c:val>
            <c:numRef>
              <c:f>Hoja5!$C$18:$C$24</c:f>
              <c:numCache>
                <c:formatCode>"$"\ #,##0</c:formatCode>
                <c:ptCount val="7"/>
                <c:pt idx="0">
                  <c:v>11564761261</c:v>
                </c:pt>
                <c:pt idx="1">
                  <c:v>12183099123</c:v>
                </c:pt>
                <c:pt idx="2">
                  <c:v>18463931977</c:v>
                </c:pt>
                <c:pt idx="3">
                  <c:v>41012975151.532654</c:v>
                </c:pt>
                <c:pt idx="4">
                  <c:v>0</c:v>
                </c:pt>
                <c:pt idx="5">
                  <c:v>11431784000</c:v>
                </c:pt>
                <c:pt idx="6">
                  <c:v>94656551512.532654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2DA-4747-9B22-48F3FEFCB7D4}"/>
            </c:ext>
          </c:extLst>
        </c:ser>
        <c:ser>
          <c:idx val="2"/>
          <c:order val="2"/>
          <c:tx>
            <c:v>Suma de VALOR PROYECTO ESPECIE</c:v>
          </c:tx>
          <c:spPr>
            <a:solidFill>
              <a:srgbClr val="A5A5A5"/>
            </a:solidFill>
            <a:ln cmpd="sng">
              <a:solidFill>
                <a:srgbClr val="000000"/>
              </a:solidFill>
            </a:ln>
          </c:spPr>
          <c:invertIfNegative val="1"/>
          <c:cat>
            <c:strRef>
              <c:f>Hoja5!$A$18:$A$24</c:f>
              <c:strCache>
                <c:ptCount val="7"/>
                <c:pt idx="0">
                  <c:v>2018</c:v>
                </c:pt>
                <c:pt idx="1">
                  <c:v>2019</c:v>
                </c:pt>
                <c:pt idx="2">
                  <c:v>2020</c:v>
                </c:pt>
                <c:pt idx="3">
                  <c:v>2021</c:v>
                </c:pt>
                <c:pt idx="4">
                  <c:v>(en blanco)</c:v>
                </c:pt>
                <c:pt idx="5">
                  <c:v>2022</c:v>
                </c:pt>
                <c:pt idx="6">
                  <c:v>Total general</c:v>
                </c:pt>
              </c:strCache>
            </c:strRef>
          </c:cat>
          <c:val>
            <c:numRef>
              <c:f>Hoja5!$D$18:$D$24</c:f>
              <c:numCache>
                <c:formatCode>"$"\ #,##0</c:formatCode>
                <c:ptCount val="7"/>
                <c:pt idx="0">
                  <c:v>6121811135.9207993</c:v>
                </c:pt>
                <c:pt idx="1">
                  <c:v>8662936194</c:v>
                </c:pt>
                <c:pt idx="2">
                  <c:v>7495494266</c:v>
                </c:pt>
                <c:pt idx="3">
                  <c:v>8067618617.6045294</c:v>
                </c:pt>
                <c:pt idx="4">
                  <c:v>0</c:v>
                </c:pt>
                <c:pt idx="5">
                  <c:v>1158648000</c:v>
                </c:pt>
                <c:pt idx="6">
                  <c:v>31506508213.52533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2DA-4747-9B22-48F3FEFCB7D4}"/>
            </c:ext>
          </c:extLst>
        </c:ser>
        <c:dLbls>
          <c:showLegendKey val="0"/>
          <c:showVal val="0"/>
          <c:showCatName val="0"/>
          <c:showSerName val="0"/>
          <c:showPercent val="0"/>
          <c:showBubbleSize val="0"/>
        </c:dLbls>
        <c:gapWidth val="150"/>
        <c:axId val="1329784736"/>
        <c:axId val="614913100"/>
      </c:barChart>
      <c:catAx>
        <c:axId val="132978473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614913100"/>
        <c:crosses val="autoZero"/>
        <c:auto val="1"/>
        <c:lblAlgn val="ctr"/>
        <c:lblOffset val="100"/>
        <c:noMultiLvlLbl val="1"/>
      </c:catAx>
      <c:valAx>
        <c:axId val="61491310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quot;$&quot;\ #,##0" sourceLinked="1"/>
        <c:majorTickMark val="none"/>
        <c:minorTickMark val="none"/>
        <c:tickLblPos val="nextTo"/>
        <c:spPr>
          <a:ln/>
        </c:spPr>
        <c:txPr>
          <a:bodyPr/>
          <a:lstStyle/>
          <a:p>
            <a:pPr lvl="0">
              <a:defRPr sz="900" b="0" i="0">
                <a:solidFill>
                  <a:srgbClr val="000000"/>
                </a:solidFill>
                <a:latin typeface="+mn-lt"/>
              </a:defRPr>
            </a:pPr>
            <a:endParaRPr lang="es-CO"/>
          </a:p>
        </c:txPr>
        <c:crossAx val="1329784736"/>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800" b="1" i="0">
                <a:solidFill>
                  <a:schemeClr val="dk1"/>
                </a:solidFill>
                <a:latin typeface="+mn-lt"/>
              </a:defRPr>
            </a:pPr>
            <a:r>
              <a:rPr lang="es-CO" sz="1800" b="1" i="0">
                <a:solidFill>
                  <a:schemeClr val="dk1"/>
                </a:solidFill>
                <a:latin typeface="+mn-lt"/>
              </a:rPr>
              <a:t>Total propuestas de investigación por 
Convocatoria Vs Alianza Convenio</a:t>
            </a:r>
          </a:p>
        </c:rich>
      </c:tx>
      <c:layout>
        <c:manualLayout>
          <c:xMode val="edge"/>
          <c:yMode val="edge"/>
          <c:x val="0.25594023135167804"/>
          <c:y val="0.13266427897160851"/>
        </c:manualLayout>
      </c:layout>
      <c:overlay val="0"/>
    </c:title>
    <c:autoTitleDeleted val="0"/>
    <c:plotArea>
      <c:layout/>
      <c:barChart>
        <c:barDir val="bar"/>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1" i="0">
                    <a:solidFill>
                      <a:srgbClr val="FFFFFF"/>
                    </a:solidFill>
                    <a:latin typeface="+mn-l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Hoja5!$F$16:$F$19</c:f>
              <c:strCache>
                <c:ptCount val="4"/>
                <c:pt idx="0">
                  <c:v>Propuesta de Investigación Alianza Convenio</c:v>
                </c:pt>
                <c:pt idx="1">
                  <c:v>Propuesta de Investigación Convocatoria</c:v>
                </c:pt>
                <c:pt idx="2">
                  <c:v>(en blanco)</c:v>
                </c:pt>
                <c:pt idx="3">
                  <c:v>Total general</c:v>
                </c:pt>
              </c:strCache>
            </c:strRef>
          </c:cat>
          <c:val>
            <c:numRef>
              <c:f>Hoja5!$G$16:$G$19</c:f>
              <c:numCache>
                <c:formatCode>General</c:formatCode>
                <c:ptCount val="4"/>
                <c:pt idx="0">
                  <c:v>17</c:v>
                </c:pt>
                <c:pt idx="1">
                  <c:v>113</c:v>
                </c:pt>
                <c:pt idx="3">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E46-4EB1-ABA2-29303C71A275}"/>
            </c:ext>
          </c:extLst>
        </c:ser>
        <c:dLbls>
          <c:showLegendKey val="0"/>
          <c:showVal val="0"/>
          <c:showCatName val="0"/>
          <c:showSerName val="0"/>
          <c:showPercent val="0"/>
          <c:showBubbleSize val="0"/>
        </c:dLbls>
        <c:gapWidth val="150"/>
        <c:axId val="1734918874"/>
        <c:axId val="1959010647"/>
      </c:barChart>
      <c:catAx>
        <c:axId val="1734918874"/>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1959010647"/>
        <c:crosses val="autoZero"/>
        <c:auto val="1"/>
        <c:lblAlgn val="ctr"/>
        <c:lblOffset val="100"/>
        <c:noMultiLvlLbl val="1"/>
      </c:catAx>
      <c:valAx>
        <c:axId val="195901064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s-CO"/>
          </a:p>
        </c:txPr>
        <c:crossAx val="1734918874"/>
        <c:crosses val="max"/>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800" b="1" i="0">
                <a:solidFill>
                  <a:schemeClr val="dk1"/>
                </a:solidFill>
                <a:latin typeface="+mn-lt"/>
              </a:defRPr>
            </a:pPr>
            <a:r>
              <a:rPr lang="es-CO" sz="1800" b="1" i="0">
                <a:solidFill>
                  <a:schemeClr val="dk1"/>
                </a:solidFill>
                <a:latin typeface="+mn-lt"/>
              </a:rPr>
              <a:t>Estado propuestas de investigación</a:t>
            </a:r>
          </a:p>
        </c:rich>
      </c:tx>
      <c:overlay val="0"/>
    </c:title>
    <c:autoTitleDeleted val="0"/>
    <c:plotArea>
      <c:layout/>
      <c:barChart>
        <c:barDir val="bar"/>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1" i="0">
                    <a:solidFill>
                      <a:srgbClr val="FFFFFF"/>
                    </a:solidFill>
                    <a:latin typeface="+mn-l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Hoja5!$A$32:$A$40</c:f>
              <c:strCache>
                <c:ptCount val="9"/>
                <c:pt idx="0">
                  <c:v>A la espera de resultado</c:v>
                </c:pt>
                <c:pt idx="1">
                  <c:v>En trámite Precontractual</c:v>
                </c:pt>
                <c:pt idx="2">
                  <c:v>Firmo Contrato</c:v>
                </c:pt>
                <c:pt idx="3">
                  <c:v>No continuo el trámite</c:v>
                </c:pt>
                <c:pt idx="4">
                  <c:v>No seleccionada en convocatoria</c:v>
                </c:pt>
                <c:pt idx="5">
                  <c:v>Propuesta seleccionada a financiar</c:v>
                </c:pt>
                <c:pt idx="6">
                  <c:v>Sin aval del Comité de Investigaciones</c:v>
                </c:pt>
                <c:pt idx="7">
                  <c:v>(en blanco)</c:v>
                </c:pt>
                <c:pt idx="8">
                  <c:v>Total general</c:v>
                </c:pt>
              </c:strCache>
            </c:strRef>
          </c:cat>
          <c:val>
            <c:numRef>
              <c:f>Hoja5!$B$32:$B$40</c:f>
              <c:numCache>
                <c:formatCode>General</c:formatCode>
                <c:ptCount val="9"/>
                <c:pt idx="0">
                  <c:v>3</c:v>
                </c:pt>
                <c:pt idx="1">
                  <c:v>4</c:v>
                </c:pt>
                <c:pt idx="2">
                  <c:v>28</c:v>
                </c:pt>
                <c:pt idx="3">
                  <c:v>7</c:v>
                </c:pt>
                <c:pt idx="4">
                  <c:v>78</c:v>
                </c:pt>
                <c:pt idx="5">
                  <c:v>6</c:v>
                </c:pt>
                <c:pt idx="6">
                  <c:v>4</c:v>
                </c:pt>
                <c:pt idx="8">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F9B-46C1-BB82-21BA5F7F3EEA}"/>
            </c:ext>
          </c:extLst>
        </c:ser>
        <c:dLbls>
          <c:showLegendKey val="0"/>
          <c:showVal val="0"/>
          <c:showCatName val="0"/>
          <c:showSerName val="0"/>
          <c:showPercent val="0"/>
          <c:showBubbleSize val="0"/>
        </c:dLbls>
        <c:gapWidth val="150"/>
        <c:axId val="292635835"/>
        <c:axId val="253949773"/>
      </c:barChart>
      <c:catAx>
        <c:axId val="292635835"/>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253949773"/>
        <c:crosses val="autoZero"/>
        <c:auto val="1"/>
        <c:lblAlgn val="ctr"/>
        <c:lblOffset val="100"/>
        <c:noMultiLvlLbl val="1"/>
      </c:catAx>
      <c:valAx>
        <c:axId val="25394977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s-CO"/>
          </a:p>
        </c:txPr>
        <c:crossAx val="292635835"/>
        <c:crosses val="max"/>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200" b="1" i="0">
                <a:solidFill>
                  <a:schemeClr val="dk1"/>
                </a:solidFill>
                <a:latin typeface="+mn-lt"/>
              </a:defRPr>
            </a:pPr>
            <a:r>
              <a:rPr lang="es-CO" sz="1200" b="1" i="0">
                <a:solidFill>
                  <a:schemeClr val="dk1"/>
                </a:solidFill>
                <a:latin typeface="+mn-lt"/>
              </a:rPr>
              <a:t>Propuestas de investigación gestionadas desde el CIDC</a:t>
            </a:r>
          </a:p>
        </c:rich>
      </c:tx>
      <c:overlay val="0"/>
    </c:title>
    <c:autoTitleDeleted val="0"/>
    <c:plotArea>
      <c:layout/>
      <c:barChart>
        <c:barDir val="col"/>
        <c:grouping val="clustered"/>
        <c:varyColors val="1"/>
        <c:ser>
          <c:idx val="0"/>
          <c:order val="0"/>
          <c:tx>
            <c:v>Total</c:v>
          </c:tx>
          <c:spPr>
            <a:solidFill>
              <a:srgbClr val="4472C4"/>
            </a:solidFill>
            <a:ln cmpd="sng">
              <a:solidFill>
                <a:srgbClr val="000000"/>
              </a:solidFill>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Hoja5!$A$2:$A$8</c:f>
              <c:strCache>
                <c:ptCount val="7"/>
                <c:pt idx="0">
                  <c:v>2018</c:v>
                </c:pt>
                <c:pt idx="1">
                  <c:v>2019</c:v>
                </c:pt>
                <c:pt idx="2">
                  <c:v>2020</c:v>
                </c:pt>
                <c:pt idx="3">
                  <c:v>2021</c:v>
                </c:pt>
                <c:pt idx="4">
                  <c:v>(en blanco)</c:v>
                </c:pt>
                <c:pt idx="5">
                  <c:v>2022</c:v>
                </c:pt>
                <c:pt idx="6">
                  <c:v>Total general</c:v>
                </c:pt>
              </c:strCache>
            </c:strRef>
          </c:cat>
          <c:val>
            <c:numRef>
              <c:f>Hoja5!$B$2:$B$8</c:f>
              <c:numCache>
                <c:formatCode>General</c:formatCode>
                <c:ptCount val="7"/>
                <c:pt idx="0">
                  <c:v>34</c:v>
                </c:pt>
                <c:pt idx="1">
                  <c:v>26</c:v>
                </c:pt>
                <c:pt idx="2">
                  <c:v>30</c:v>
                </c:pt>
                <c:pt idx="3">
                  <c:v>37</c:v>
                </c:pt>
                <c:pt idx="5">
                  <c:v>3</c:v>
                </c:pt>
                <c:pt idx="6">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E5A-4D87-8DAA-F0F56E6F7264}"/>
            </c:ext>
          </c:extLst>
        </c:ser>
        <c:dLbls>
          <c:dLblPos val="outEnd"/>
          <c:showLegendKey val="0"/>
          <c:showVal val="1"/>
          <c:showCatName val="0"/>
          <c:showSerName val="0"/>
          <c:showPercent val="0"/>
          <c:showBubbleSize val="0"/>
        </c:dLbls>
        <c:gapWidth val="150"/>
        <c:axId val="876835847"/>
        <c:axId val="1789089260"/>
      </c:barChart>
      <c:catAx>
        <c:axId val="876835847"/>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1789089260"/>
        <c:crosses val="autoZero"/>
        <c:auto val="1"/>
        <c:lblAlgn val="ctr"/>
        <c:lblOffset val="100"/>
        <c:noMultiLvlLbl val="1"/>
      </c:catAx>
      <c:valAx>
        <c:axId val="17890892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CO"/>
          </a:p>
        </c:txPr>
        <c:crossAx val="876835847"/>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100" b="1" i="0">
                <a:solidFill>
                  <a:schemeClr val="dk1"/>
                </a:solidFill>
                <a:latin typeface="+mn-lt"/>
              </a:defRPr>
            </a:pPr>
            <a:r>
              <a:rPr lang="es-CO" sz="1100" b="1" i="0">
                <a:solidFill>
                  <a:schemeClr val="dk1"/>
                </a:solidFill>
                <a:latin typeface="+mn-lt"/>
              </a:rPr>
              <a:t>Valor Propuestas de Investigación, recursos en efectivo esperados y contrapartida UDFJC</a:t>
            </a:r>
          </a:p>
        </c:rich>
      </c:tx>
      <c:overlay val="0"/>
    </c:title>
    <c:autoTitleDeleted val="0"/>
    <c:plotArea>
      <c:layout/>
      <c:barChart>
        <c:barDir val="col"/>
        <c:grouping val="clustered"/>
        <c:varyColors val="1"/>
        <c:ser>
          <c:idx val="0"/>
          <c:order val="0"/>
          <c:tx>
            <c:v>Suma de VALOR PROYECTO</c:v>
          </c:tx>
          <c:spPr>
            <a:solidFill>
              <a:srgbClr val="4472C4"/>
            </a:solidFill>
            <a:ln cmpd="sng">
              <a:solidFill>
                <a:srgbClr val="000000"/>
              </a:solidFill>
            </a:ln>
          </c:spPr>
          <c:invertIfNegative val="1"/>
          <c:cat>
            <c:strRef>
              <c:f>Hoja5!$D$2:$D$8</c:f>
              <c:strCache>
                <c:ptCount val="7"/>
                <c:pt idx="0">
                  <c:v>2018</c:v>
                </c:pt>
                <c:pt idx="1">
                  <c:v>2019</c:v>
                </c:pt>
                <c:pt idx="2">
                  <c:v>2020</c:v>
                </c:pt>
                <c:pt idx="3">
                  <c:v>2021</c:v>
                </c:pt>
                <c:pt idx="4">
                  <c:v>(en blanco)</c:v>
                </c:pt>
                <c:pt idx="5">
                  <c:v>2022</c:v>
                </c:pt>
                <c:pt idx="6">
                  <c:v>Total general</c:v>
                </c:pt>
              </c:strCache>
            </c:strRef>
          </c:cat>
          <c:val>
            <c:numRef>
              <c:f>Hoja5!$E$2:$E$8</c:f>
              <c:numCache>
                <c:formatCode>"$"\ #,##0</c:formatCode>
                <c:ptCount val="7"/>
                <c:pt idx="0">
                  <c:v>17686572396.920799</c:v>
                </c:pt>
                <c:pt idx="1">
                  <c:v>20846035317</c:v>
                </c:pt>
                <c:pt idx="2">
                  <c:v>25959426243</c:v>
                </c:pt>
                <c:pt idx="3">
                  <c:v>49080593769.137184</c:v>
                </c:pt>
                <c:pt idx="4">
                  <c:v>0</c:v>
                </c:pt>
                <c:pt idx="5">
                  <c:v>12590432000</c:v>
                </c:pt>
                <c:pt idx="6">
                  <c:v>126163059726.05798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187-4B83-81EC-E7988F9791CA}"/>
            </c:ext>
          </c:extLst>
        </c:ser>
        <c:ser>
          <c:idx val="1"/>
          <c:order val="1"/>
          <c:tx>
            <c:v>Suma de RECURSOS EN EFECTIVO FINANCIADO A UDFJC</c:v>
          </c:tx>
          <c:spPr>
            <a:solidFill>
              <a:srgbClr val="ED7D31"/>
            </a:solidFill>
            <a:ln cmpd="sng">
              <a:solidFill>
                <a:srgbClr val="000000"/>
              </a:solidFill>
            </a:ln>
          </c:spPr>
          <c:invertIfNegative val="1"/>
          <c:cat>
            <c:strRef>
              <c:f>Hoja5!$D$2:$D$8</c:f>
              <c:strCache>
                <c:ptCount val="7"/>
                <c:pt idx="0">
                  <c:v>2018</c:v>
                </c:pt>
                <c:pt idx="1">
                  <c:v>2019</c:v>
                </c:pt>
                <c:pt idx="2">
                  <c:v>2020</c:v>
                </c:pt>
                <c:pt idx="3">
                  <c:v>2021</c:v>
                </c:pt>
                <c:pt idx="4">
                  <c:v>(en blanco)</c:v>
                </c:pt>
                <c:pt idx="5">
                  <c:v>2022</c:v>
                </c:pt>
                <c:pt idx="6">
                  <c:v>Total general</c:v>
                </c:pt>
              </c:strCache>
            </c:strRef>
          </c:cat>
          <c:val>
            <c:numRef>
              <c:f>Hoja5!$F$2:$F$8</c:f>
              <c:numCache>
                <c:formatCode>"$"\ #,##0</c:formatCode>
                <c:ptCount val="7"/>
                <c:pt idx="0">
                  <c:v>431675108</c:v>
                </c:pt>
                <c:pt idx="1">
                  <c:v>633432555</c:v>
                </c:pt>
                <c:pt idx="2">
                  <c:v>2056714655</c:v>
                </c:pt>
                <c:pt idx="3">
                  <c:v>9616457557.3999996</c:v>
                </c:pt>
                <c:pt idx="6">
                  <c:v>12738279875.4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187-4B83-81EC-E7988F9791CA}"/>
            </c:ext>
          </c:extLst>
        </c:ser>
        <c:ser>
          <c:idx val="2"/>
          <c:order val="2"/>
          <c:tx>
            <c:v>Suma de UDFJC EFECTIVO</c:v>
          </c:tx>
          <c:spPr>
            <a:solidFill>
              <a:srgbClr val="A5A5A5"/>
            </a:solidFill>
            <a:ln cmpd="sng">
              <a:solidFill>
                <a:srgbClr val="000000"/>
              </a:solidFill>
            </a:ln>
          </c:spPr>
          <c:invertIfNegative val="1"/>
          <c:cat>
            <c:strRef>
              <c:f>Hoja5!$D$2:$D$8</c:f>
              <c:strCache>
                <c:ptCount val="7"/>
                <c:pt idx="0">
                  <c:v>2018</c:v>
                </c:pt>
                <c:pt idx="1">
                  <c:v>2019</c:v>
                </c:pt>
                <c:pt idx="2">
                  <c:v>2020</c:v>
                </c:pt>
                <c:pt idx="3">
                  <c:v>2021</c:v>
                </c:pt>
                <c:pt idx="4">
                  <c:v>(en blanco)</c:v>
                </c:pt>
                <c:pt idx="5">
                  <c:v>2022</c:v>
                </c:pt>
                <c:pt idx="6">
                  <c:v>Total general</c:v>
                </c:pt>
              </c:strCache>
            </c:strRef>
          </c:cat>
          <c:val>
            <c:numRef>
              <c:f>Hoja5!$G$2:$G$8</c:f>
              <c:numCache>
                <c:formatCode>"$"\ #,##0</c:formatCode>
                <c:ptCount val="7"/>
                <c:pt idx="0">
                  <c:v>506827761</c:v>
                </c:pt>
                <c:pt idx="1">
                  <c:v>425281089</c:v>
                </c:pt>
                <c:pt idx="2">
                  <c:v>486258253</c:v>
                </c:pt>
                <c:pt idx="3">
                  <c:v>295004531</c:v>
                </c:pt>
                <c:pt idx="5">
                  <c:v>0</c:v>
                </c:pt>
                <c:pt idx="6">
                  <c:v>1713371634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187-4B83-81EC-E7988F9791CA}"/>
            </c:ext>
          </c:extLst>
        </c:ser>
        <c:ser>
          <c:idx val="3"/>
          <c:order val="3"/>
          <c:tx>
            <c:v>Suma de UDFJC ESPECIE</c:v>
          </c:tx>
          <c:spPr>
            <a:solidFill>
              <a:srgbClr val="FFC000"/>
            </a:solidFill>
            <a:ln cmpd="sng">
              <a:solidFill>
                <a:srgbClr val="000000"/>
              </a:solidFill>
            </a:ln>
          </c:spPr>
          <c:invertIfNegative val="1"/>
          <c:cat>
            <c:strRef>
              <c:f>Hoja5!$D$2:$D$8</c:f>
              <c:strCache>
                <c:ptCount val="7"/>
                <c:pt idx="0">
                  <c:v>2018</c:v>
                </c:pt>
                <c:pt idx="1">
                  <c:v>2019</c:v>
                </c:pt>
                <c:pt idx="2">
                  <c:v>2020</c:v>
                </c:pt>
                <c:pt idx="3">
                  <c:v>2021</c:v>
                </c:pt>
                <c:pt idx="4">
                  <c:v>(en blanco)</c:v>
                </c:pt>
                <c:pt idx="5">
                  <c:v>2022</c:v>
                </c:pt>
                <c:pt idx="6">
                  <c:v>Total general</c:v>
                </c:pt>
              </c:strCache>
            </c:strRef>
          </c:cat>
          <c:val>
            <c:numRef>
              <c:f>Hoja5!$H$2:$H$8</c:f>
              <c:numCache>
                <c:formatCode>"$"\ #,##0</c:formatCode>
                <c:ptCount val="7"/>
                <c:pt idx="0">
                  <c:v>3050900222.4000001</c:v>
                </c:pt>
                <c:pt idx="1">
                  <c:v>3080302505</c:v>
                </c:pt>
                <c:pt idx="2">
                  <c:v>4248585952</c:v>
                </c:pt>
                <c:pt idx="3">
                  <c:v>2804356634.2365294</c:v>
                </c:pt>
                <c:pt idx="5">
                  <c:v>363648000</c:v>
                </c:pt>
                <c:pt idx="6">
                  <c:v>13547793313.636528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187-4B83-81EC-E7988F9791CA}"/>
            </c:ext>
          </c:extLst>
        </c:ser>
        <c:dLbls>
          <c:showLegendKey val="0"/>
          <c:showVal val="0"/>
          <c:showCatName val="0"/>
          <c:showSerName val="0"/>
          <c:showPercent val="0"/>
          <c:showBubbleSize val="0"/>
        </c:dLbls>
        <c:gapWidth val="150"/>
        <c:axId val="1222983315"/>
        <c:axId val="2144527436"/>
      </c:barChart>
      <c:catAx>
        <c:axId val="1222983315"/>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2144527436"/>
        <c:crosses val="autoZero"/>
        <c:auto val="1"/>
        <c:lblAlgn val="ctr"/>
        <c:lblOffset val="100"/>
        <c:noMultiLvlLbl val="1"/>
      </c:catAx>
      <c:valAx>
        <c:axId val="21445274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quot;$&quot;\ #,##0" sourceLinked="1"/>
        <c:majorTickMark val="none"/>
        <c:minorTickMark val="none"/>
        <c:tickLblPos val="nextTo"/>
        <c:spPr>
          <a:ln/>
        </c:spPr>
        <c:txPr>
          <a:bodyPr/>
          <a:lstStyle/>
          <a:p>
            <a:pPr lvl="0">
              <a:defRPr b="0" i="0">
                <a:solidFill>
                  <a:srgbClr val="000000"/>
                </a:solidFill>
                <a:latin typeface="+mn-lt"/>
              </a:defRPr>
            </a:pPr>
            <a:endParaRPr lang="es-CO"/>
          </a:p>
        </c:txPr>
        <c:crossAx val="1222983315"/>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100" b="1" i="0">
                <a:solidFill>
                  <a:schemeClr val="dk1"/>
                </a:solidFill>
                <a:latin typeface="+mn-lt"/>
              </a:defRPr>
            </a:pPr>
            <a:r>
              <a:rPr lang="es-CO" sz="1100" b="1" i="0">
                <a:solidFill>
                  <a:schemeClr val="dk1"/>
                </a:solidFill>
                <a:latin typeface="+mn-lt"/>
              </a:rPr>
              <a:t>Valor total proyecto, en efectivo y en especie</a:t>
            </a:r>
          </a:p>
        </c:rich>
      </c:tx>
      <c:overlay val="0"/>
    </c:title>
    <c:autoTitleDeleted val="0"/>
    <c:plotArea>
      <c:layout/>
      <c:barChart>
        <c:barDir val="col"/>
        <c:grouping val="clustered"/>
        <c:varyColors val="1"/>
        <c:ser>
          <c:idx val="0"/>
          <c:order val="0"/>
          <c:tx>
            <c:v>Suma de VALOR PROYECTO</c:v>
          </c:tx>
          <c:spPr>
            <a:solidFill>
              <a:srgbClr val="4472C4"/>
            </a:solidFill>
            <a:ln cmpd="sng">
              <a:solidFill>
                <a:srgbClr val="000000"/>
              </a:solidFill>
            </a:ln>
          </c:spPr>
          <c:invertIfNegative val="1"/>
          <c:cat>
            <c:strRef>
              <c:f>Hoja5!$A$18:$A$24</c:f>
              <c:strCache>
                <c:ptCount val="7"/>
                <c:pt idx="0">
                  <c:v>2018</c:v>
                </c:pt>
                <c:pt idx="1">
                  <c:v>2019</c:v>
                </c:pt>
                <c:pt idx="2">
                  <c:v>2020</c:v>
                </c:pt>
                <c:pt idx="3">
                  <c:v>2021</c:v>
                </c:pt>
                <c:pt idx="4">
                  <c:v>(en blanco)</c:v>
                </c:pt>
                <c:pt idx="5">
                  <c:v>2022</c:v>
                </c:pt>
                <c:pt idx="6">
                  <c:v>Total general</c:v>
                </c:pt>
              </c:strCache>
            </c:strRef>
          </c:cat>
          <c:val>
            <c:numRef>
              <c:f>Hoja5!$B$18:$B$24</c:f>
              <c:numCache>
                <c:formatCode>"$"\ #,##0</c:formatCode>
                <c:ptCount val="7"/>
                <c:pt idx="0">
                  <c:v>17686572396.920799</c:v>
                </c:pt>
                <c:pt idx="1">
                  <c:v>20846035317</c:v>
                </c:pt>
                <c:pt idx="2">
                  <c:v>25959426243</c:v>
                </c:pt>
                <c:pt idx="3">
                  <c:v>49080593769.137184</c:v>
                </c:pt>
                <c:pt idx="4">
                  <c:v>0</c:v>
                </c:pt>
                <c:pt idx="5">
                  <c:v>12590432000</c:v>
                </c:pt>
                <c:pt idx="6">
                  <c:v>126163059726.05798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D30-4AE0-B619-783D23190276}"/>
            </c:ext>
          </c:extLst>
        </c:ser>
        <c:ser>
          <c:idx val="1"/>
          <c:order val="1"/>
          <c:tx>
            <c:v>Suma de VALOR PROYECTO EFECTIVO</c:v>
          </c:tx>
          <c:spPr>
            <a:solidFill>
              <a:srgbClr val="ED7D31"/>
            </a:solidFill>
            <a:ln cmpd="sng">
              <a:solidFill>
                <a:srgbClr val="000000"/>
              </a:solidFill>
            </a:ln>
          </c:spPr>
          <c:invertIfNegative val="1"/>
          <c:cat>
            <c:strRef>
              <c:f>Hoja5!$A$18:$A$24</c:f>
              <c:strCache>
                <c:ptCount val="7"/>
                <c:pt idx="0">
                  <c:v>2018</c:v>
                </c:pt>
                <c:pt idx="1">
                  <c:v>2019</c:v>
                </c:pt>
                <c:pt idx="2">
                  <c:v>2020</c:v>
                </c:pt>
                <c:pt idx="3">
                  <c:v>2021</c:v>
                </c:pt>
                <c:pt idx="4">
                  <c:v>(en blanco)</c:v>
                </c:pt>
                <c:pt idx="5">
                  <c:v>2022</c:v>
                </c:pt>
                <c:pt idx="6">
                  <c:v>Total general</c:v>
                </c:pt>
              </c:strCache>
            </c:strRef>
          </c:cat>
          <c:val>
            <c:numRef>
              <c:f>Hoja5!$C$18:$C$24</c:f>
              <c:numCache>
                <c:formatCode>"$"\ #,##0</c:formatCode>
                <c:ptCount val="7"/>
                <c:pt idx="0">
                  <c:v>11564761261</c:v>
                </c:pt>
                <c:pt idx="1">
                  <c:v>12183099123</c:v>
                </c:pt>
                <c:pt idx="2">
                  <c:v>18463931977</c:v>
                </c:pt>
                <c:pt idx="3">
                  <c:v>41012975151.532654</c:v>
                </c:pt>
                <c:pt idx="4">
                  <c:v>0</c:v>
                </c:pt>
                <c:pt idx="5">
                  <c:v>11431784000</c:v>
                </c:pt>
                <c:pt idx="6">
                  <c:v>94656551512.532654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D30-4AE0-B619-783D23190276}"/>
            </c:ext>
          </c:extLst>
        </c:ser>
        <c:ser>
          <c:idx val="2"/>
          <c:order val="2"/>
          <c:tx>
            <c:v>Suma de VALOR PROYECTO ESPECIE</c:v>
          </c:tx>
          <c:spPr>
            <a:solidFill>
              <a:srgbClr val="A5A5A5"/>
            </a:solidFill>
            <a:ln cmpd="sng">
              <a:solidFill>
                <a:srgbClr val="000000"/>
              </a:solidFill>
            </a:ln>
          </c:spPr>
          <c:invertIfNegative val="1"/>
          <c:cat>
            <c:strRef>
              <c:f>Hoja5!$A$18:$A$24</c:f>
              <c:strCache>
                <c:ptCount val="7"/>
                <c:pt idx="0">
                  <c:v>2018</c:v>
                </c:pt>
                <c:pt idx="1">
                  <c:v>2019</c:v>
                </c:pt>
                <c:pt idx="2">
                  <c:v>2020</c:v>
                </c:pt>
                <c:pt idx="3">
                  <c:v>2021</c:v>
                </c:pt>
                <c:pt idx="4">
                  <c:v>(en blanco)</c:v>
                </c:pt>
                <c:pt idx="5">
                  <c:v>2022</c:v>
                </c:pt>
                <c:pt idx="6">
                  <c:v>Total general</c:v>
                </c:pt>
              </c:strCache>
            </c:strRef>
          </c:cat>
          <c:val>
            <c:numRef>
              <c:f>Hoja5!$D$18:$D$24</c:f>
              <c:numCache>
                <c:formatCode>"$"\ #,##0</c:formatCode>
                <c:ptCount val="7"/>
                <c:pt idx="0">
                  <c:v>6121811135.9207993</c:v>
                </c:pt>
                <c:pt idx="1">
                  <c:v>8662936194</c:v>
                </c:pt>
                <c:pt idx="2">
                  <c:v>7495494266</c:v>
                </c:pt>
                <c:pt idx="3">
                  <c:v>8067618617.6045294</c:v>
                </c:pt>
                <c:pt idx="4">
                  <c:v>0</c:v>
                </c:pt>
                <c:pt idx="5">
                  <c:v>1158648000</c:v>
                </c:pt>
                <c:pt idx="6">
                  <c:v>31506508213.52533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D30-4AE0-B619-783D23190276}"/>
            </c:ext>
          </c:extLst>
        </c:ser>
        <c:dLbls>
          <c:showLegendKey val="0"/>
          <c:showVal val="0"/>
          <c:showCatName val="0"/>
          <c:showSerName val="0"/>
          <c:showPercent val="0"/>
          <c:showBubbleSize val="0"/>
        </c:dLbls>
        <c:gapWidth val="150"/>
        <c:axId val="1754105244"/>
        <c:axId val="304420842"/>
      </c:barChart>
      <c:catAx>
        <c:axId val="175410524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304420842"/>
        <c:crosses val="autoZero"/>
        <c:auto val="1"/>
        <c:lblAlgn val="ctr"/>
        <c:lblOffset val="100"/>
        <c:noMultiLvlLbl val="1"/>
      </c:catAx>
      <c:valAx>
        <c:axId val="30442084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quot;$&quot;\ #,##0" sourceLinked="1"/>
        <c:majorTickMark val="none"/>
        <c:minorTickMark val="none"/>
        <c:tickLblPos val="nextTo"/>
        <c:spPr>
          <a:ln/>
        </c:spPr>
        <c:txPr>
          <a:bodyPr/>
          <a:lstStyle/>
          <a:p>
            <a:pPr lvl="0">
              <a:defRPr b="0" i="0">
                <a:solidFill>
                  <a:srgbClr val="000000"/>
                </a:solidFill>
                <a:latin typeface="+mn-lt"/>
              </a:defRPr>
            </a:pPr>
            <a:endParaRPr lang="es-CO"/>
          </a:p>
        </c:txPr>
        <c:crossAx val="1754105244"/>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1" i="0">
                <a:solidFill>
                  <a:schemeClr val="dk1"/>
                </a:solidFill>
                <a:latin typeface="+mn-lt"/>
              </a:defRPr>
            </a:pPr>
            <a:r>
              <a:rPr lang="es-CO" sz="1400" b="1" i="0">
                <a:solidFill>
                  <a:schemeClr val="dk1"/>
                </a:solidFill>
                <a:latin typeface="+mn-lt"/>
              </a:rPr>
              <a:t>Total propuestas de investigación por 
Convocatoria Vs Alianza Convenio</a:t>
            </a:r>
          </a:p>
        </c:rich>
      </c:tx>
      <c:layout>
        <c:manualLayout>
          <c:xMode val="edge"/>
          <c:yMode val="edge"/>
          <c:x val="0.25594023135167804"/>
          <c:y val="0.13266427897160851"/>
        </c:manualLayout>
      </c:layout>
      <c:overlay val="0"/>
    </c:title>
    <c:autoTitleDeleted val="0"/>
    <c:plotArea>
      <c:layout/>
      <c:barChart>
        <c:barDir val="bar"/>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1" i="0">
                    <a:solidFill>
                      <a:srgbClr val="FFFFFF"/>
                    </a:solidFill>
                    <a:latin typeface="+mn-l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Hoja5!$F$16:$F$19</c:f>
              <c:strCache>
                <c:ptCount val="4"/>
                <c:pt idx="0">
                  <c:v>Propuesta de Investigación Alianza Convenio</c:v>
                </c:pt>
                <c:pt idx="1">
                  <c:v>Propuesta de Investigación Convocatoria</c:v>
                </c:pt>
                <c:pt idx="2">
                  <c:v>(en blanco)</c:v>
                </c:pt>
                <c:pt idx="3">
                  <c:v>Total general</c:v>
                </c:pt>
              </c:strCache>
            </c:strRef>
          </c:cat>
          <c:val>
            <c:numRef>
              <c:f>Hoja5!$G$16:$G$19</c:f>
              <c:numCache>
                <c:formatCode>General</c:formatCode>
                <c:ptCount val="4"/>
                <c:pt idx="0">
                  <c:v>17</c:v>
                </c:pt>
                <c:pt idx="1">
                  <c:v>113</c:v>
                </c:pt>
                <c:pt idx="3">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14E-40D1-B60D-6F37D7302BCE}"/>
            </c:ext>
          </c:extLst>
        </c:ser>
        <c:dLbls>
          <c:showLegendKey val="0"/>
          <c:showVal val="0"/>
          <c:showCatName val="0"/>
          <c:showSerName val="0"/>
          <c:showPercent val="0"/>
          <c:showBubbleSize val="0"/>
        </c:dLbls>
        <c:gapWidth val="150"/>
        <c:axId val="666039521"/>
        <c:axId val="1759789534"/>
      </c:barChart>
      <c:catAx>
        <c:axId val="666039521"/>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1759789534"/>
        <c:crosses val="autoZero"/>
        <c:auto val="1"/>
        <c:lblAlgn val="ctr"/>
        <c:lblOffset val="100"/>
        <c:noMultiLvlLbl val="1"/>
      </c:catAx>
      <c:valAx>
        <c:axId val="175978953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s-CO"/>
          </a:p>
        </c:txPr>
        <c:crossAx val="666039521"/>
        <c:crosses val="max"/>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1" i="0">
                <a:solidFill>
                  <a:schemeClr val="dk1"/>
                </a:solidFill>
                <a:latin typeface="+mn-lt"/>
              </a:defRPr>
            </a:pPr>
            <a:r>
              <a:rPr lang="es-CO" sz="1400" b="1" i="0">
                <a:solidFill>
                  <a:schemeClr val="dk1"/>
                </a:solidFill>
                <a:latin typeface="+mn-lt"/>
              </a:rPr>
              <a:t>Estado propuestas de investigación</a:t>
            </a:r>
          </a:p>
        </c:rich>
      </c:tx>
      <c:overlay val="0"/>
    </c:title>
    <c:autoTitleDeleted val="0"/>
    <c:plotArea>
      <c:layout/>
      <c:barChart>
        <c:barDir val="bar"/>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1" i="0">
                    <a:solidFill>
                      <a:srgbClr val="000000"/>
                    </a:solidFill>
                    <a:latin typeface="+mn-l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Hoja5!$A$32:$A$40</c:f>
              <c:strCache>
                <c:ptCount val="9"/>
                <c:pt idx="0">
                  <c:v>A la espera de resultado</c:v>
                </c:pt>
                <c:pt idx="1">
                  <c:v>En trámite Precontractual</c:v>
                </c:pt>
                <c:pt idx="2">
                  <c:v>Firmo Contrato</c:v>
                </c:pt>
                <c:pt idx="3">
                  <c:v>No continuo el trámite</c:v>
                </c:pt>
                <c:pt idx="4">
                  <c:v>No seleccionada en convocatoria</c:v>
                </c:pt>
                <c:pt idx="5">
                  <c:v>Propuesta seleccionada a financiar</c:v>
                </c:pt>
                <c:pt idx="6">
                  <c:v>Sin aval del Comité de Investigaciones</c:v>
                </c:pt>
                <c:pt idx="7">
                  <c:v>(en blanco)</c:v>
                </c:pt>
                <c:pt idx="8">
                  <c:v>Total general</c:v>
                </c:pt>
              </c:strCache>
            </c:strRef>
          </c:cat>
          <c:val>
            <c:numRef>
              <c:f>Hoja5!$B$32:$B$40</c:f>
              <c:numCache>
                <c:formatCode>General</c:formatCode>
                <c:ptCount val="9"/>
                <c:pt idx="0">
                  <c:v>3</c:v>
                </c:pt>
                <c:pt idx="1">
                  <c:v>4</c:v>
                </c:pt>
                <c:pt idx="2">
                  <c:v>28</c:v>
                </c:pt>
                <c:pt idx="3">
                  <c:v>7</c:v>
                </c:pt>
                <c:pt idx="4">
                  <c:v>78</c:v>
                </c:pt>
                <c:pt idx="5">
                  <c:v>6</c:v>
                </c:pt>
                <c:pt idx="6">
                  <c:v>4</c:v>
                </c:pt>
                <c:pt idx="8">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690-41B4-96A7-BCCB8142F675}"/>
            </c:ext>
          </c:extLst>
        </c:ser>
        <c:dLbls>
          <c:showLegendKey val="0"/>
          <c:showVal val="0"/>
          <c:showCatName val="0"/>
          <c:showSerName val="0"/>
          <c:showPercent val="0"/>
          <c:showBubbleSize val="0"/>
        </c:dLbls>
        <c:gapWidth val="150"/>
        <c:axId val="677817945"/>
        <c:axId val="2097346859"/>
      </c:barChart>
      <c:catAx>
        <c:axId val="677817945"/>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2097346859"/>
        <c:crosses val="autoZero"/>
        <c:auto val="1"/>
        <c:lblAlgn val="ctr"/>
        <c:lblOffset val="100"/>
        <c:noMultiLvlLbl val="1"/>
      </c:catAx>
      <c:valAx>
        <c:axId val="2097346859"/>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s-CO"/>
          </a:p>
        </c:txPr>
        <c:crossAx val="677817945"/>
        <c:crosses val="max"/>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1" i="0">
                <a:solidFill>
                  <a:schemeClr val="dk1"/>
                </a:solidFill>
                <a:latin typeface="+mn-lt"/>
              </a:defRPr>
            </a:pPr>
            <a:r>
              <a:rPr lang="es-CO" sz="1400" b="1" i="0">
                <a:solidFill>
                  <a:schemeClr val="dk1"/>
                </a:solidFill>
                <a:latin typeface="+mn-lt"/>
              </a:rPr>
              <a:t>Total Propuestas presentadas a convocatorias o alianza para suscribir un convenio</a:t>
            </a:r>
          </a:p>
        </c:rich>
      </c:tx>
      <c:overlay val="0"/>
    </c:title>
    <c:autoTitleDeleted val="0"/>
    <c:plotArea>
      <c:layout/>
      <c:barChart>
        <c:barDir val="bar"/>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1" i="0">
                    <a:solidFill>
                      <a:srgbClr val="000000"/>
                    </a:solidFill>
                    <a:latin typeface="+mn-l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Hoja5!$A$55:$A$84</c:f>
              <c:strCache>
                <c:ptCount val="30"/>
                <c:pt idx="0">
                  <c:v>Agencia Nacional del Espectro - ANE</c:v>
                </c:pt>
                <c:pt idx="1">
                  <c:v>Embajada de Francia en Colombia</c:v>
                </c:pt>
                <c:pt idx="2">
                  <c:v>Fuerza Aérea Colombiana FAC</c:v>
                </c:pt>
                <c:pt idx="3">
                  <c:v>Fundación para la Promoción de la Investigación y la Tecnología del Banco de la República</c:v>
                </c:pt>
                <c:pt idx="4">
                  <c:v>International Atomic  Energy Agency - IAEA</c:v>
                </c:pt>
                <c:pt idx="5">
                  <c:v>MinCiencias</c:v>
                </c:pt>
                <c:pt idx="6">
                  <c:v>Ministerio de Cultura</c:v>
                </c:pt>
                <c:pt idx="7">
                  <c:v>N/A</c:v>
                </c:pt>
                <c:pt idx="8">
                  <c:v>Secretaria de Gobierno Bogotá</c:v>
                </c:pt>
                <c:pt idx="9">
                  <c:v>Secretaria Distrital de Desarrollo Económico - SDDE</c:v>
                </c:pt>
                <c:pt idx="10">
                  <c:v>SGR - MinCiencias</c:v>
                </c:pt>
                <c:pt idx="11">
                  <c:v>SUE Distrito Capital</c:v>
                </c:pt>
                <c:pt idx="12">
                  <c:v>UNIMINUTO</c:v>
                </c:pt>
                <c:pt idx="13">
                  <c:v>Universidad de Sucre</c:v>
                </c:pt>
                <c:pt idx="14">
                  <c:v>(en blanco)</c:v>
                </c:pt>
                <c:pt idx="15">
                  <c:v>Universidad Pontificia Javeriana - PUJ</c:v>
                </c:pt>
                <c:pt idx="16">
                  <c:v>Secretaria de Educación Distrital - Dirección de formación de docentes e Innovaciones Pedagógicas</c:v>
                </c:pt>
                <c:pt idx="17">
                  <c:v>CODENSA S.A.- E.S.P
EMGESA S.A. - E.S.P</c:v>
                </c:pt>
                <c:pt idx="18">
                  <c:v>Unidad Administrativa Especial de Catastro Distrital - IDECA</c:v>
                </c:pt>
                <c:pt idx="19">
                  <c:v>Auditoria General De La Republica</c:v>
                </c:pt>
                <c:pt idx="20">
                  <c:v>BEL STAR S.A.</c:v>
                </c:pt>
                <c:pt idx="21">
                  <c:v>Instituto de Investigación de Recursos Biológicos Alexander von Humboldt </c:v>
                </c:pt>
                <c:pt idx="22">
                  <c:v>Ministerio de Ciencia, Tecnología e Innovación - MinCiencias</c:v>
                </c:pt>
                <c:pt idx="23">
                  <c:v>Universidad Antonio Nariño - UAN</c:v>
                </c:pt>
                <c:pt idx="24">
                  <c:v>Universidad de América</c:v>
                </c:pt>
                <c:pt idx="25">
                  <c:v>Universidad Pedagógica Nacional - UPN</c:v>
                </c:pt>
                <c:pt idx="26">
                  <c:v>EAN - ICC</c:v>
                </c:pt>
                <c:pt idx="27">
                  <c:v>Alcaldía de Fontibón</c:v>
                </c:pt>
                <c:pt idx="28">
                  <c:v>Embajada de República Checa en Bogotá</c:v>
                </c:pt>
                <c:pt idx="29">
                  <c:v>Total general</c:v>
                </c:pt>
              </c:strCache>
            </c:strRef>
          </c:cat>
          <c:val>
            <c:numRef>
              <c:f>Hoja5!$B$55:$B$84</c:f>
              <c:numCache>
                <c:formatCode>General</c:formatCode>
                <c:ptCount val="30"/>
                <c:pt idx="0">
                  <c:v>2</c:v>
                </c:pt>
                <c:pt idx="1">
                  <c:v>2</c:v>
                </c:pt>
                <c:pt idx="2">
                  <c:v>1</c:v>
                </c:pt>
                <c:pt idx="3">
                  <c:v>1</c:v>
                </c:pt>
                <c:pt idx="4">
                  <c:v>1</c:v>
                </c:pt>
                <c:pt idx="5">
                  <c:v>85</c:v>
                </c:pt>
                <c:pt idx="6">
                  <c:v>1</c:v>
                </c:pt>
                <c:pt idx="7">
                  <c:v>4</c:v>
                </c:pt>
                <c:pt idx="8">
                  <c:v>1</c:v>
                </c:pt>
                <c:pt idx="9">
                  <c:v>1</c:v>
                </c:pt>
                <c:pt idx="10">
                  <c:v>14</c:v>
                </c:pt>
                <c:pt idx="11">
                  <c:v>1</c:v>
                </c:pt>
                <c:pt idx="12">
                  <c:v>1</c:v>
                </c:pt>
                <c:pt idx="13">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5CA-40DA-8E8F-3F318851FE1E}"/>
            </c:ext>
          </c:extLst>
        </c:ser>
        <c:dLbls>
          <c:showLegendKey val="0"/>
          <c:showVal val="0"/>
          <c:showCatName val="0"/>
          <c:showSerName val="0"/>
          <c:showPercent val="0"/>
          <c:showBubbleSize val="0"/>
        </c:dLbls>
        <c:gapWidth val="150"/>
        <c:axId val="313377023"/>
        <c:axId val="33568839"/>
      </c:barChart>
      <c:catAx>
        <c:axId val="313377023"/>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33568839"/>
        <c:crosses val="autoZero"/>
        <c:auto val="1"/>
        <c:lblAlgn val="ctr"/>
        <c:lblOffset val="100"/>
        <c:noMultiLvlLbl val="1"/>
      </c:catAx>
      <c:valAx>
        <c:axId val="33568839"/>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CO"/>
          </a:p>
        </c:txPr>
        <c:crossAx val="313377023"/>
        <c:crosses val="max"/>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0</xdr:colOff>
      <xdr:row>26</xdr:row>
      <xdr:rowOff>0</xdr:rowOff>
    </xdr:from>
    <xdr:to>
      <xdr:col>11</xdr:col>
      <xdr:colOff>0</xdr:colOff>
      <xdr:row>42</xdr:row>
      <xdr:rowOff>0</xdr:rowOff>
    </xdr:to>
    <xdr:graphicFrame macro="">
      <xdr:nvGraphicFramePr>
        <xdr:cNvPr id="5" name="Gráfico 4">
          <a:extLst>
            <a:ext uri="{FF2B5EF4-FFF2-40B4-BE49-F238E27FC236}">
              <a16:creationId xmlns:a16="http://schemas.microsoft.com/office/drawing/2014/main" id="{AECF704E-2ED1-E563-EC1E-D0FDDD01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26</xdr:row>
      <xdr:rowOff>0</xdr:rowOff>
    </xdr:from>
    <xdr:to>
      <xdr:col>18</xdr:col>
      <xdr:colOff>0</xdr:colOff>
      <xdr:row>42</xdr:row>
      <xdr:rowOff>0</xdr:rowOff>
    </xdr:to>
    <xdr:graphicFrame macro="">
      <xdr:nvGraphicFramePr>
        <xdr:cNvPr id="6" name="Gráfico 5">
          <a:extLst>
            <a:ext uri="{FF2B5EF4-FFF2-40B4-BE49-F238E27FC236}">
              <a16:creationId xmlns:a16="http://schemas.microsoft.com/office/drawing/2014/main" id="{CD97522D-4302-8BE4-4A68-AA23978BC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9</xdr:row>
      <xdr:rowOff>0</xdr:rowOff>
    </xdr:from>
    <xdr:to>
      <xdr:col>11</xdr:col>
      <xdr:colOff>0</xdr:colOff>
      <xdr:row>25</xdr:row>
      <xdr:rowOff>0</xdr:rowOff>
    </xdr:to>
    <xdr:graphicFrame macro="">
      <xdr:nvGraphicFramePr>
        <xdr:cNvPr id="9" name="Gráfico 8">
          <a:extLst>
            <a:ext uri="{FF2B5EF4-FFF2-40B4-BE49-F238E27FC236}">
              <a16:creationId xmlns:a16="http://schemas.microsoft.com/office/drawing/2014/main" id="{908F3490-EA00-09B4-5F52-17CA7DA26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9</xdr:row>
      <xdr:rowOff>0</xdr:rowOff>
    </xdr:from>
    <xdr:to>
      <xdr:col>18</xdr:col>
      <xdr:colOff>0</xdr:colOff>
      <xdr:row>25</xdr:row>
      <xdr:rowOff>0</xdr:rowOff>
    </xdr:to>
    <xdr:graphicFrame macro="">
      <xdr:nvGraphicFramePr>
        <xdr:cNvPr id="10" name="Gráfico 9">
          <a:extLst>
            <a:ext uri="{FF2B5EF4-FFF2-40B4-BE49-F238E27FC236}">
              <a16:creationId xmlns:a16="http://schemas.microsoft.com/office/drawing/2014/main" id="{15D8D147-02FA-E9F8-5029-A9954FDC6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847975" cy="1495425"/>
    <xdr:graphicFrame macro="">
      <xdr:nvGraphicFramePr>
        <xdr:cNvPr id="578422742" name="Chart 1">
          <a:extLst>
            <a:ext uri="{FF2B5EF4-FFF2-40B4-BE49-F238E27FC236}">
              <a16:creationId xmlns:a16="http://schemas.microsoft.com/office/drawing/2014/main" id="{00000000-0008-0000-0000-0000D6077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104775</xdr:colOff>
      <xdr:row>0</xdr:row>
      <xdr:rowOff>0</xdr:rowOff>
    </xdr:from>
    <xdr:ext cx="7315200" cy="2505075"/>
    <xdr:graphicFrame macro="">
      <xdr:nvGraphicFramePr>
        <xdr:cNvPr id="682704899" name="Chart 2">
          <a:extLst>
            <a:ext uri="{FF2B5EF4-FFF2-40B4-BE49-F238E27FC236}">
              <a16:creationId xmlns:a16="http://schemas.microsoft.com/office/drawing/2014/main" id="{00000000-0008-0000-0000-00000340B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14</xdr:row>
      <xdr:rowOff>9525</xdr:rowOff>
    </xdr:from>
    <xdr:ext cx="8991600" cy="2609850"/>
    <xdr:graphicFrame macro="">
      <xdr:nvGraphicFramePr>
        <xdr:cNvPr id="1495525394" name="Chart 3">
          <a:extLst>
            <a:ext uri="{FF2B5EF4-FFF2-40B4-BE49-F238E27FC236}">
              <a16:creationId xmlns:a16="http://schemas.microsoft.com/office/drawing/2014/main" id="{00000000-0008-0000-0000-000012E82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1695450</xdr:colOff>
      <xdr:row>13</xdr:row>
      <xdr:rowOff>133350</xdr:rowOff>
    </xdr:from>
    <xdr:ext cx="2857500" cy="3143250"/>
    <xdr:graphicFrame macro="">
      <xdr:nvGraphicFramePr>
        <xdr:cNvPr id="1912508883" name="Chart 4">
          <a:extLst>
            <a:ext uri="{FF2B5EF4-FFF2-40B4-BE49-F238E27FC236}">
              <a16:creationId xmlns:a16="http://schemas.microsoft.com/office/drawing/2014/main" id="{00000000-0008-0000-0000-0000D391F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0</xdr:colOff>
      <xdr:row>29</xdr:row>
      <xdr:rowOff>180975</xdr:rowOff>
    </xdr:from>
    <xdr:ext cx="3781425" cy="3286125"/>
    <xdr:graphicFrame macro="">
      <xdr:nvGraphicFramePr>
        <xdr:cNvPr id="1687723031" name="Chart 5">
          <a:extLst>
            <a:ext uri="{FF2B5EF4-FFF2-40B4-BE49-F238E27FC236}">
              <a16:creationId xmlns:a16="http://schemas.microsoft.com/office/drawing/2014/main" id="{00000000-0008-0000-0000-0000179C9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76525" cy="2514600"/>
    <xdr:graphicFrame macro="">
      <xdr:nvGraphicFramePr>
        <xdr:cNvPr id="1268439242" name="Chart 6">
          <a:extLst>
            <a:ext uri="{FF2B5EF4-FFF2-40B4-BE49-F238E27FC236}">
              <a16:creationId xmlns:a16="http://schemas.microsoft.com/office/drawing/2014/main" id="{00000000-0008-0000-0100-0000CAD89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699074</xdr:colOff>
      <xdr:row>0</xdr:row>
      <xdr:rowOff>7651</xdr:rowOff>
    </xdr:from>
    <xdr:ext cx="8229600" cy="2505075"/>
    <xdr:graphicFrame macro="">
      <xdr:nvGraphicFramePr>
        <xdr:cNvPr id="1133359477" name="Chart 7">
          <a:extLst>
            <a:ext uri="{FF2B5EF4-FFF2-40B4-BE49-F238E27FC236}">
              <a16:creationId xmlns:a16="http://schemas.microsoft.com/office/drawing/2014/main" id="{00000000-0008-0000-0100-000075B18D43}"/>
            </a:ext>
            <a:ext uri="{147F2762-F138-4A5C-976F-8EAC2B608ADB}">
              <a16:predDERef xmlns:a16="http://schemas.microsoft.com/office/drawing/2014/main" pred="{00000000-0008-0000-0100-0000CAD89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13</xdr:row>
      <xdr:rowOff>152400</xdr:rowOff>
    </xdr:from>
    <xdr:ext cx="10906125" cy="2600325"/>
    <xdr:graphicFrame macro="">
      <xdr:nvGraphicFramePr>
        <xdr:cNvPr id="1555543037" name="Chart 8">
          <a:extLst>
            <a:ext uri="{FF2B5EF4-FFF2-40B4-BE49-F238E27FC236}">
              <a16:creationId xmlns:a16="http://schemas.microsoft.com/office/drawing/2014/main" id="{00000000-0008-0000-0100-0000FDB3B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xdr:colOff>
      <xdr:row>28</xdr:row>
      <xdr:rowOff>47625</xdr:rowOff>
    </xdr:from>
    <xdr:ext cx="4591050" cy="3076575"/>
    <xdr:graphicFrame macro="">
      <xdr:nvGraphicFramePr>
        <xdr:cNvPr id="1853572465" name="Chart 9">
          <a:extLst>
            <a:ext uri="{FF2B5EF4-FFF2-40B4-BE49-F238E27FC236}">
              <a16:creationId xmlns:a16="http://schemas.microsoft.com/office/drawing/2014/main" id="{00000000-0008-0000-0100-000071457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419100</xdr:colOff>
      <xdr:row>28</xdr:row>
      <xdr:rowOff>38100</xdr:rowOff>
    </xdr:from>
    <xdr:ext cx="4114800" cy="3086100"/>
    <xdr:graphicFrame macro="">
      <xdr:nvGraphicFramePr>
        <xdr:cNvPr id="1078609537" name="Chart 10">
          <a:extLst>
            <a:ext uri="{FF2B5EF4-FFF2-40B4-BE49-F238E27FC236}">
              <a16:creationId xmlns:a16="http://schemas.microsoft.com/office/drawing/2014/main" id="{00000000-0008-0000-0100-000081464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0</xdr:colOff>
      <xdr:row>45</xdr:row>
      <xdr:rowOff>47625</xdr:rowOff>
    </xdr:from>
    <xdr:ext cx="5410200" cy="4743450"/>
    <xdr:graphicFrame macro="">
      <xdr:nvGraphicFramePr>
        <xdr:cNvPr id="1257365597" name="Chart 11">
          <a:extLst>
            <a:ext uri="{FF2B5EF4-FFF2-40B4-BE49-F238E27FC236}">
              <a16:creationId xmlns:a16="http://schemas.microsoft.com/office/drawing/2014/main" id="{00000000-0008-0000-0100-00005DE0F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person displayName="JEISSON ALEXANDER COLMENARES FLOREZ" id="{32210863-A9AD-4052-95F5-A150296A0F5F}" userId="JEISSON ALEXANDER COLMENARES FLOREZ" providerId="None"/>
  <person displayName="Convenios2 CIDC" id="{4D30FB68-9D6E-4469-BFAD-EB61DD7647C4}" userId="S::convenios2-cidc@udistrital.edu.co::fa1b4aec-49b9-46ac-be2b-bb4d1346abb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ISSON COLMENARES" refreshedDate="45267.393017361108" createdVersion="8" refreshedVersion="8" minRefreshableVersion="3" recordCount="224" xr:uid="{00000000-000A-0000-FFFF-FFFF02000000}">
  <cacheSource type="worksheet">
    <worksheetSource ref="A1:AJ225" sheet="Propuestas"/>
  </cacheSource>
  <cacheFields count="49">
    <cacheField name="AÑO" numFmtId="0">
      <sharedItems containsString="0" containsBlank="1" containsNumber="1" containsInteger="1" minValue="2018" maxValue="2023" count="7">
        <n v="2018"/>
        <n v="2019"/>
        <n v="2020"/>
        <n v="2021"/>
        <n v="2022"/>
        <n v="2023"/>
        <m/>
      </sharedItems>
    </cacheField>
    <cacheField name="TIPO" numFmtId="0">
      <sharedItems containsBlank="1"/>
    </cacheField>
    <cacheField name="ESTADO" numFmtId="0">
      <sharedItems containsBlank="1" count="8">
        <s v="Firmo Contrato"/>
        <s v="No seleccionada en convocatoria"/>
        <s v="Sin aval del Comité de Investigaciones"/>
        <s v="No continuo el trámite"/>
        <s v="Desistió de la firma del contrato"/>
        <s v="Seleccionada para financiar"/>
        <s v="En espera de resultados de la convocatoria"/>
        <m/>
      </sharedItems>
    </cacheField>
    <cacheField name="No. CONVOCATORIA" numFmtId="0">
      <sharedItems containsBlank="1" containsMixedTypes="1" containsNumber="1" containsInteger="1" minValue="6" maxValue="1047" count="66">
        <n v="802"/>
        <n v="806"/>
        <n v="807"/>
        <n v="808"/>
        <n v="804"/>
        <n v="811"/>
        <n v="816"/>
        <s v="Invitación a presentar propuesta para dar respuesta al reto de Ciencia y TIC - Construir, educar y proteger: una misión dorada"/>
        <n v="825"/>
        <s v="Convocatoria de investigaciones 2018 para presentar proyectos de CT+I en temáticas relacionadas con la planeación, gestión eficiente, atribución, vigilancia y control del espectro radioeléctrico en Colombia"/>
        <n v="828"/>
        <n v="829"/>
        <s v="Convocatoria de estímulos 2018"/>
        <s v="N/A"/>
        <s v="VIII UNIMINUTO"/>
        <s v="No es una convocatoria"/>
        <n v="844"/>
        <n v="849"/>
        <n v="852"/>
        <s v="Invitación InvestigARTE"/>
        <n v="836"/>
        <n v="848"/>
        <n v="863"/>
        <s v="Convocatoria de Proyectos de Investigación en Paz y Pos-acuerdo SUE 2019"/>
        <n v="866"/>
        <n v="6"/>
        <s v="Solución COVID-19"/>
        <n v="872"/>
        <n v="874"/>
        <n v="869"/>
        <n v="879"/>
        <n v="10"/>
        <s v="ANE"/>
        <n v="891"/>
        <n v="890"/>
        <n v="11"/>
        <n v="896"/>
        <n v="901"/>
        <n v="897"/>
        <n v="903"/>
        <n v="14"/>
        <n v="16"/>
        <n v="908"/>
        <n v="17"/>
        <n v="18"/>
        <n v="900"/>
        <s v="Convocatoria para Proyectos de Cooperación al Desarrollo 2022"/>
        <n v="25"/>
        <n v="24"/>
        <n v="918"/>
        <n v="914"/>
        <n v="917"/>
        <n v="915"/>
        <n v="923"/>
        <n v="29"/>
        <n v="931"/>
        <n v="30"/>
        <n v="31"/>
        <n v="934"/>
        <n v="935"/>
        <n v="937"/>
        <n v="938"/>
        <n v="940"/>
        <n v="1047"/>
        <n v="33"/>
        <m/>
      </sharedItems>
    </cacheField>
    <cacheField name="NOMBRE CONVOCATORIA" numFmtId="0">
      <sharedItems containsBlank="1" count="73" longText="1">
        <m/>
        <s v="N/A"/>
        <s v="CONVOCATORIA PACTO PARA LA GENERACIÓN DE NUEVO CONOCIMIENTO A TRAVÉS DE PROYECTOS DE INVESTIGACIÓN CIENTÍFICA EN CIENCIAS MÉDICAS Y DE LA SALUD."/>
        <s v="CONVOCATORIA DE PROYECTOS DE I+D+i PARA EL FORTALECIMIENTO DEL PLANEAMIENTO MINERO ENERGÉTICO"/>
        <s v="CONVOCATORIA CONECTANDO CONOCIMIENTO 2019"/>
        <s v="Invitación a presentar proyectos de investigación + Creación en Artes InvestigARTE"/>
        <s v="CONVOCATORIA DE MOVILIDAD ACADÉMICA CON EUROPA - ALEMANIA"/>
        <s v="CONVOCATORIA PROGRAMA DE ESTANCIAS POSTDOCTORALES EN ENTIDADES DEL SNCTeI 2019"/>
        <s v="CONVOCATORIA PARA EL APOYO DE PROYECTOS DE DESARROLLO Y VALIDACIÓN PRECOMERCIAL Y COMERCIAL DE PROTOTIPOS FUNCIONALES DE TECNOLOGÍAS DE ALTO RIESGO TECNOLÓGICO Y ALTO POTENCIAL COMERCIAL"/>
        <s v="CONVOCATORIA DE PROYECTOS DE INVESTIGACIÓN EN PAZ Y POS-ACUERDO. SUE 2019"/>
        <s v="CONVOCATORIA EXPEDICIONES CIENTÍFICAS NACIONALES Y FORTALECIMIENTO DE COLECCIONES BIOLÓGICAS"/>
        <s v="006-2019 CONVOCATORIA DE PROYECTOS ELEGIBLES DE INVESTIGACIÓN Y DESARROLLO - SGR - FONDO DE_x000a_CTI"/>
        <s v="INVITACIÓN A PRESENTAR PROYECTOS QUE CONTRIBUYAN A LA SOLUCIÓN DE PROBLEMÁTICAS ACTUALES DE SALUD RELACIONADAS CON LA PANDEMIA DE COVID-19"/>
        <s v="Hacia una mayor comprensión del conflicto armado, las víctimas y la historia reciente de Colombia"/>
        <s v="CONVOCATORIA PARA EL FORTALECIMIENTO DE PROYECTOS EN EJECUCIÓN DE CTeI EN CIENCIAS DE LA SALUD CON TALENTO JOVEN E IMPACTO REGIONAL"/>
        <s v="CONVOCATORIA PARA EL REGISTRO DE PROYECTOS QUE ASPÍRAN A OBTENER BENEFICIOS TRIBUTARIOS POR INVERSIÓN EN CTeI A PARTIR DEL AÑO 2020."/>
        <s v="CONVOCATORIA ENERGÍA SOSTENIBLE Y SU APORTE A LA PLANEACIÓN MINERO ENERGÉTICA – 2020"/>
        <s v="CONVOCATORIA DEL FONDO CTEI DEL SGR PARA EL FORTALECIMIENTO DE CAPACIDADES DE INVESTIGACIÓN Y DESARROLLO REGIONALES E INICIATIVAS DE CTeI Y TRANSFERENCIA DE TECNOLOGÍA Y CONOCIMIENTO ORIENTADAS A ATENDER PROBLEMÁTICAS DERIVADAS DEL COVID-19"/>
        <s v="CONVOCATORIA DE INVESTIGACIONES 2021 PARA PRESENTAR PROYECTOS DE CT+I EN TEMÁTICAS RELACIONADAS CON LA GESTIÓN, PLANEACIÓN, ATRIBUCIÓN, VIGILANCIA Y CONTROL DEL ESPECTRO RADIOELÉCTRICO EN COLOMBIA."/>
        <s v="Vocaciones y Formación en CTeI para la reactivación económica en el marco de la Postpandemia 2020"/>
        <s v="Convocatoria para el Fortalecimiento de CTeI en Instituciones de Educación Superior (IES) Públicas 2020_x000a__x000a_Mecanismo 1"/>
        <s v="Convocatoria para el Fortalecimiento de CTeI en Instituciones de Educación Superior (IES) Públicas 2020_x000a__x000a_Mecanismo 2"/>
        <s v="Convocatoria interna para la conformación de un banco de proyectos de investigación financiables  2020"/>
        <s v="Development of Integrated Techniques for Induced Genetic Diversity and Improvement of Vegetatively Propagated and Horticultural Tree Crops"/>
        <s v="011-2020 MECANISMO1- CONV3ª. FORTALECIMIENTO CAPACIDADES INSTITUCIONALES-INVESTIGACIÓN IES PÚBLICAS_x000a_Departamento de Bolívar. Foco temático CIENCIAS SOCIALES, HUMANAS Y EDUCACIÓN."/>
        <s v="Programa de Váuchers de transferencia de conocimiento innovación para la reconfiguración empresarial"/>
        <s v="CONVOCATORIA FORTALECIMIENTO DE CAPACIDADES REGIONALES DE INVESTIGACIÓN EN SALUD"/>
        <s v="CONVOCATORIA FOMENTO A LA INNOVACIÓN Y DESARROLLO TECNOLÓGICO EN LAS EMPRESAS– SENAINNOVA “POR LA REACTIVACIÓN DEL PAÍS” - Mecanismo 2"/>
        <s v="CONVOCATORIA PARA LA FINANCIACIÓN DE PROYECTOS DE CTeI EN SALUD QUE PROMUEVAN LA MEDICINA_x000a_PERSONALIZADA Y LA INVESTIGACIÓN TRASLACIONAL - Modalidad 1: Proyectos de CTeI basados en Investigación traslacional._x000a_"/>
        <s v="CONVOCATORIA PARA EL APOYO A PROGRAMAS Y PROYECTOS DE I+D+i QUE CONTRIBUYAN A RESOLVER LOS DESAFÍOS ESTABLECIDOS EN LA MISIÓN “BIOECONOMÍA PARA UNA COLOMBIA POTENCIA VIVA Y DIVERSA HACIA UNA SOCIEDAD IMPULSADA POR EL CONOCIMIENTO” - Modalidad 1"/>
        <s v="CONVOCATORIA DE LA ASIGNACIÓN PARA LA CTEI DEL SGR PARA LA CONFORMACIÓN DE UN LISTADO DE PROPUESTAS DE PROYECTO ELEGIBLES DE INVESTIGACIÓN Y DESARROLLO PARA EL AVANCE DEL CONOCIMIENTO Y LA CREACIÓN - SGR_x000a_Mecanismo 1"/>
        <s v="CONVOCATORIA DE LA ASIGNACIÓN PARA LA CTeI DEL SGR PARA LA APROPIACIÓN SOCIAL DEL CONOCIMIENTO EN EL MARCO DE LA CTeI Y VOCACIONES CIENTÍFICAS PARA LA CONSOLIDACIÓN DE UNA SOCIEDAD DEL CONOCIMIENTO DE LOS TERRITORIOS - Mecanismo 2"/>
        <s v="CONVOCATORIA “NUEVO CONOCIMIENTO, DESARROLLO TECNOLÓGICO E INNOVACIÓN PARA EL FORTALECIMIENTO DE LOS SECTORES DE TIC, POSTAL Y DE CONTENIDOS AUDIOVISUALES” - Modalidad 1"/>
        <s v="CONVOCATORIA TRAMPOLIN “T-AmSud”"/>
        <s v="CONVOCATORIA DE LA ASIGNACIÓN PARA LA CTEI DEL SGR PARA LA CONFORMACIÓN DE UN LISTADO DE PROPUESTAS DE PROYECTO ELEGIBLES PARA EL FORTALECIMIENTO DEL SISTEMA TERRITORIAL DE CIENCIA TECNOLOGÍA e INNOVACIÓN"/>
        <s v="CONVOCATORIA DE LA ASIGNACIÓN PARA LA CTeI-AMBIENTAL DEL SGR PARA LA CONFORMACIÓN DE UN LISTADO DE PROPUESTAS DE PROYECTO ELEGIBLES DE INVESTIGACIÓN, DESARROLLO E INNOVACIÓN PARA EL AMBIENTE Y EL DESARROLLO SOSTENIBLE DEL PAÍS - Mecanismo 1"/>
        <s v="CONVOCATORIA IDEAS PARA EL CAMBIO:_x000a_CONSTRUCCIÓN SOCIAL DEL CONOCIMIENTO PARA LA GESTIÓN DEL CAMBIO CLIMÁTICO"/>
        <s v="Invitación a presentar “Propuesta de evaluación y rediseño de la política de reconocimiento de actores del Sistema Nacional de Ciencia, Tecnología e Innovación 2021”"/>
        <s v="CONVOCATORIA DE LA ASIGNACIÓN PARA LA CTeI-AMBIENTAL DEL SGR PARA LA CONFORMACIÓN DE UN LISTADO DE PROPUESTAS DE PROYECTO ELEGIBLES DE INVESTIGACIÓN, DESARROLLO E INNOVACIÓN PARA EL AMBIENTE Y EL DESARROLLO SOSTENIBLE DEL PAÍS - Mecanismo 2"/>
        <s v="Presentación propuesta al Proyecto de Inversión 1763 “Un nuevo contrato para mujeres cuidadoras en Fontibón”, 1782 &quot;Un nuevo contrato para la participación ciudadana en Fontibón&quot; y 1758 &quot;Un nuevo contrato para la Cultura en Fontibón&quot;"/>
        <s v="CONVOCATORIA DE LA ASIGNACIÓN PARA LA CTEI DEL SGR PARA LA CONFORMACIÓN DE UN LISTADO DE PROPUESTAS DE PROYECTOS ELEGIBLES PARA LA INNOVACIÓN Y TRANSFERENCIA DE TECNOLOGÍA ENFOCADAS EN LA IMPLEMENTACIÓN DE LAS RECOMENDACIONES DE LA MISIÓN INTERNACIONAL DE SABIOS 2019 EN EL FOCO TEMÁTICO DE TECNOLOGÍAS CONVERGENTES E INDUSTRIAS 4.0 - Temática 1 Energías libres de carbono y su conectividad: Desarrollo de prototipos que integren tecnologías convergentes para almacenamiento y transporte de energías libres de carbono tales como: eólica, solar y undimotriz. "/>
        <s v="CONVOCATORIA DE LA ASIGNACIÓN PARA LA CTEI DEL SGR PARA LA CONFORMACIÓN DE UN LISTADO DE PROPUESTAS DE PROYECTO ELEGIBLES PARA LA GENERACIÓN DE CONOCIMIENTO ENFOCADO EN LA IMPLEMENTACIÓN DE LAS RECOMENDACIONES PARA EL FOCO TEMÁTICO DE LA MISIÓN INTERNACIONAL DE SABIOS 2019 DE OCÉANOS Y RECURSOS HIDROBIOLÓGICOS"/>
        <s v="XII Convocatoria interna de investigación - Modalidades General, Clínica e Investigación-Creación, Universidad del Bosque"/>
        <s v="CONVOCATORIA PARA LA CONFORMACIÓN DEL_x000a_BANCO DE PROYECTOS Y PROGRAMAS DE INVESTIGACIÓN E INNOVACIÓN_x000a_DE LA CORPORACIÓN UNIVERSITARIA IBEROAMERICANA"/>
        <s v="CONVOCATORIA INTERNA PARA LA CONFORMACIÓN DE UN BANCO DE PROYECTOS DE INVESTIGACIÓN UMNG - CÓDIGO INV-2022"/>
        <s v="CONVOCATORIA FORTALECIMIENTO DE CAPACIDADES REGIONALES DE INVESTIGACIÓN EN SALUD PÚBLICA"/>
        <s v="CONVOCATORIA PARA EL APOYO A PROYECTOS DE I+D+i QUE CONTRIBUYAN A RESOLVER LOS DESAFÍOS ESTABLECIDOS EN LA MISIÓN “COLOMBIA HACIA UN NUEVO MODELO PRODUCTIVO, SOSTENIBLE Y COMPETITIVO” – ÁREA ESTRATÉGICA ENERGÍA"/>
        <s v="Convocatoria Estancias con Próposito Empresarial"/>
        <s v="CONVOCATORIA JÓVENES INNOVADORES EN EL MARCO DE LA REACTIVACIÓN ECONÓMICA_x000a_TABLA DE"/>
        <s v="CONVOCATORIA MOVILIDAD ACADÉMICA CON EUROPA - CAPÍTULO UNO: PROGRAMA ECOS NORD INTERCAMBIO DE INVESTIGADORES COLOMBIA - FRANCIA"/>
        <s v="Concurso Programas Regionales Stic-Amsud, Math-Amsud yClimat-Amsud, Año 2022"/>
        <s v="Trampolín “T-ECOS NORD 2022”"/>
        <s v="Convocatoria de la asignación para la CTeI del SGR para la conformación de un listado de propuestas de proyecto elegibles para el fortalecimiento de capacidades en innovación del tejido empresarial regional."/>
        <s v="INVESTIGACIÓN E INNOVACIÓN PARA LA SOLUCIÓN DE RETOS DEL SECTOR SALUD"/>
        <s v="CONVOCATORIA FORTALECIMIENTO ACTORES INDUSTRIA HIDROCARBUROS"/>
        <s v="CONVOCATORIA MOVILIDAD ACADÉMICA CON EUROPA - CAPÍTULO TRES: PROGRAMA BMBF ALEMANIA"/>
        <s v="CONVOCATORIA DE LA ASIGNACIÓN PARA LA CTEI DEL SGR PARA LA CONFORMACIÓN DE UN LISTADO DE PROYECTOS ELEGIBLES PARA EL FORTALECIMIENTO DE LAS CAPACIDADES DE INNOVACIÓN EN EL SECTOR EMPRESARIAL Y EL DESARROLLO Y TRANSFERENCIA DE TECNOLOGÍA CON ENFOQUE REGIONAL (Mecanismo 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CONVOCATORIA DE LA ASIGNACIÓN PARA LA CTEI DEL SGR PARA LA CONFORMACIÓN DE UN LISTADO DE PROYECTOS ELEGIBLES PARA EL FORTALECIMIENTO DE LAS CAPACIDADES DE INNOVACIÓN EN EL SECTOR EMPRESARIAL Y EL DESARROLLO Y TRANSFERENCIA DE TECNOLOGÍA CON ENFOQUE REGIONAL (Mecanismo 2)"/>
        <s v="Programa Nacional de Concertación Cultural"/>
        <s v="Cooperación en la Red Pública Distrital de Investigación e Innovación en Salud para la gestión y ejecución de proyectos de investigación en eventos de interés de salud de la ciudad"/>
        <s v="Convocatoria de estancias posdoctorales orientadas por misiones"/>
        <s v="Programa Orquídeas. Mujeres en la Ciencia: Agentes para la Paz"/>
        <s v="CONVOCATORIA “INVESTIGACIÓN FUNDAMENTAL”"/>
        <s v="Convocatoria Expertos Internacionales ICETEX – Subvenciones 2023"/>
        <s v="CONVOCATORIA ECOSISTEMAS EN ENERGÍA SOSTENIBLE, EFICIENTE Y ASEQUIBLE- 2023"/>
        <s v="CONVOCATORIA MOVILIDAD ACADÉMICA CON EUROPA 2023"/>
        <s v="Ayudas a la I+D+i, en el ámbito del Plan Andaluz de Investigación, Desarrollo e Innovación (PAIDI 2020): Programa de ayudas a proyectos de I+D+i."/>
        <s v="INVITACIÓN A PRESENTAR PROPUESTAS ORIENTADAS A FORTALECER EL CATASTRO MULTIPROPÓSITO A TRAVES DE LA VINCULACIÓN DE JÓVENES INVESTIGADORES E INNOVADORES"/>
        <s v="Convocatoria de internacionalización de la Fundación de Investigación de Minas Gerais - FAPEMIG"/>
        <s v="CONVOCATORIA DE LA ASIGNACIÓN PARA LA CIENCIA, TECNOLOGÍA E INNOVACIÓN DEL SISTEMA GENERAL DE REGALÍAS PARA LA CONFORMACIÓN DE UN LISTADO DE PROYECTOS ELEGIBLES PARA EL FOMENTO DE VOCACIONES TEMPRANAS EN LAS REGIONES A TRAVÉS DE LA ESTRATEGIA ONDAS"/>
        <s v="Iniciativa Darwin"/>
        <s v="CONVOCATORIA DE PROYECTOS DE INVESTIGACIÓN. SUE DISTRITO CAPITAL, 2023 - Modalidad 1. Apoyo para el desarrollo de proyectos de investigación, investigación-creación e innovación y apropiación social del conocimiento."/>
      </sharedItems>
    </cacheField>
    <cacheField name="ENTIDAD" numFmtId="0">
      <sharedItems containsBlank="1"/>
    </cacheField>
    <cacheField name="ROL UDFJC" numFmtId="0">
      <sharedItems containsBlank="1" count="5">
        <s v="Co-ejecutor"/>
        <s v="Ejecutor"/>
        <m/>
        <s v="Aliado"/>
        <s v="Supervisor Técnico"/>
      </sharedItems>
    </cacheField>
    <cacheField name="ALIADO" numFmtId="0">
      <sharedItems containsBlank="1" longText="1"/>
    </cacheField>
    <cacheField name="PROGRAMA" numFmtId="0">
      <sharedItems containsBlank="1"/>
    </cacheField>
    <cacheField name="PROYECTOS" numFmtId="0">
      <sharedItems containsBlank="1" longText="1"/>
    </cacheField>
    <cacheField name="MESES" numFmtId="0">
      <sharedItems containsBlank="1" containsMixedTypes="1" containsNumber="1" minValue="3" maxValue="60"/>
    </cacheField>
    <cacheField name="INVESTIGADOR" numFmtId="0">
      <sharedItems containsBlank="1" longText="1"/>
    </cacheField>
    <cacheField name="GRUPOS DE INVESTIGACIÓN" numFmtId="0">
      <sharedItems containsBlank="1" longText="1"/>
    </cacheField>
    <cacheField name="VALOR PROYECTO" numFmtId="0">
      <sharedItems containsSemiMixedTypes="0" containsString="0" containsNumber="1" minValue="0" maxValue="13202771295.310001"/>
    </cacheField>
    <cacheField name="RECURSOS EN EFECTIVO FINANCIADO A UDFJC" numFmtId="0">
      <sharedItems containsString="0" containsBlank="1" containsNumber="1" minValue="0" maxValue="7291600000"/>
    </cacheField>
    <cacheField name="VALOR PROYECTO EFECTIVO" numFmtId="0">
      <sharedItems containsSemiMixedTypes="0" containsString="0" containsNumber="1" minValue="0" maxValue="12943893426.780001"/>
    </cacheField>
    <cacheField name="VALOR PROYECTO ESPECIE" numFmtId="0">
      <sharedItems containsSemiMixedTypes="0" containsString="0" containsNumber="1" minValue="0" maxValue="2606290148"/>
    </cacheField>
    <cacheField name="SOLICITADO A ENTIDAD" numFmtId="0">
      <sharedItems containsString="0" containsBlank="1" containsNumber="1" minValue="0" maxValue="12943893426.780001"/>
    </cacheField>
    <cacheField name="UDFJC EFECTIVO" numFmtId="0">
      <sharedItems containsString="0" containsBlank="1" containsNumber="1" containsInteger="1" minValue="0" maxValue="135004531"/>
    </cacheField>
    <cacheField name="UDFJC ESPECIE" numFmtId="0">
      <sharedItems containsString="0" containsBlank="1" containsNumber="1" minValue="0" maxValue="739600000"/>
    </cacheField>
    <cacheField name="SOLICITADO ALIADO 1_x000a_EFECTIVO" numFmtId="0">
      <sharedItems containsString="0" containsBlank="1" containsNumber="1" containsInteger="1" minValue="0" maxValue="1097041059"/>
    </cacheField>
    <cacheField name="SOLICITADO ALIADO 1_x000a_ESPECIE" numFmtId="0">
      <sharedItems containsString="0" containsBlank="1" containsNumber="1" minValue="0" maxValue="932402903"/>
    </cacheField>
    <cacheField name="SOLICITADO ALIADO 2_x000a_EFECTIVO" numFmtId="0">
      <sharedItems containsString="0" containsBlank="1" containsNumber="1" containsInteger="1" minValue="0" maxValue="200000000"/>
    </cacheField>
    <cacheField name="SOLICITADO ALIADO 2_x000a_ESPECIE" numFmtId="0">
      <sharedItems containsString="0" containsBlank="1" containsNumber="1" minValue="0" maxValue="2191297540"/>
    </cacheField>
    <cacheField name="SOLICITADO ALIADO 3_x000a_EFECTIVO" numFmtId="0">
      <sharedItems containsString="0" containsBlank="1" containsNumber="1" containsInteger="1" minValue="0" maxValue="23849742"/>
    </cacheField>
    <cacheField name="SOLICITADO ALIADO 3_x000a_ESPECIE" numFmtId="0">
      <sharedItems containsString="0" containsBlank="1" containsNumber="1" minValue="0" maxValue="1224660000"/>
    </cacheField>
    <cacheField name="SOLICITADO ALIADO 4_x000a_EFECTIVO" numFmtId="0">
      <sharedItems containsString="0" containsBlank="1" containsNumber="1" containsInteger="1" minValue="0" maxValue="36924871"/>
    </cacheField>
    <cacheField name="SOLICITADO ALIADO 4_x000a_ESPECIE" numFmtId="0">
      <sharedItems containsString="0" containsBlank="1" containsNumber="1" minValue="0" maxValue="149500832"/>
    </cacheField>
    <cacheField name="RESULTADOS ESPERADOS" numFmtId="0">
      <sharedItems containsBlank="1" longText="1"/>
    </cacheField>
    <cacheField name="PRODUCTOS ESPERADOS" numFmtId="0">
      <sharedItems containsBlank="1" longText="1"/>
    </cacheField>
    <cacheField name="% Aportes Colciencias" numFmtId="10">
      <sharedItems containsMixedTypes="1" containsNumber="1" minValue="0" maxValue="1"/>
    </cacheField>
    <cacheField name="% Aportes UDFJC" numFmtId="10">
      <sharedItems containsMixedTypes="1" containsNumber="1" minValue="0" maxValue="1"/>
    </cacheField>
    <cacheField name="% Aportes UDFJC Efectivo" numFmtId="10">
      <sharedItems containsMixedTypes="1" containsNumber="1" minValue="0" maxValue="1"/>
    </cacheField>
    <cacheField name="% Aportes UDFJC Especie" numFmtId="10">
      <sharedItems containsMixedTypes="1" containsNumber="1" minValue="0" maxValue="1"/>
    </cacheField>
    <cacheField name="% Aportes Aliado 1" numFmtId="10">
      <sharedItems containsMixedTypes="1" containsNumber="1" minValue="0" maxValue="1"/>
    </cacheField>
    <cacheField name="% Aportes Aliado 2" numFmtId="10">
      <sharedItems containsMixedTypes="1" containsNumber="1" minValue="0" maxValue="0.47591126821120588"/>
    </cacheField>
    <cacheField name="% Aportes Aliado 3" numFmtId="10">
      <sharedItems containsMixedTypes="1" containsNumber="1" minValue="0" maxValue="0.38178974072130467"/>
    </cacheField>
    <cacheField name="% Aportes Aliado 4" numFmtId="10">
      <sharedItems containsMixedTypes="1" containsNumber="1" minValue="0" maxValue="0.13110161107532847"/>
    </cacheField>
    <cacheField name="# Registro de la propuesta" numFmtId="0">
      <sharedItems containsBlank="1" containsMixedTypes="1" containsNumber="1" containsInteger="1" minValue="64527" maxValue="107785"/>
    </cacheField>
    <cacheField name="Resultado Convocatoria" numFmtId="0">
      <sharedItems containsBlank="1" containsMixedTypes="1" containsNumber="1" containsInteger="1" minValue="86" maxValue="523"/>
    </cacheField>
    <cacheField name="Publicación Resultados" numFmtId="0">
      <sharedItems containsDate="1" containsBlank="1" containsMixedTypes="1" minDate="2018-07-13T00:00:00" maxDate="2023-11-02T00:00:00"/>
    </cacheField>
    <cacheField name="Fecha de envío solicitud Aval" numFmtId="0">
      <sharedItems containsDate="1" containsBlank="1" containsMixedTypes="1" minDate="2023-08-23T00:00:00" maxDate="2024-02-01T00:00:00"/>
    </cacheField>
    <cacheField name="Aval Ingeniería" numFmtId="0">
      <sharedItems containsBlank="1" longText="1"/>
    </cacheField>
    <cacheField name="Aval Tecnológica" numFmtId="0">
      <sharedItems containsBlank="1" longText="1"/>
    </cacheField>
    <cacheField name="Aval Ciencias" numFmtId="0">
      <sharedItems containsBlank="1"/>
    </cacheField>
    <cacheField name="Aval ASAB" numFmtId="0">
      <sharedItems containsBlank="1"/>
    </cacheField>
    <cacheField name="Aval Medio Ambiente" numFmtId="0">
      <sharedItems containsBlank="1"/>
    </cacheField>
    <cacheField name="Ciencias Matemáticas y Naturales" numFmtId="0">
      <sharedItems containsBlank="1"/>
    </cacheField>
    <cacheField name="Director CIDC"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ISSON COLMENARES" refreshedDate="45636.744823032408" createdVersion="8" refreshedVersion="8" minRefreshableVersion="3" recordCount="221" xr:uid="{00000000-000A-0000-FFFF-FFFF03000000}">
  <cacheSource type="worksheet">
    <worksheetSource ref="A1:AJ222" sheet="Propuestas"/>
  </cacheSource>
  <cacheFields count="49">
    <cacheField name="AÑO" numFmtId="0">
      <sharedItems containsSemiMixedTypes="0" containsString="0" containsNumber="1" containsInteger="1" minValue="2018" maxValue="2024" count="7">
        <n v="2018"/>
        <n v="2019"/>
        <n v="2020"/>
        <n v="2021"/>
        <n v="2022"/>
        <n v="2023"/>
        <n v="2024"/>
      </sharedItems>
    </cacheField>
    <cacheField name="TIPO" numFmtId="0">
      <sharedItems/>
    </cacheField>
    <cacheField name="ESTADO" numFmtId="0">
      <sharedItems/>
    </cacheField>
    <cacheField name="No. CONVOCATORIA" numFmtId="0">
      <sharedItems containsMixedTypes="1" containsNumber="1" containsInteger="1" minValue="6" maxValue="1047"/>
    </cacheField>
    <cacheField name="NOMBRE CONVOCATORIA" numFmtId="0">
      <sharedItems containsBlank="1" longText="1"/>
    </cacheField>
    <cacheField name="ENTIDAD" numFmtId="0">
      <sharedItems containsBlank="1"/>
    </cacheField>
    <cacheField name="ROL UDFJC" numFmtId="0">
      <sharedItems containsBlank="1"/>
    </cacheField>
    <cacheField name="ALIADO" numFmtId="0">
      <sharedItems containsBlank="1" longText="1"/>
    </cacheField>
    <cacheField name="PROGRAMA" numFmtId="0">
      <sharedItems/>
    </cacheField>
    <cacheField name="PROYECTOS" numFmtId="0">
      <sharedItems longText="1"/>
    </cacheField>
    <cacheField name="MESES" numFmtId="0">
      <sharedItems containsBlank="1" containsMixedTypes="1" containsNumber="1" minValue="3" maxValue="60"/>
    </cacheField>
    <cacheField name="INVESTIGADOR" numFmtId="0">
      <sharedItems longText="1"/>
    </cacheField>
    <cacheField name="GRUPOS DE INVESTIGACIÓN" numFmtId="0">
      <sharedItems containsBlank="1" longText="1"/>
    </cacheField>
    <cacheField name="VALOR PROYECTO" numFmtId="0">
      <sharedItems containsSemiMixedTypes="0" containsString="0" containsNumber="1" minValue="0" maxValue="13202771295.310001"/>
    </cacheField>
    <cacheField name="RECURSOS EN EFECTIVO FINANCIADO A UDFJC" numFmtId="0">
      <sharedItems containsString="0" containsBlank="1" containsNumber="1" minValue="0" maxValue="7291600000"/>
    </cacheField>
    <cacheField name="VALOR PROYECTO EFECTIVO" numFmtId="0">
      <sharedItems containsSemiMixedTypes="0" containsString="0" containsNumber="1" minValue="0" maxValue="12943893426.780001"/>
    </cacheField>
    <cacheField name="VALOR PROYECTO ESPECIE" numFmtId="0">
      <sharedItems containsSemiMixedTypes="0" containsString="0" containsNumber="1" minValue="0" maxValue="2606290148"/>
    </cacheField>
    <cacheField name="SOLICITADO A ENTIDAD" numFmtId="0">
      <sharedItems containsString="0" containsBlank="1" containsNumber="1" minValue="0" maxValue="12943893426.780001"/>
    </cacheField>
    <cacheField name="UDFJC EFECTIVO" numFmtId="0">
      <sharedItems containsString="0" containsBlank="1" containsNumber="1" containsInteger="1" minValue="0" maxValue="135004531"/>
    </cacheField>
    <cacheField name="UDFJC ESPECIE" numFmtId="0">
      <sharedItems containsString="0" containsBlank="1" containsNumber="1" minValue="0" maxValue="739600000"/>
    </cacheField>
    <cacheField name="SOLICITADO ALIADO 1_x000a_EFECTIVO" numFmtId="0">
      <sharedItems containsString="0" containsBlank="1" containsNumber="1" containsInteger="1" minValue="0" maxValue="1097041059"/>
    </cacheField>
    <cacheField name="SOLICITADO ALIADO 1_x000a_ESPECIE" numFmtId="0">
      <sharedItems containsString="0" containsBlank="1" containsNumber="1" minValue="0" maxValue="932402903"/>
    </cacheField>
    <cacheField name="SOLICITADO ALIADO 2_x000a_EFECTIVO" numFmtId="0">
      <sharedItems containsString="0" containsBlank="1" containsNumber="1" containsInteger="1" minValue="0" maxValue="200000000"/>
    </cacheField>
    <cacheField name="SOLICITADO ALIADO 2_x000a_ESPECIE" numFmtId="0">
      <sharedItems containsString="0" containsBlank="1" containsNumber="1" minValue="0" maxValue="2191297540"/>
    </cacheField>
    <cacheField name="SOLICITADO ALIADO 3_x000a_EFECTIVO" numFmtId="0">
      <sharedItems containsString="0" containsBlank="1" containsNumber="1" containsInteger="1" minValue="0" maxValue="23849742"/>
    </cacheField>
    <cacheField name="SOLICITADO ALIADO 3_x000a_ESPECIE" numFmtId="0">
      <sharedItems containsString="0" containsBlank="1" containsNumber="1" minValue="0" maxValue="1224660000"/>
    </cacheField>
    <cacheField name="SOLICITADO ALIADO 4_x000a_EFECTIVO" numFmtId="0">
      <sharedItems containsString="0" containsBlank="1" containsNumber="1" containsInteger="1" minValue="0" maxValue="36924871"/>
    </cacheField>
    <cacheField name="SOLICITADO ALIADO 4_x000a_ESPECIE" numFmtId="0">
      <sharedItems containsString="0" containsBlank="1" containsNumber="1" minValue="0" maxValue="149500832"/>
    </cacheField>
    <cacheField name="RESULTADOS ESPERADOS" numFmtId="0">
      <sharedItems containsBlank="1" longText="1"/>
    </cacheField>
    <cacheField name="PRODUCTOS ESPERADOS" numFmtId="0">
      <sharedItems containsBlank="1" longText="1"/>
    </cacheField>
    <cacheField name="% Aportes Colciencias" numFmtId="10">
      <sharedItems containsMixedTypes="1" containsNumber="1" minValue="0" maxValue="1"/>
    </cacheField>
    <cacheField name="% Aportes UDFJC" numFmtId="10">
      <sharedItems containsMixedTypes="1" containsNumber="1" minValue="0" maxValue="1"/>
    </cacheField>
    <cacheField name="% Aportes UDFJC Efectivo" numFmtId="10">
      <sharedItems containsMixedTypes="1" containsNumber="1" minValue="0" maxValue="1"/>
    </cacheField>
    <cacheField name="% Aportes UDFJC Especie" numFmtId="10">
      <sharedItems containsMixedTypes="1" containsNumber="1" minValue="0" maxValue="1"/>
    </cacheField>
    <cacheField name="% Aportes Aliado 1" numFmtId="10">
      <sharedItems containsMixedTypes="1" containsNumber="1" minValue="0" maxValue="1"/>
    </cacheField>
    <cacheField name="% Aportes Aliado 2" numFmtId="10">
      <sharedItems containsMixedTypes="1" containsNumber="1" minValue="0" maxValue="0.47591126821120588"/>
    </cacheField>
    <cacheField name="% Aportes Aliado 3" numFmtId="10">
      <sharedItems containsMixedTypes="1" containsNumber="1" minValue="0" maxValue="0.38178974072130467"/>
    </cacheField>
    <cacheField name="% Aportes Aliado 4" numFmtId="10">
      <sharedItems containsMixedTypes="1" containsNumber="1" minValue="0" maxValue="0.13110161107532847"/>
    </cacheField>
    <cacheField name="# Registro de la propuesta" numFmtId="0">
      <sharedItems containsBlank="1" containsMixedTypes="1" containsNumber="1" containsInteger="1" minValue="64527" maxValue="107785"/>
    </cacheField>
    <cacheField name="Resultado Convocatoria" numFmtId="0">
      <sharedItems containsBlank="1" containsMixedTypes="1" containsNumber="1" containsInteger="1" minValue="86" maxValue="523"/>
    </cacheField>
    <cacheField name="Publicación Resultados" numFmtId="0">
      <sharedItems containsDate="1" containsBlank="1" containsMixedTypes="1" minDate="2018-07-13T00:00:00" maxDate="2023-11-02T00:00:00"/>
    </cacheField>
    <cacheField name="Fecha de envío solicitud Aval" numFmtId="0">
      <sharedItems containsNonDate="0" containsDate="1" containsBlank="1" containsMixedTypes="1" minDate="2023-08-23T00:00:00" maxDate="2024-02-01T00:00:00"/>
    </cacheField>
    <cacheField name="Aval Ingeniería" numFmtId="0">
      <sharedItems containsBlank="1" longText="1"/>
    </cacheField>
    <cacheField name="Aval Tecnológica" numFmtId="0">
      <sharedItems containsBlank="1" longText="1"/>
    </cacheField>
    <cacheField name="Aval Ciencias" numFmtId="0">
      <sharedItems containsBlank="1"/>
    </cacheField>
    <cacheField name="Aval ASAB" numFmtId="0">
      <sharedItems containsBlank="1"/>
    </cacheField>
    <cacheField name="Aval Medio Ambiente" numFmtId="0">
      <sharedItems containsBlank="1"/>
    </cacheField>
    <cacheField name="Ciencias Matemáticas y Naturales" numFmtId="0">
      <sharedItems containsBlank="1"/>
    </cacheField>
    <cacheField name="Director CID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MILO ROBLEDO ." refreshedDate="46282.858912037038" createdVersion="8" refreshedVersion="8" minRefreshableVersion="3" recordCount="305" xr:uid="{3B023454-E255-4961-B031-E8EA2B8CFFA1}">
  <cacheSource type="worksheet">
    <worksheetSource ref="A1:AJ306" sheet="Propuestas"/>
  </cacheSource>
  <cacheFields count="62">
    <cacheField name="AÑO" numFmtId="0">
      <sharedItems containsSemiMixedTypes="0" containsString="0" containsNumber="1" containsInteger="1" minValue="2018" maxValue="2026"/>
    </cacheField>
    <cacheField name="TIPO" numFmtId="0">
      <sharedItems/>
    </cacheField>
    <cacheField name="ESTADO" numFmtId="0">
      <sharedItems containsBlank="1" count="22">
        <s v="Contrato firmado"/>
        <s v="No Avalada"/>
        <s v="Sin aval del Comité de Investigaciones"/>
        <s v="No continuo el trámite"/>
        <s v="Desistio"/>
        <s v="Seleccionada"/>
        <s v="En tramite"/>
        <s v="Avalada"/>
        <s v="Firmo Contrato" u="1"/>
        <s v="No seleccionada en convocatoria" u="1"/>
        <s v="Desistió de la firma del contrato" u="1"/>
        <s v="Seleccionada para financiar" u="1"/>
        <s v="En espera de resultados de la convocatoria" u="1"/>
        <s v="Desistio del Proceso" u="1"/>
        <s v="En viabilidad OCAD" u="1"/>
        <s v="No Seleccionada (Elegible 5o Puesto)" u="1"/>
        <s v="En evaluacion OCAD" u="1"/>
        <s v="En evaluacion" u="1"/>
        <s v="Presentada" u="1"/>
        <s v="Habilitado" u="1"/>
        <s v="No Habilitada" u="1"/>
        <m u="1"/>
      </sharedItems>
    </cacheField>
    <cacheField name="No. CONVOCATORIA" numFmtId="0">
      <sharedItems containsMixedTypes="1" containsNumber="1" containsInteger="1" minValue="1" maxValue="1047"/>
    </cacheField>
    <cacheField name="NOMBRE CONVOCATORIA" numFmtId="0">
      <sharedItems containsBlank="1" longText="1"/>
    </cacheField>
    <cacheField name="ENTIDAD" numFmtId="0">
      <sharedItems containsBlank="1"/>
    </cacheField>
    <cacheField name="ROL UDFJC" numFmtId="0">
      <sharedItems containsBlank="1"/>
    </cacheField>
    <cacheField name="ALIADO" numFmtId="0">
      <sharedItems containsBlank="1" longText="1"/>
    </cacheField>
    <cacheField name="PROGRAMA" numFmtId="0">
      <sharedItems containsBlank="1"/>
    </cacheField>
    <cacheField name="PROYECTOS" numFmtId="0">
      <sharedItems longText="1"/>
    </cacheField>
    <cacheField name="MESES" numFmtId="0">
      <sharedItems containsBlank="1" containsMixedTypes="1" containsNumber="1" minValue="3" maxValue="96"/>
    </cacheField>
    <cacheField name="INVESTIGADOR" numFmtId="0">
      <sharedItems containsBlank="1" longText="1"/>
    </cacheField>
    <cacheField name="GRUPOS DE INVESTIGACIÓN" numFmtId="0">
      <sharedItems containsBlank="1" longText="1"/>
    </cacheField>
    <cacheField name="VALOR PROYECTO" numFmtId="0">
      <sharedItems containsMixedTypes="1" containsNumber="1" minValue="0" maxValue="48684890425"/>
    </cacheField>
    <cacheField name="RECURSOS EN EFECTIVO FINANCIADO A UDFJC" numFmtId="0">
      <sharedItems containsString="0" containsBlank="1" containsNumber="1" minValue="0" maxValue="7291600000"/>
    </cacheField>
    <cacheField name="VALOR PROYECTO EFECTIVO" numFmtId="0">
      <sharedItems containsSemiMixedTypes="0" containsString="0" containsNumber="1" minValue="0" maxValue="41733874258.333298"/>
    </cacheField>
    <cacheField name="VALOR PROYECTO ESPECIE" numFmtId="0">
      <sharedItems containsSemiMixedTypes="0" containsString="0" containsNumber="1" minValue="0" maxValue="10704091737"/>
    </cacheField>
    <cacheField name="SOLICITADO A ENTIDAD" numFmtId="0">
      <sharedItems containsString="0" containsBlank="1" containsNumber="1" minValue="0" maxValue="41685874258.333298"/>
    </cacheField>
    <cacheField name="UDFJC EFECTIVO" numFmtId="0">
      <sharedItems containsString="0" containsBlank="1" containsNumber="1" containsInteger="1" minValue="0" maxValue="200000000"/>
    </cacheField>
    <cacheField name="UDFJC ESPECIE" numFmtId="0">
      <sharedItems containsString="0" containsBlank="1" containsNumber="1" minValue="0" maxValue="3522798312"/>
    </cacheField>
    <cacheField name="SOLICITADO ALIADO 1_x000a_EFECTIVO" numFmtId="0">
      <sharedItems containsString="0" containsBlank="1" containsNumber="1" containsInteger="1" minValue="0" maxValue="1097041059"/>
    </cacheField>
    <cacheField name="SOLICITADO ALIADO 1_x000a_ESPECIE" numFmtId="0">
      <sharedItems containsString="0" containsBlank="1" containsNumber="1" minValue="0" maxValue="9373142933"/>
    </cacheField>
    <cacheField name="SOLICITADO ALIADO 2_x000a_EFECTIVO" numFmtId="0">
      <sharedItems containsString="0" containsBlank="1" containsNumber="1" containsInteger="1" minValue="0" maxValue="302516121"/>
    </cacheField>
    <cacheField name="SOLICITADO ALIADO 2_x000a_ESPECIE" numFmtId="0">
      <sharedItems containsString="0" containsBlank="1" containsNumber="1" minValue="0" maxValue="3596942417.2800002"/>
    </cacheField>
    <cacheField name="SOLICITADO ALIADO 3_x000a_EFECTIVO" numFmtId="0">
      <sharedItems containsString="0" containsBlank="1" containsNumber="1" containsInteger="1" minValue="0" maxValue="286000000"/>
    </cacheField>
    <cacheField name="SOLICITADO ALIADO 3_x000a_ESPECIE" numFmtId="0">
      <sharedItems containsString="0" containsBlank="1" containsNumber="1" minValue="0" maxValue="1981349100"/>
    </cacheField>
    <cacheField name="SOLICITADO ALIADO 4_x000a_EFECTIVO" numFmtId="0">
      <sharedItems containsString="0" containsBlank="1" containsNumber="1" minValue="0" maxValue="318342790.91191995"/>
    </cacheField>
    <cacheField name="SOLICITADO ALIADO 4_x000a_ESPECIE" numFmtId="0">
      <sharedItems containsString="0" containsBlank="1" containsNumber="1" minValue="0" maxValue="4622155095"/>
    </cacheField>
    <cacheField name="RESULTADOS ESPERADOS" numFmtId="0">
      <sharedItems containsBlank="1" longText="1"/>
    </cacheField>
    <cacheField name="PRODUCTOS ESPERADOS" numFmtId="0">
      <sharedItems containsBlank="1" longText="1"/>
    </cacheField>
    <cacheField name="% Aportes Colciencias" numFmtId="10">
      <sharedItems containsMixedTypes="1" containsNumber="1" minValue="0" maxValue="1"/>
    </cacheField>
    <cacheField name="% Aportes UDFJC" numFmtId="10">
      <sharedItems containsBlank="1" containsMixedTypes="1" containsNumber="1" minValue="0" maxValue="1"/>
    </cacheField>
    <cacheField name="% Aportes UDFJC Efectivo" numFmtId="10">
      <sharedItems containsBlank="1" containsMixedTypes="1" containsNumber="1" minValue="0" maxValue="1"/>
    </cacheField>
    <cacheField name="% Aportes UDFJC Especie" numFmtId="10">
      <sharedItems containsBlank="1" containsMixedTypes="1" containsNumber="1" minValue="0" maxValue="1"/>
    </cacheField>
    <cacheField name="% Aportes Aliado 1" numFmtId="10">
      <sharedItems containsBlank="1" containsMixedTypes="1" containsNumber="1" minValue="0" maxValue="1"/>
    </cacheField>
    <cacheField name="% Aportes Aliado 2" numFmtId="10">
      <sharedItems containsBlank="1" containsMixedTypes="1" containsNumber="1" minValue="0" maxValue="0.47591126821120588"/>
    </cacheField>
    <cacheField name="% Aportes Aliado 3" numFmtId="10">
      <sharedItems containsBlank="1" containsMixedTypes="1" containsNumber="1" minValue="0" maxValue="0.38178974072130467"/>
    </cacheField>
    <cacheField name="% Aportes Aliado 4" numFmtId="10">
      <sharedItems containsBlank="1" containsMixedTypes="1" containsNumber="1" minValue="0" maxValue="0.13110161107532847"/>
    </cacheField>
    <cacheField name="# Registro de la propuesta" numFmtId="0">
      <sharedItems containsBlank="1" containsMixedTypes="1" containsNumber="1" containsInteger="1" minValue="64527" maxValue="111598"/>
    </cacheField>
    <cacheField name="Resultado Convocatoria" numFmtId="0">
      <sharedItems containsBlank="1" containsMixedTypes="1" containsNumber="1" containsInteger="1" minValue="86" maxValue="523"/>
    </cacheField>
    <cacheField name="Publicación Resultados" numFmtId="0">
      <sharedItems containsDate="1" containsBlank="1" containsMixedTypes="1" minDate="2018-07-13T00:00:00" maxDate="2024-08-01T00:00:00"/>
    </cacheField>
    <cacheField name="Fecha de envío solicitud Aval" numFmtId="0">
      <sharedItems containsDate="1" containsBlank="1" containsMixedTypes="1" minDate="2023-08-23T00:00:00" maxDate="2024-04-12T00:00:00"/>
    </cacheField>
    <cacheField name="Aval Ingeniería" numFmtId="0">
      <sharedItems containsBlank="1" longText="1"/>
    </cacheField>
    <cacheField name="Aval Tecnológica" numFmtId="0">
      <sharedItems containsBlank="1" longText="1"/>
    </cacheField>
    <cacheField name="Aval Ciencias" numFmtId="0">
      <sharedItems containsBlank="1"/>
    </cacheField>
    <cacheField name="Aval ASAB" numFmtId="0">
      <sharedItems containsBlank="1"/>
    </cacheField>
    <cacheField name="Aval Medio Ambiente" numFmtId="0">
      <sharedItems containsBlank="1"/>
    </cacheField>
    <cacheField name="Ciencias Matemáticas y Naturales" numFmtId="0">
      <sharedItems containsBlank="1"/>
    </cacheField>
    <cacheField name="Director CIDC" numFmtId="0">
      <sharedItems containsBlank="1"/>
    </cacheField>
    <cacheField name="Observaciones" numFmtId="0">
      <sharedItems containsBlank="1"/>
    </cacheField>
    <cacheField name="Area OCDE 1" numFmtId="0">
      <sharedItems containsBlank="1"/>
    </cacheField>
    <cacheField name="Area OCDE 2" numFmtId="0">
      <sharedItems containsBlank="1"/>
    </cacheField>
    <cacheField name="Area OCDE 3" numFmtId="0">
      <sharedItems containsNonDate="0" containsString="0" containsBlank="1"/>
    </cacheField>
    <cacheField name="Area OCDE 4" numFmtId="0">
      <sharedItems containsNonDate="0" containsString="0" containsBlank="1"/>
    </cacheField>
    <cacheField name="Area OCDE 5" numFmtId="0">
      <sharedItems containsNonDate="0" containsString="0" containsBlank="1"/>
    </cacheField>
    <cacheField name="Area OCDE 6" numFmtId="0">
      <sharedItems containsNonDate="0" containsString="0" containsBlank="1"/>
    </cacheField>
    <cacheField name="ODS 1" numFmtId="0">
      <sharedItems containsBlank="1" longText="1"/>
    </cacheField>
    <cacheField name="ODS 2" numFmtId="0">
      <sharedItems containsNonDate="0" containsString="0" containsBlank="1"/>
    </cacheField>
    <cacheField name="ODS 3" numFmtId="0">
      <sharedItems containsNonDate="0" containsString="0" containsBlank="1"/>
    </cacheField>
    <cacheField name="ODS 4" numFmtId="0">
      <sharedItems containsNonDate="0" containsString="0" containsBlank="1"/>
    </cacheField>
    <cacheField name="ODS 5" numFmtId="0">
      <sharedItems containsNonDate="0" containsString="0" containsBlank="1"/>
    </cacheField>
    <cacheField name="Contacto " numFmtId="0">
      <sharedItems containsString="0" containsBlank="1" containsNumber="1" containsInteger="1" minValue="3016207221" maxValue="30162072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x v="0"/>
    <s v="Propuesta de Investigación Convocatoria"/>
    <x v="0"/>
    <x v="0"/>
    <x v="0"/>
    <s v="MinCiencias"/>
    <x v="0"/>
    <s v="Universidad de Cundinamarca - Ejecutor"/>
    <s v="N/A"/>
    <s v="Desarrollo tecnológico para monitoreo, manejo y determinación de la  diversidad funcional de arvenses asociadas agricultura familiar en transición agroecológica de la provincia del Sumapaz"/>
    <n v="18"/>
    <s v="Roberto Ferro"/>
    <m/>
    <n v="468972171"/>
    <n v="161936108"/>
    <n v="360072171"/>
    <n v="108900000"/>
    <n v="349572171"/>
    <n v="5250000"/>
    <n v="54900000"/>
    <n v="5250000"/>
    <n v="54000000"/>
    <m/>
    <m/>
    <m/>
    <m/>
    <m/>
    <m/>
    <s v="* Determinación de la diversidad de arvenses y usos potenciales en los sistemas agrícolas familiares._x000a_* Caracterización socio económica de la población participante en el proyecto_x000a_* Transferencia de conocimiento por medio de la participación en eventos académicos internacionales_x000a_* Monitoreo de variables meteorológicas"/>
    <s v="* Manual con diversidad de arvenses y usos potenciales_x000a_* Características fitoquímicas de arvenses predominantes_x000a_* 2 artículos científicos sometidos a revista indexada_x000a_* Participación con cuatro ponencias en eventos internacionales y/o nacionales_x000a_* Aplicación móvil_x000a_* Platafonna web_x000a_* Red de sensores NFC"/>
    <n v="0.74540067111999275"/>
    <n v="0.12825920964935039"/>
    <n v="8.7281795511221949E-2"/>
    <n v="0.91271820448877805"/>
    <n v="0.12634011923065686"/>
    <n v="0"/>
    <n v="0"/>
    <n v="0"/>
    <m/>
    <s v="Pasó"/>
    <d v="2018-07-13T00:00:00"/>
    <m/>
    <m/>
    <m/>
    <m/>
    <m/>
    <m/>
    <m/>
    <m/>
  </r>
  <r>
    <x v="0"/>
    <s v="Propuesta de Investigación Convocatoria"/>
    <x v="1"/>
    <x v="0"/>
    <x v="0"/>
    <s v="MinCiencias"/>
    <x v="0"/>
    <s v="1- Universidad Minuto de Dios_x000a_2- Corporación Centauro Bacatá_x000a__x000a__x000a_Alcaldía de Choachí - Alcaldía de Fómeque "/>
    <s v="N/A"/>
    <s v="Mapa Geomorfológico del corredor Choachi-Fomeque, realizado mediante interpretación de imágenes satelitales de alta resolución conducente a identificar la presencia de acuíferos"/>
    <n v="18"/>
    <s v="Lilia Edith Aparicio"/>
    <m/>
    <n v="547842614"/>
    <m/>
    <n v="442541614"/>
    <n v="105301000"/>
    <n v="349991614"/>
    <n v="52650000"/>
    <n v="24301000"/>
    <n v="39900000"/>
    <n v="81000000"/>
    <m/>
    <m/>
    <m/>
    <m/>
    <m/>
    <m/>
    <s v="* Participación ciudadana en productos CTel_x000a_* Alianza con el municipio para promover la apropiación social del conocimiento por parte de la población._x000a_* Promover la creación de dos (2) comités de vigilancia, cuidado y recuperación de los acuíferos existentes en el área de influencia del estudio_x000a_* Formación de 4 estudiantes de pregrado_x000a_* Formación de 2 estudiantes de maestría_x000a_"/>
    <s v="* Mapa geomorfológico que identifique los acuíferos presentes en el área de estudio y su interrelación._x000a_* Cartilla de cuidado y uso de los acuíferos_x000a_* Un libro_x000a_* Un artículo_x000a_"/>
    <n v="0.63885430789069653"/>
    <n v="0.14046187359933998"/>
    <n v="0.68420163480656526"/>
    <n v="0.31579836519343479"/>
    <n v="0.22068381850996352"/>
    <n v="0"/>
    <n v="0"/>
    <n v="0"/>
    <m/>
    <s v="No pasó"/>
    <d v="2018-07-13T00:00:00"/>
    <m/>
    <m/>
    <m/>
    <m/>
    <m/>
    <m/>
    <m/>
    <m/>
  </r>
  <r>
    <x v="0"/>
    <s v="Propuesta de Investigación Convocatoria"/>
    <x v="1"/>
    <x v="0"/>
    <x v="0"/>
    <s v="MinCiencias"/>
    <x v="0"/>
    <s v="1- Universidad Minuto de Dios_x000a_2- Corporación Centauro Bacatá_x000a__x000a_Beneficiarios:_x000a_I.E.D IGNACIO PESCADOR DE CHOACHI_x000a_I.E.D MONSEÑOR AGUSTIN GUTIERREZ DE FOMEQUE_x000a_"/>
    <s v="N/A"/>
    <s v="Mapa de cobertura vegetal del corredor Choachí-Fomeque a partir de la interpretación de imágenes  satelitales de alta resolución, basadas en distribuciones espaciales de campos potenciales y no potenciales, conducentes a identificar especies nativas y naturalizadas"/>
    <n v="18"/>
    <s v="Lilia Edith Aparicio"/>
    <m/>
    <n v="507842614"/>
    <m/>
    <n v="402641614"/>
    <n v="105201000"/>
    <n v="349991614"/>
    <n v="52650000"/>
    <n v="8101000"/>
    <n v="0"/>
    <n v="97100000"/>
    <m/>
    <m/>
    <m/>
    <m/>
    <m/>
    <m/>
    <s v="* Participación ciudadana en productos Ctel_x000a_* Alianza con centro dedicado a la apropiación social del conocimiento_x000a_* Formación de 4 estudiantes de pregrado_x000a_* Formación de dos estudiantes de maestría"/>
    <s v="* Mapa de cobertura vegetal_x000a_* Un libro_x000a_* Un articulo_x000a_* Guía de cuidado, uso de especies vegetales"/>
    <n v="0.68917338630428526"/>
    <n v="0.11962564449150381"/>
    <n v="0.86665240078352623"/>
    <n v="0.13334759921647379"/>
    <n v="0.19120096920421098"/>
    <n v="0"/>
    <n v="0"/>
    <n v="0"/>
    <m/>
    <s v="No pasó"/>
    <d v="2018-07-13T00:00:00"/>
    <m/>
    <m/>
    <m/>
    <m/>
    <m/>
    <m/>
    <m/>
    <m/>
  </r>
  <r>
    <x v="0"/>
    <s v="Propuesta de Investigación Convocatoria"/>
    <x v="1"/>
    <x v="1"/>
    <x v="0"/>
    <s v="MinCiencias"/>
    <x v="1"/>
    <s v="Programa ECOSNORD Francia"/>
    <s v="N/A"/>
    <s v="Intercambio de investigadores Colombia - Francia_x000a__x000a_Los observatorios: una herramienta de gestión de los recursos hídricos frente a los cambios ambientales_x000a__x000a_Aproximación cruzada entre Colombia (Páramos Chingaza y Sumapaz), México (Valle Guadiana, Laguna Bustillos, Reserva de la biósfera de Mapimí - Red RISZA) y Francia (Gran Sur oeste),"/>
    <n v="36"/>
    <s v="Álvaro Martín Gutiérrez"/>
    <m/>
    <n v="78000000"/>
    <m/>
    <n v="0"/>
    <n v="78000000"/>
    <m/>
    <m/>
    <n v="78000000"/>
    <m/>
    <m/>
    <m/>
    <m/>
    <m/>
    <m/>
    <m/>
    <m/>
    <s v="* Proyecto de documental UVED Parque Chingaza (equivalente del proyecto UVED Reerva de la Biosfera Mapimí) _x000a_* Publicaciones (VIA revista sobre el ecosistema, Geocarrefour, …)_x000a_* Coordinación de un Simposio en el 9º Congreso Internacional del Consejo Europeo de Investigaciones Sociales de América Latina (CEISAL) Alvaro Gutiérrez/Teresa Alarcón 2019_x000a_* Coordinación de un número de la revista ORDA 2021"/>
    <m/>
    <n v="0"/>
    <n v="1"/>
    <n v="0"/>
    <n v="1"/>
    <n v="0"/>
    <n v="0"/>
    <n v="0"/>
    <n v="0"/>
    <m/>
    <s v="No pasó"/>
    <d v="2018-11-06T00:00:00"/>
    <m/>
    <m/>
    <m/>
    <m/>
    <m/>
    <m/>
    <m/>
    <m/>
  </r>
  <r>
    <x v="0"/>
    <s v="Propuesta de Investigación Convocatoria"/>
    <x v="1"/>
    <x v="1"/>
    <x v="0"/>
    <s v="MinCiencias"/>
    <x v="1"/>
    <s v="Programa ECOSNORD Alemania"/>
    <s v="N/A"/>
    <s v="Detección múltiple de patógenos de angiostrongiliasis basada en PCR y una nueva detección de microarreglos"/>
    <n v="24"/>
    <s v="Cesar Herreño"/>
    <m/>
    <n v="108915069"/>
    <m/>
    <n v="69657534"/>
    <n v="39257535"/>
    <n v="69657534"/>
    <m/>
    <n v="39257535"/>
    <m/>
    <m/>
    <m/>
    <m/>
    <m/>
    <m/>
    <m/>
    <m/>
    <m/>
    <m/>
    <n v="0.63955827820299138"/>
    <n v="0.36044172179700862"/>
    <n v="0"/>
    <n v="1"/>
    <n v="0"/>
    <n v="0"/>
    <n v="0"/>
    <n v="0"/>
    <m/>
    <s v="No pasó"/>
    <m/>
    <m/>
    <m/>
    <m/>
    <m/>
    <m/>
    <m/>
    <m/>
    <m/>
  </r>
  <r>
    <x v="0"/>
    <s v="Propuesta de Investigación Convocatoria"/>
    <x v="1"/>
    <x v="2"/>
    <x v="0"/>
    <s v="MinCiencias"/>
    <x v="1"/>
    <s v="HOME ROBOTIK SAS"/>
    <s v="N/A"/>
    <s v="Prototipo funcional de un sistema sumergible de visión artificial para la medición y procesamiento biomecánico del tren inferior humano durante el análisis de los procesos en la rehabilitación en piscina"/>
    <n v="24"/>
    <s v="Lilia Edith Aparicio"/>
    <m/>
    <n v="774423518"/>
    <m/>
    <n v="599623518"/>
    <n v="174800000"/>
    <n v="528252518"/>
    <n v="51371000"/>
    <n v="124400000"/>
    <n v="20000000"/>
    <n v="50400000"/>
    <m/>
    <m/>
    <m/>
    <m/>
    <m/>
    <m/>
    <s v="* PROTOTIPO FUNCIONAL DE UN_x000a_SISTEMA SUMERGIBLE DE _VISIÓN ARTIFICIAL PARA LA MEDICIÓN Y PROCESAMÍENTO_x000a_BIOMECÁNICO DEL TREN INFERIOR HUMANO DURANTE LA REHABILITACIÓN EN PISCINA PARA_x000a_ENFERMEDADES NEUROMUSCULARES_x000a_* Sistema de Visión Artificial Sumergible_x000a_* Sistema de Seguimiento Automático del Objetivo_x000a_* Sistema de Procesamiento y Visualización de Datos._x000a_* Sistema de Telemedicina_x000a_"/>
    <s v="* Artículo de investigación_x000a_* Libro resultado de investigación_x000a_* Ejemplar del libro resultado de la investigación o carta de aceptación de publicación del libro expedida por el comité_x000a_editorial_x000a_* Producto tecnológico _x000a_patentado o en proceso de solicitud de patente_x000a_* Prototipo de sistema_x000a_* Registro de Software"/>
    <n v="0.68212354831920274"/>
    <n v="0.22697012153497126"/>
    <n v="0.29226095317202494"/>
    <n v="0.70773904682797506"/>
    <n v="9.090633014582597E-2"/>
    <n v="0"/>
    <n v="0"/>
    <n v="0"/>
    <m/>
    <s v="No pasó"/>
    <d v="2018-10-09T00:00:00"/>
    <m/>
    <m/>
    <m/>
    <m/>
    <m/>
    <m/>
    <m/>
    <m/>
  </r>
  <r>
    <x v="0"/>
    <s v="Propuesta de Investigación Convocatoria"/>
    <x v="1"/>
    <x v="3"/>
    <x v="0"/>
    <s v="MinCiencias"/>
    <x v="1"/>
    <m/>
    <s v="N/A"/>
    <s v="Optimización del recurso hídrico, mediante la mitigación de pérdidas técnicas y comerciales en sistemas de acueducto utilizando modelos metaheurísticos en ambientes estocásticos"/>
    <n v="30"/>
    <s v="Cesar Augusto García Ubaque"/>
    <m/>
    <n v="439445398"/>
    <m/>
    <n v="259271998"/>
    <n v="180173400"/>
    <n v="241989411"/>
    <n v="17282587"/>
    <n v="180173400"/>
    <m/>
    <m/>
    <m/>
    <m/>
    <m/>
    <m/>
    <m/>
    <m/>
    <s v="* Formación culminada del estudiante de_x000a_doctorado en el marco del proyecto._x000a_* Vinculación del joven investigador al_x000a_proyecto_x000a_* Formación culminada del estudiante de_x000a_pregrado al proyecto_x000a_* Tesis de maestría en ejecución,_x000a_enmarcada en el proyecto financiado_x000a_* Organización de eventos especializados_x000a_* Presentación de los resultados ante las autoridades competentes_x000a_* Documento sobre la patente y/o Registro de propiedad intelectual"/>
    <s v="* Dos (2) artículos publicados en revistas A de PUBLINDEX (Q1 o Q2)._x000a_* Dos (2) artículos publicados en revistas B de PUBLINDEX (Q3)_x000a_* Libro - documento final tesis Doctoral_x000a_"/>
    <n v="0.55067003113774782"/>
    <n v="0.44932996886225213"/>
    <n v="8.752627490601235E-2"/>
    <n v="0.91247372509398761"/>
    <n v="0"/>
    <n v="0"/>
    <n v="0"/>
    <n v="0"/>
    <m/>
    <s v="No pasó"/>
    <d v="2018-11-07T00:00:00"/>
    <m/>
    <m/>
    <m/>
    <m/>
    <m/>
    <m/>
    <m/>
    <m/>
  </r>
  <r>
    <x v="0"/>
    <s v="Propuesta de Investigación Convocatoria"/>
    <x v="1"/>
    <x v="4"/>
    <x v="0"/>
    <s v="MinCiencias"/>
    <x v="0"/>
    <s v="1- Konrad Lorenz - Ejecutor_x000a_2- Universidad Católica de Oriente - Coejecutor_x000a_3- Log On Colombia"/>
    <s v="N/A"/>
    <s v="ADAPTACIÓN A LA VIDA UNIVERSITARIA VIRTUAL: UN PROGRAMA DE INTERVENCIÓN PEDAGÓGICA PARA LA PREVENCIÓN DE LA DESERCIÓN Y AUMENTO DEL ÉXITO ESTUDIANTIL"/>
    <n v="18"/>
    <s v="Roberto Ferro - Coinvestigador"/>
    <m/>
    <n v="862558826.92079997"/>
    <m/>
    <n v="536553394"/>
    <n v="326005432.92080003"/>
    <n v="536553394"/>
    <n v="0"/>
    <n v="131800000"/>
    <n v="0"/>
    <n v="174405432.92080003"/>
    <m/>
    <m/>
    <n v="0"/>
    <n v="19800000"/>
    <m/>
    <m/>
    <s v="* Perfil sociodemográfico y psicográfico de los estudiantes de educación virtual de dos zonas de Antioquia,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Dos artículos sometidos a revistas de impacto (Q1-Q2)._x000a_* Informe final sobre el diseño, construcción y validación del programa de intervención pedagógica para la prevención de la deserción y aumento del éxito estudiantil._x000a_* Mundo virtual 3D para la implementación y uso del programa de intervención pedagógica para la prevención de la deserción y aumento del éxito estudiantil._x000a_* Informe final sobre las recomendaciones para el uso del programa de intervención pedagógica para la prevención de la deserción y aumento del éxito estudiantil._x000a_* Participación en dos eventos científicos._x000a_"/>
    <n v="0.62204846470056041"/>
    <n v="0.15280117237974988"/>
    <n v="0"/>
    <n v="1"/>
    <n v="0.20219540682622208"/>
    <n v="0"/>
    <n v="2.2954956093467736E-2"/>
    <n v="0"/>
    <m/>
    <s v="No pasó"/>
    <d v="2018-07-17T00:00:00"/>
    <m/>
    <m/>
    <m/>
    <m/>
    <m/>
    <m/>
    <m/>
    <m/>
  </r>
  <r>
    <x v="0"/>
    <s v="Propuesta de Investigación Convocatoria"/>
    <x v="1"/>
    <x v="2"/>
    <x v="0"/>
    <s v="MinCiencias"/>
    <x v="1"/>
    <s v="1- Empresa ING - Elkin Yamith Gualteros Vanegas_x000a_2- Hospital Central de la Policia Nacional HOCEN"/>
    <s v="N/A"/>
    <s v="Nuevo modelo de hospitalizaci on domiciliaria en Colombia para pacientes diagnosticados con_x000a_neumon  a adquirida en comunidad basado en software y tecnologias IoT."/>
    <n v="34"/>
    <s v="Jorge Enrique Salamanca Cespedes - Investigador Principal"/>
    <m/>
    <n v="355285227"/>
    <m/>
    <n v="288285227"/>
    <n v="67000000"/>
    <n v="229335227"/>
    <n v="23000000"/>
    <n v="42000000"/>
    <n v="26200000"/>
    <m/>
    <m/>
    <m/>
    <n v="9750000"/>
    <n v="25000000"/>
    <m/>
    <m/>
    <s v="* Tener un protocolo indicador de los pacientes con neumon  a adquirida en comunidad que_x000a_pueden acceder en el sistema hospitalizaci on domiciliaria._x000a_ * Dispositivos biom etricos basados en el IoT que obtengan constantemente los signos vitales del paciente._x000a_* Un software que se encargue de registrar y administrar la evoluci on del paciente teniendo_x000a_en cuenta la monitorizaci on constante de los dispositivos conectados a la red y que el_x000a_centro asistencial pueda observar los datos recogidos._x000a_* Documento que gestione la parte administrativa de los instrumentos y sirva de guía para_x000a_respuesta inmediata en caso de emergencia u otra eventualidad._x000a_* Evidencia de una prueba piloto en el que se especi que la evoluci on de los pacientes, los_x000a_gastos y la viabilidad del proyecto a una escala mayor."/>
    <s v="PONENCIAS: Participacion congresos internacionales para la divulgaci on de resultados._x000a_PONENCIAS: Participacion en congresos nacionales para la divulgaci on de resultados._x000a_ARTICULO ORIGINAL EN REVISTA INDEXADA:Articulo original publicado en cualquier_x000a_revista clasi cadas como A1, A2, B, C._x000a_PRODUCTOS TECNOL OGICOS CERTIFICADOS O VALIDADOS: Plataforma virtual (software)_x000a_de conexi on paciente-centro asistencial._x000a_PRODUCTOS TECNOL OGICOS CERTIFICADOS O VALIDADOS : Validaci on de los dispositivos_x000a_de monitorizaci on de signos vitales a pacientes con neumonia adquirida en comunidad._x000a_CARTILLA: Elaboraci on y divulgaci on de una cartilla donde se evidencie la propuesta de_x000a_un nuevo modelo de hospitalizaci on domiciliaria con sus respectivos protocolos y normas._x000a_REALIZACI  ON DE CURSOS DE CAPACITACI  ON, SEMINARIOS Y TALLERES : Realizar_x000a_una capacitaci on al personal de la salud de acuerdo a la investigaci on y procedimientos de_x000a_nuestro proyecto._x000a_PRESENTACI  ON DE LOS RESULTADOS A LAS AUTORIDADES LOCALES, NACIONALES_x000a_Y SECTORIALES: Presentar resultados del estudio acerca de la viabilidad de un modelo de"/>
    <n v="0.64549609601414693"/>
    <n v="0.18295159792838783"/>
    <n v="0.35384615384615387"/>
    <n v="0.64615384615384619"/>
    <n v="7.3743567164980942E-2"/>
    <n v="0"/>
    <n v="9.7808738892484259E-2"/>
    <n v="0"/>
    <m/>
    <s v="No pasó"/>
    <d v="2018-10-09T00:00:00"/>
    <m/>
    <m/>
    <m/>
    <m/>
    <m/>
    <m/>
    <m/>
    <m/>
  </r>
  <r>
    <x v="0"/>
    <s v="Propuesta de Investigación Convocatoria"/>
    <x v="1"/>
    <x v="3"/>
    <x v="0"/>
    <s v="MinCiencias"/>
    <x v="1"/>
    <s v="Grupos de investigación UDFJC: _x000a_1- GCEM_x000a_2- LIFAE_x000a_3- GITUD"/>
    <s v="N/A"/>
    <s v="DESARROLLO DE UN SISTEMA DE REGISTRO DE PARÁMETROS ELÉCTRICOS DE ESTADO ESTABLE PARA LA GESTIÓN DE ENERGÍA ELÉCTRICA EN REDES INDUSTRIALES"/>
    <n v="24"/>
    <s v="Herbert Enrique Rojas Cubides"/>
    <m/>
    <n v="387714048.39999998"/>
    <m/>
    <n v="239984850"/>
    <n v="147729198.39999998"/>
    <n v="239984850"/>
    <m/>
    <n v="147729198.39999998"/>
    <m/>
    <m/>
    <m/>
    <m/>
    <m/>
    <m/>
    <m/>
    <m/>
    <s v="* Profundo conocimiento de las funciones de diseño, construcción e implementación de sistemas de registro inteligentes, al igual que un procedimiento técnico  ara la selección del hardware y software requerido en el proyecto_x000a_* Validación y mejora de los sistemas de apantallamiento y aislamiento gracias a las pruebas en laboratorio, simulación a través de herramientas  computacionales. Identificación de los sistemas de conexión y la metodología de montaje óptima._x000a_* El estudio preliminar de mercado permitirá realizar la búsqueda de principales actores de mercado, fortalezas, debilidades y diferencias con los competidores. Se realizará un análisis de la distribución geográfica, temporal y tipología del mercado. Por último, se realizará la búsqueda de competidores_x000a_* Se conseguirá identificar los procesos y requisitos necesarios para realizar la protección intelectual del conocimiento generado"/>
    <s v="* Formación culminada del estudiante de maestría (2)_x000a_* Participación en eventos especializados, presentando los resultados de la investigación (2)_x000a_* Se dictará un curso de diseño de PCBs de veinte (20) horas_x000a_* Artículos de investigación A2 (2)_x000a_* SOFTWARE: Código fuente o manual de instalación. Registro de software ante entidades competentes_x000a_* PROTOTIPO: Planos de diseño o sus fotografías o demás soportes de existencia"/>
    <n v="0.61897383133357731"/>
    <n v="0.38102616866642275"/>
    <n v="0"/>
    <n v="1"/>
    <n v="0"/>
    <n v="0"/>
    <n v="0"/>
    <n v="0"/>
    <n v="64527"/>
    <s v="No pasó (Puesto 37)"/>
    <d v="2018-11-07T00:00:00"/>
    <m/>
    <m/>
    <m/>
    <m/>
    <m/>
    <m/>
    <m/>
    <m/>
  </r>
  <r>
    <x v="0"/>
    <s v="Propuesta de Investigación Convocatoria"/>
    <x v="1"/>
    <x v="2"/>
    <x v="0"/>
    <s v="MinCiencias"/>
    <x v="1"/>
    <s v="1- Grupo GITEM++_x000a_2- Laboratorio de Investigación en Fuentes Alternativas de Energía (LIFAE)"/>
    <s v="N/A"/>
    <s v="Diseño y verificación de un modelo de la irrigación sanguínea para detección temprana de los estadios patológicos de la retinopatía diabética "/>
    <n v="36"/>
    <s v="Jaime Humberto Ángulo Chavarro"/>
    <m/>
    <n v="386200000"/>
    <m/>
    <n v="285400000"/>
    <n v="100800000"/>
    <n v="257400000"/>
    <n v="28000000"/>
    <n v="100800000"/>
    <m/>
    <m/>
    <m/>
    <m/>
    <m/>
    <m/>
    <m/>
    <m/>
    <s v="1- Criterios de diagnóstico que propendan por disminución de la probabilidad de falsos negativos._x000a_2- Nueva técnica matemática que permita extraer la información relevante para el diagnóstico desde la imagen medica de la retina._x000a_3- Software que permita modelar un vaso sanguíneo desde el modelo matemático producto del segundo objetivo y a su vez permita verificar_x000a_dicho modelo matemático como herramienta de diagnóstico de la retinopatía diabética._x000a_4- Modelo matemático del comportamiento dinámico de la irrigación sanguínea en cercanías de la retina, que permita determinar el estadio_x000a_patológico actual de la retinopatía diabética y que permita predecir la evolución de la patología en un paciente particular._x000a_5- Software que permita verificar el modelo obtenido."/>
    <s v="1-  Formación de estudiante de doctorado: Formación culminada de estudiante de doctorado en el marco del proyecto._x000a_2-  Ponencias: Se realizará dos ponencias de presentación de resultados de la investigación en sendos eventos académicos internacionales._x000a_3- Participación en eventos científicos: Se participará en por lo menos un evento científicos internacional del área de la salud ocular, donde se presentarán_x000a_resultados de la investigación._x000a_4- Articulo original en revista indexada: Se presentará artículo en categoría A2 y articulo en categoría Al._x000a_5- Capítulo en libro resultado de investigación: Se entregará capítulo de libro o borrador sometido a evaluación."/>
    <n v="0.66649404453650962"/>
    <n v="0.33350595546349043"/>
    <n v="0.21739130434782608"/>
    <n v="0.78260869565217395"/>
    <n v="0"/>
    <n v="0"/>
    <n v="0"/>
    <n v="0"/>
    <m/>
    <s v="No pasó"/>
    <d v="2018-10-09T00:00:00"/>
    <m/>
    <m/>
    <m/>
    <m/>
    <m/>
    <m/>
    <m/>
    <m/>
  </r>
  <r>
    <x v="0"/>
    <s v="Propuesta de Investigación Convocatoria"/>
    <x v="1"/>
    <x v="2"/>
    <x v="0"/>
    <s v="MinCiencias"/>
    <x v="1"/>
    <s v="1- Universidad del Valle_x000a_2- Hospital Universitario del Valle Evaristo García ESE_x000a_3- Universidad de la Rioja"/>
    <s v="N/A"/>
    <s v="Sistema de pre-diagnóstico temprano sobre presencia y estadio de cáncer basado en técnicas de procesamiento de imágenes y aprendizaje profundo a partir de termogramas mamarios"/>
    <n v="36"/>
    <s v="Carlos Enrique Montenegro Marín"/>
    <m/>
    <n v="1694823566"/>
    <m/>
    <n v="555364566"/>
    <n v="1139459000"/>
    <n v="539364566"/>
    <m/>
    <n v="494102000"/>
    <m/>
    <n v="339597000"/>
    <m/>
    <n v="193440000"/>
    <n v="16000000"/>
    <n v="112320000"/>
    <m/>
    <m/>
    <s v="1. Vinculación 2 Jóvenes Investigadores (UDISTRITAL Y UNIVALLE)_x000a_2.Vinculación Estudiante de Maestría_x000a_3. Formación Culminada Estudiante de Pregrado_x000a_4. Participación en eventos científicos, presentando los resultados de la investigación CUATRO (4) _x000a_5. Dos cursos de capacitación, seminarios o talleres realizados._x000a_6. Artículo Original en Revista Indexada A1 _x000a_7. Artículo Original en Revista Indexada A2_x000a_8. DOS Artículos Original en Revista Indexada B_x000a_9.Registro de Software_x000a_10. Empresas de base tecnológica (spin-off),"/>
    <s v="1. Contrato de vinculación del joven investigador e informe de las actividades desarrolladas en el marco del proyecto._x000a_2.Documento que certifique que el trabajo de grado se realiza en el marco del proyecto, emitido por la autoridad en investigación de la institución educativa e informe de actividades realizadas._x000a_3. Documento que certifique el trabajo de grado realizado por el estudiante de pregrado en el marco del proyecto y el acta de grado._x000a_4. Producto: Certificado como de participación como ponente y soporte del trabajo presentado (memorias, programa de los eventos)._x000a_5. Programa del curso, capacitación, seminario o taller; intensidad horaria, duración y lista de asistencia._x000a_6. Copia del artículo original aceptado en revista categorizada o la carta de aceptación del artículo._x000a_7. Copia del artículo original aceptado en revista categorizada o la carta de aceptación del artículo._x000a_8.Copia del artículo original aceptado en revista categorizada o la carta de aceptación del artículo._x000a_9.Certificación de registro_x000a_aprobado por la institución otorgante._x000a_10. Registro del producto o de la empresa ante la entidad competente, certificación institucional firmada por el representante legal que declare la implementación de la innovación en pequeñas, medianas y grandes empresas."/>
    <n v="0.31824230959507438"/>
    <n v="0.29153595094629453"/>
    <n v="0"/>
    <n v="1"/>
    <n v="0.20037306939358429"/>
    <n v="0.11413577429569445"/>
    <n v="7.5712895769352306E-2"/>
    <n v="0"/>
    <m/>
    <s v="No pasó"/>
    <d v="2018-10-09T00:00:00"/>
    <m/>
    <m/>
    <m/>
    <m/>
    <m/>
    <m/>
    <m/>
    <m/>
  </r>
  <r>
    <x v="0"/>
    <s v="Propuesta de Investigación Convocatoria"/>
    <x v="1"/>
    <x v="3"/>
    <x v="0"/>
    <s v="MinCiencias"/>
    <x v="1"/>
    <s v="1- Grupo GIIRA_x000a_2- Grupo GITUD"/>
    <s v="N/A"/>
    <s v="Evaluación de la condición de vegetación en sistemas agroecológicos mediante imágenes de alta resolución obtenidas con vehículos aéreos no tripulados"/>
    <n v="36"/>
    <s v="Elvis Eduardo Gaona García"/>
    <m/>
    <n v="477567000"/>
    <m/>
    <n v="241535000"/>
    <n v="236032000"/>
    <n v="241535000"/>
    <m/>
    <n v="236032000"/>
    <m/>
    <m/>
    <m/>
    <m/>
    <m/>
    <m/>
    <m/>
    <m/>
    <s v="1- Modelo conceptual de representación del información espacial y espectral basado en una adecuada captura de datos considerando las propiedades físicas y temporales de la vegetación a evaluar. _x000a_2- Modelos digitales de elevación y ortofotomosaicos con un muestreo_x000a_hiper-temporal para su análisis,_x000a_3- Identificación de los índices espectrales con una relación influyente para una estimación cuantitativa en la condición de la vegetación. _x000a_4- Metodología adecuada para el procesamiento de la información, que generen índices de calidad y permitan realizar detecciones de cambio en la condición de la vegetación._x000a_5- Documento que contenga los lineamientos metodológicos para la captura, análisis y evaluación de la condición vegetal en sistemas agroecológicos mediante imágenes obtenidas con vehículos aéreos no tripulados."/>
    <s v="1- Formación de estudiantes de Maestría (2)_x000a_2- Vinculación de estudiante de doctorado_x000a_3- Ponencias (2): Participación en eventos científicos_x000a_4- Seminarios (2)_x000a_5- ARTICULO ORIGINAL EN REVISTA INDEXADA tipo top (A1 o A2)_x000a_6- ARTICULO ORIGINAL EN REVISTA INDEXADA tipo A (B o C)_x000a_7- Libro o borrador de libro sometido a evaluación."/>
    <n v="0.50576149524569325"/>
    <n v="0.49423850475430675"/>
    <n v="0"/>
    <n v="1"/>
    <n v="0"/>
    <n v="0"/>
    <n v="0"/>
    <n v="0"/>
    <n v="64724"/>
    <s v="No pasó (Puesto 131)"/>
    <d v="2018-11-07T00:00:00"/>
    <m/>
    <m/>
    <m/>
    <m/>
    <m/>
    <m/>
    <m/>
    <m/>
  </r>
  <r>
    <x v="0"/>
    <s v="Propuesta de Investigación Convocatoria"/>
    <x v="1"/>
    <x v="3"/>
    <x v="0"/>
    <s v="MinCiencias"/>
    <x v="0"/>
    <s v="1- TECSOL"/>
    <s v="N/A"/>
    <s v="Producción de Energía y Combustibles de transporte a partir de los desechos de la agroindustria de la caña de azúcar en Colombia."/>
    <n v="24"/>
    <s v="German Lopez"/>
    <m/>
    <n v="416335317"/>
    <m/>
    <n v="313585317"/>
    <n v="102750000"/>
    <n v="313585317"/>
    <m/>
    <n v="60750000"/>
    <m/>
    <n v="42000000"/>
    <m/>
    <m/>
    <m/>
    <m/>
    <m/>
    <m/>
    <s v="1- Tesis de doctorado_x000a_2- Trabajo de grado de pregrado"/>
    <s v="1- Artículo en revista indexada (2)_x000a_2- Ponencia en evento científico  (2)_x000a_3- Informe técnico Final_x000a_4- Taller de divulgación con industriales (a los 10 meses de inicio)  _x000a_5- Taller de socialización con industriales y búsqueda de financiación (a los 22meses de inicio)  "/>
    <n v="0.75320373793799478"/>
    <n v="0.14591603815344831"/>
    <n v="0"/>
    <n v="1"/>
    <n v="0.10088022390855686"/>
    <n v="0"/>
    <n v="0"/>
    <n v="0"/>
    <n v="64735"/>
    <s v="No pasó (Puesto 203)"/>
    <d v="2018-11-07T00:00:00"/>
    <m/>
    <m/>
    <m/>
    <m/>
    <m/>
    <m/>
    <m/>
    <m/>
  </r>
  <r>
    <x v="0"/>
    <s v="Propuesta de Investigación Convocatoria"/>
    <x v="1"/>
    <x v="3"/>
    <x v="0"/>
    <s v="MinCiencias"/>
    <x v="1"/>
    <s v="1- Grupo LIDER_x000a_2- Grupo LASER"/>
    <s v="N/A"/>
    <s v="MODELO PARA LA ESTIMACION CUANTITATIVA DE LA PRECIPITACION A PARTIR DE DATOS DE RADAR METEROLOGICO CON VARIABILIDAD ESPACIAL EN ZONAS ECUATORIALES"/>
    <n v="36"/>
    <s v="Ernesto Gómez Vargas"/>
    <m/>
    <n v="376834000"/>
    <m/>
    <n v="241834000"/>
    <n v="135000000"/>
    <n v="241834000"/>
    <m/>
    <n v="135000000"/>
    <m/>
    <m/>
    <m/>
    <m/>
    <m/>
    <m/>
    <m/>
    <m/>
    <s v="1- Vinculación de un (1) estudiante de doctorado_x000a_2- Formación de dos (2) Magister_x000a_3- Formación de dos (2) profesionales_x000a_4- Dos (2) ponencias internacionales_x000a_5- Participación en tres (3) eventos científicos_x000a_6- Organización de un (1) evento científico"/>
    <s v="1- Dos (2) artículos categoría A1, A2, B y C._x000a_2- Publicación de un libro o borrador sometido a evaluación_x000a_"/>
    <n v="0.64175207120376609"/>
    <n v="0.35824792879623391"/>
    <n v="0"/>
    <n v="1"/>
    <n v="0"/>
    <n v="0"/>
    <n v="0"/>
    <n v="0"/>
    <m/>
    <s v="No pasó"/>
    <d v="2018-11-07T00:00:00"/>
    <m/>
    <m/>
    <m/>
    <m/>
    <m/>
    <m/>
    <m/>
    <m/>
  </r>
  <r>
    <x v="0"/>
    <s v="Propuesta de Investigación Convocatoria"/>
    <x v="0"/>
    <x v="5"/>
    <x v="0"/>
    <s v="MinCiencias"/>
    <x v="1"/>
    <s v="N/A"/>
    <s v="N/A"/>
    <s v="LABORATORIO DE CULTURA DE PAZ: JÓVENES EN LA ERA DIGITAL"/>
    <n v="12"/>
    <s v="Wilson Gamba"/>
    <m/>
    <n v="179892140"/>
    <n v="90000000"/>
    <n v="132701261"/>
    <n v="47190879"/>
    <n v="90000000"/>
    <n v="42701261"/>
    <n v="47190879"/>
    <m/>
    <m/>
    <m/>
    <m/>
    <m/>
    <m/>
    <m/>
    <m/>
    <s v="Participación como ponente en eventos académicos como foros, seminarios, diplomados, cursos de extensión, congresos y simposios._x000a_Presentación de los resultados ante la comunidad académica, la sociedad civil y en especial a los y las jóvenes._x000a_Realización de talleres y cursos en las universidades Nacional y Distrital, el marco de la propuesta de un laboratorio social de paz_x000a_Realización de un (1) diario de campo a manera de documentar la experiencia._x000a_Consolidación de un álbum fotográfico que recoja las experiencias del laboratorio_x000a_"/>
    <s v="Realización de (1) artículo científico e inédito de autoría propia._x000a_Realización de un (1) artículo científico en coautoría con los directores de las dos instituciones aliadas: IPAZUD y OBJUN._x000a_Consolidación de una base de datos, sistematización y medición de la irrupción de las iniciativas juveniles para la cultura de paz en Colombia a través de las redes sociales digitales._x000a_Vinculación de un joven pasante en algún programa de ingeniería del 1 de febrero de 2019 al 1 de junio de 2019_x000a_Vinculación de un joven pasante en el área de las ciencias sociales del 1 de febrero de 2019 al 1 de junio de 2019_x000a_Inicio de la formación del estudiante de doctorado en el marco del proyecto_x000a_Vinculación de un joven auxiliar investigador al proyecto"/>
    <n v="0.50029979075239195"/>
    <n v="0.49970020924760805"/>
    <n v="0.47502774992340818"/>
    <n v="0.52497225007659176"/>
    <n v="0"/>
    <n v="0"/>
    <n v="0"/>
    <n v="0"/>
    <m/>
    <s v="Pasó"/>
    <m/>
    <m/>
    <m/>
    <m/>
    <m/>
    <m/>
    <m/>
    <m/>
    <m/>
  </r>
  <r>
    <x v="0"/>
    <s v="Propuesta de Investigación Convocatoria"/>
    <x v="1"/>
    <x v="6"/>
    <x v="0"/>
    <s v="MinCiencias"/>
    <x v="0"/>
    <s v="GIM Ingeniería Eléctrica LTDA"/>
    <s v="N/A"/>
    <s v="Sistema de seguimiento y monitoreo inteligente en la línea de producción de una empresa metalmecánica basado en sensores IoT."/>
    <n v="12"/>
    <s v="Roberto Ferro"/>
    <m/>
    <n v="770564675"/>
    <m/>
    <n v="599046915"/>
    <n v="171517760"/>
    <n v="599046915"/>
    <m/>
    <n v="44843496"/>
    <m/>
    <n v="126674264"/>
    <m/>
    <m/>
    <m/>
    <m/>
    <m/>
    <m/>
    <s v="1- Levantamiento de Requerimientos: Informe con necesidades, Diagrama de Procesos, Documento de análisis de funcionamiento de la línea de producción, Fichas de equipos documentados, Fichas de puestos de trabajo._x000a_2- Diseño global del sistema de seguimiento y los requerimientos_x000a_monitoreo inteligente: Documento con el levantamiento de los requerimientos, URL con acceso a las funciones de_x000a_la arquitectura de software_x000a_3- Adquisición de equipos software y servicios tecnológicos: Informe con las especificaciones de los requerimientos para el diseño de software, Manual de procesos de adquisiciones_x000a_4- Instalación de elementos adquiridos: Documentos con las_x000a_especificaciones técnicas de los sensores, Informe con los detalles de la implementación y el estado del sistema_x000a_5- Evaluación: Tablas de evaluación del nivel de satisfacción de las adquisiciones, Informe técnico con las variables implementadas en la base de datos, Interfaz gráfica del sistema."/>
    <s v="Sistema de seguimiento y monitoreo inteligente implementado correctamente,_x000a_Documento con linea de producción caracterizada_x000a_Sistema con módulo de verificación de cada variable indicando en comportamiento_x000a_individual y registro de mediciones que registre tiempo._x000a_Protocolo de validación del sistema de seguimiento y monitoreo propuesto desarrollado y probado"/>
    <n v="0.77741289529006763"/>
    <n v="5.8195629069033042E-2"/>
    <n v="0"/>
    <n v="1"/>
    <n v="0.16439147564089931"/>
    <n v="0"/>
    <n v="0"/>
    <n v="0"/>
    <n v="65562"/>
    <s v="No pasó (Puesto 77)"/>
    <d v="2018-11-23T00:00:00"/>
    <m/>
    <m/>
    <m/>
    <m/>
    <m/>
    <m/>
    <m/>
    <m/>
  </r>
  <r>
    <x v="0"/>
    <s v="Propuesta de Investigación Convocatoria"/>
    <x v="1"/>
    <x v="6"/>
    <x v="0"/>
    <s v="MinCiencias"/>
    <x v="0"/>
    <s v="1- FIREFLY ENERGY SAS_x000a_2- Universidad de Cundinamarca"/>
    <s v="N/A"/>
    <s v="Centro de Respuesta Asistido con inteligencia Artificial ARCAI"/>
    <n v="12"/>
    <s v="Carlos Enrique Montenegro Marín"/>
    <m/>
    <n v="339886600"/>
    <m/>
    <n v="251886600"/>
    <n v="88000000"/>
    <n v="191886600"/>
    <m/>
    <n v="48000000"/>
    <n v="60000000"/>
    <m/>
    <m/>
    <n v="40000000"/>
    <m/>
    <m/>
    <m/>
    <m/>
    <s v="1- Análisis de patrones y correlaciones en los reportes de emergencias._x000a_2- Uso de Modelo de inteligencia de máquina y BigData en la predicción de emergencias, y que permita asistir en la coordinación y optimización_x000a_de equipos de respuesta a emergencias_x000a_3- Informe técnico del resultado de análisis de BigData sobre los datos recibidos de reportes de emergencias._x000a_4- Sistema que permita recepción análisis y predicciones por medio de aprendizaje de máquina, encaminado a mejorar la respuesta de_x000a_equipos de emergencia._x000a_5- Datos estadísticos y anóminos de libre consulta acerca de la geolocalización, frecuencia, clasificación y ocurrencia de reporte de_x000a_emergencias en la ciudad de Facatativa_x000a_6- Diseño de estaciones de monitoreo climático y de otros tipos que se conecten con sistemas de IOT basados en protocolo MQTT"/>
    <s v="1- Publicación Revista Internacional Machine Learning y Big data_x000a_2- Ponencia Internacional Machine Learning y Big data aplicado a ciudades inteligentes"/>
    <n v="0.56456065052285087"/>
    <n v="0.14122357280339973"/>
    <n v="0"/>
    <n v="1"/>
    <n v="0.17652946600424965"/>
    <n v="0.11768631066949976"/>
    <n v="0"/>
    <n v="0"/>
    <n v="65454"/>
    <s v="No pasó (Puesto 64)"/>
    <d v="2018-11-23T00:00:00"/>
    <m/>
    <m/>
    <m/>
    <m/>
    <m/>
    <m/>
    <m/>
    <m/>
  </r>
  <r>
    <x v="0"/>
    <s v="Propuesta de Investigación Convocatoria"/>
    <x v="0"/>
    <x v="6"/>
    <x v="0"/>
    <s v="MinCiencias"/>
    <x v="0"/>
    <s v="1- MARKET TEAM S.A."/>
    <s v="N/A"/>
    <s v="Herramienta de Big Data para el Reconocimiento de Imágenes de Estanterías obteniendo un Abastecimiento eficiente de Productos Empacados en Establecimientos Comerciales"/>
    <n v="12"/>
    <s v="Julio Barón"/>
    <m/>
    <n v="696972000"/>
    <n v="0"/>
    <n v="581068000"/>
    <n v="115904000"/>
    <n v="474850000"/>
    <n v="0"/>
    <n v="10400000"/>
    <n v="106218000"/>
    <n v="105504000"/>
    <m/>
    <m/>
    <m/>
    <m/>
    <m/>
    <m/>
    <s v="Creación de algoritmo de detección de conjuntos de objetos:_x000a_Algoritmos ejecutables dentro de la aplicación. _x000a_Creación de aplicación general setup inicial implementación de diseño y plantillas Modulo de proyectos_x000a_Autenticación de usuarios administración de usuarios modulo/rol/usuario Administración decategorías-subcategorias-productos_x000a_Administración de espacios _x000a_Administración de puestos _x000a_Administración de promocionales_x000a_Procesamiento de imágenes supervisión de imágenes _x000a__x000a_Aprendizaje de imágenes:_x000a_Sistema de administración WEB seguro para el análisis de imágenes. _x000a_Etapa de desarrollo - procesamiento Modulo general -Web Services_x000a_Modulo de supervisión de imágenes _x000a_Modulo de interfaz móvil para captura de imágenes _x000a__x000a_Modulo de resultados y reportes: _x000a_Aplicación móvil para la captura correcta de imágenes, _x000a_Web services módulos bacth y Online para análisis de imágenes, _x000a_Reportes y resultados web. _x000a_Modulo web de supervisión de imágenes para control de calidad. _x000a_Reporte de resultados obtenidos y conclusiones"/>
    <s v="* Reporte con las referencias de productos obtenidos de los  300 Stock Keeping Unit e imágenes de entrenamiento seleccionadas en el sistema. _x000a_* 300 modelo sde TensorFlow y Open Cv generados por categoria _x000a_* Sistema de aprendizaje a traves de texto. _x000a_Algoritmos ejecutables dentro de la aplicación._x000a_* Estructura de datos para la explotación del Sistema de administración WEB seguro para el análisis de imágenes. Sistema de administración _x000a_* Mejora de la usabilidad de la Aplicación móvil para la captura correcta de imágenes, Web services módulos bacth y Online para análisis de imágenes, Reportes y resultados web. modulo web de supervisión de imágenes para control de calidad._x000a_*Reporte de resultados obtenidos y conclusiones "/>
    <n v="0.68130427047284536"/>
    <n v="1.4921689823981451E-2"/>
    <n v="0"/>
    <n v="1"/>
    <n v="0.30377403970317318"/>
    <n v="0"/>
    <n v="0"/>
    <n v="0"/>
    <n v="65554"/>
    <s v="Pasó (Puesto 9)"/>
    <d v="2018-11-23T00:00:00"/>
    <m/>
    <m/>
    <m/>
    <m/>
    <m/>
    <m/>
    <m/>
    <m/>
  </r>
  <r>
    <x v="0"/>
    <s v="Propuesta de Investigación Convocatoria"/>
    <x v="1"/>
    <x v="6"/>
    <x v="0"/>
    <s v="MinCiencias"/>
    <x v="0"/>
    <s v="1- Praxis IT Colombia LTDA"/>
    <s v="N/A"/>
    <s v="Plataforma analítica con modelos predictivos para explotar la información de las facturas electrónicas de pymes en Colombia"/>
    <n v="12"/>
    <s v="Julio Barón"/>
    <m/>
    <n v="599696552"/>
    <m/>
    <n v="560629662"/>
    <n v="39066890"/>
    <n v="400280763"/>
    <n v="5200000"/>
    <n v="0"/>
    <n v="155148899"/>
    <n v="39066890"/>
    <m/>
    <m/>
    <m/>
    <m/>
    <m/>
    <m/>
    <m/>
    <s v="Documento o informe de la consultoría en: _x000a_- Diseño de la Arquitectura _x000a_- Aseguramiento de la calidad para la implantación _x000a_- Diseño e implementación de modelos analíticos en la plataforma _x000a_- Generación de modelos analíticos_x000a_- Protección de Datos"/>
    <n v="0.66747217682852378"/>
    <n v="8.6710520223234507E-3"/>
    <n v="1"/>
    <n v="0"/>
    <n v="0.32385677114915279"/>
    <n v="0"/>
    <n v="0"/>
    <n v="0"/>
    <n v="65215"/>
    <s v="No pasó (Puesto 49)"/>
    <d v="2018-11-23T00:00:00"/>
    <m/>
    <m/>
    <m/>
    <m/>
    <m/>
    <m/>
    <m/>
    <m/>
  </r>
  <r>
    <x v="0"/>
    <s v="Propuesta de Investigación Convocatoria"/>
    <x v="0"/>
    <x v="7"/>
    <x v="0"/>
    <s v="MinCiencias"/>
    <x v="1"/>
    <s v="N/A"/>
    <s v="N/A"/>
    <s v="Programa de Lavado Artesanal Mi Pez - PLAMP"/>
    <n v="7"/>
    <s v="Roberto Ferro"/>
    <m/>
    <n v="215639000"/>
    <n v="179739000"/>
    <n v="179739000"/>
    <n v="35900000"/>
    <n v="179739000"/>
    <m/>
    <n v="35900000"/>
    <m/>
    <m/>
    <m/>
    <m/>
    <m/>
    <m/>
    <m/>
    <m/>
    <s v="Nuestra propuesta consiste en la implementación de un programa de lavado artesanal llamado “Mi Pez” que contará con una fase de intervención física a los lavaderos con implementación de elementos TIC y otra de proyección y apropiación social._x000a_ _x000a_Se adecuarán lavaderos acordes al contexto sobre el mismo lugar en el que están ubicados actualmente, los cuales contarán con un sistema de filtrado y limpieza para disminuir porcentajes de contaminación del agua antes de ser vertida nuevamente a la quebrada y adecuando sensores que enviarán datos de uso a un punto de información físico que permitirá generar conciencia y apropiación en la población. Se asegura que el funcionamiento de los dispositivos TIC no intervendrá ni modificará el proceso de lavado de ropa de las personas._x000a_ _x000a_Por otra parte, tendremos un proceso de educación ambiental y concientización que potenciará la apropiación social del conocimiento de la solución, lo que permitirá incluir de manera activa a la comunidad fortaleciendo el proceso de construcción de tejido social desde la base de la interacción entre los pobladores._x000a_ _x000a_Por último, se desarrollará una página web para divulgar el proceso y resultados del proyecto hacia otras comunidades interesadas en resolver problemáticas comunes._x000a_"/>
    <s v="1- Se adecuará la zona en la que actualmente se encuentran los lavaderos para levantar unos nuevos que permitan realizar el proceso de lavado fuera de la quebrada, su altura estará acorde a los resultados que arroje la caracterización de la población con el fin de prevenir enfermedades o dolencias corporales, el agua subirá desde la quebrada hasta la altura de los lavaderos por medio de un ducto impulsado por una bomba. Los nuevos lavaderos contarán con un sistema de filtrado y limpieza que disminuirá los grados de contaminación del agua utilizada en el proceso antes de ser vertida nuevamente al afluente. Se instalarán sensores que permitirán medir datos de la actividad como litros de agua utilizada, Litros de agua procesada regresada al afluente, horas de mayor afluencia, que serán enviados a un punto de información físico que se construirá en el proceso pedagógico con la población._x000a__x000a_2- Se implementará un punto de información físico que incluirá herramientas TIC para recibir las mediciones realizadas por los sensores en los lavaderos y mostrarlas por medio de una pantalla programada con elementos gráficos e interactivos para generar conciencia e incentivo en la población sobre el uso adecuado de los lavaderos._x000a_También se desarrollará una página web que estará orientada al reporte detallado del proceso para su divulgación hacia otras comunidades que estén interesadas en implementar soluciones similares o en replicar esta._x000a_ _x000a_3- Se llevará a cabo un proceso pedagógico sustentado en educación ambiental que incluirá el diseño y aplicación de instrumentos de interacción y recolección de información como árboles de problemas, matriz de viabilidad, pentágono de participación, cartografía social, entre otras, para generar encuentros con la población, talleres, estrategias de concientización e interacción con los nuevos dispositivos instalados y así potenciar el proceso de apropiación social del conocimiento. Se busca que el programa se convierta en un agente cohesionador generador de tejido social en la comunidad._x000a_"/>
    <n v="0.83351805563928605"/>
    <n v="0.16648194436071398"/>
    <n v="0"/>
    <n v="1"/>
    <n v="0"/>
    <n v="0"/>
    <n v="0"/>
    <n v="0"/>
    <m/>
    <s v="Pasó"/>
    <d v="2018-11-15T00:00:00"/>
    <m/>
    <m/>
    <m/>
    <m/>
    <m/>
    <m/>
    <m/>
    <m/>
  </r>
  <r>
    <x v="0"/>
    <s v="Propuesta de Investigación Convocatoria"/>
    <x v="1"/>
    <x v="8"/>
    <x v="0"/>
    <s v="MinCiencias"/>
    <x v="0"/>
    <s v="Entidad Ejecutora:_x000a_1- Konrad Lorenz _x000a_Entidad Co-ejecutora:_x000a_2- Universidad Católica de Oriente_x000a__x000a_Entidad Sector TIC:_x000a_3- Log On Colombia"/>
    <s v="N/A"/>
    <s v="ADAPTACIÓN A LA VIDA UNIVERSITARIA VIRTUAL: UN PROGRAMA DE INTERVENCIÓN PEDAGÓGICA PARA LA PREVENCIÓN DE LA DESERCIÓN Y AUMENTO DEL ÉXITO ESTUDIANTIL"/>
    <n v="15"/>
    <s v="Investigador principal: _x000a_Angélica Garzón Umerenkova_x000a_Coinvestigador:_x000a_Roberto Ferro-UDFJC_x000a_Miryam Sierra-Korand Lorenz_x000a_Guillermo Herrera-U. Católica del Oriente_x000a_Asesor área educación: _x000a_Marithza Sandoval - Korand Lorenz"/>
    <m/>
    <n v="1010143356.6"/>
    <m/>
    <n v="698408645"/>
    <n v="311734711.60000002"/>
    <n v="698408645"/>
    <n v="0"/>
    <n v="131800000"/>
    <n v="0"/>
    <n v="132522291.59999999"/>
    <n v="0"/>
    <n v="39600000"/>
    <n v="0"/>
    <n v="7812420"/>
    <m/>
    <m/>
    <s v="* Perfil sociodemográfico y psicográfico de los estudiantes de educación virtual de dos zonas de Antioquia,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Dos artículos sometidos a revistas de impacto (Q1-Q2)._x000a_* Informe final sobre el diseño, construcción y validación del programa de intervención pedagógica para la prevención de la deserción y aumento del éxito estudiantil._x000a_* Plataforma para la implementación y uso del programa de intervención pedagógica para la prevención de la deserción y aumento del éxito estudiantil._x000a_* Informe final sobre las recomendaciones para el uso del programa de intervención pedagógica para la prevención de la deserción y aumento del éxito estudiantil._x000a_* Participación en dos eventos científicos._x000a_"/>
    <n v="0.69139557314987932"/>
    <n v="0.13047653002799542"/>
    <n v="0"/>
    <n v="1"/>
    <n v="0.13119156873540339"/>
    <n v="3.9202356518274806E-2"/>
    <n v="7.7339715684469805E-3"/>
    <n v="0"/>
    <n v="65847"/>
    <s v="No pasó"/>
    <d v="2019-01-04T00:00:00"/>
    <m/>
    <m/>
    <m/>
    <m/>
    <m/>
    <m/>
    <m/>
    <m/>
  </r>
  <r>
    <x v="0"/>
    <s v="Propuesta de Investigación Convocatoria"/>
    <x v="0"/>
    <x v="8"/>
    <x v="0"/>
    <s v="MinCiencias"/>
    <x v="0"/>
    <s v="1- UNAD - Ejecutora_x000a_2- BOXPOB"/>
    <s v="N/A"/>
    <s v="Desarrollo de un sistema gamificado que permita la autonomía del estudiante y el acompañamiento docente para el fortalecimiento de la educación virtual en el Departamento de Antioquia"/>
    <n v="15"/>
    <s v="* Paulo Alonso Gaona Garcia_x000a_* Carlos Enrique Montenegro Marin"/>
    <m/>
    <n v="1002000000"/>
    <n v="0"/>
    <n v="700000000"/>
    <n v="302000000"/>
    <n v="700000000"/>
    <m/>
    <n v="81000000"/>
    <m/>
    <n v="121000000"/>
    <m/>
    <n v="100000000"/>
    <m/>
    <m/>
    <m/>
    <m/>
    <s v="* Sistema gamificado de autonomía del estudiante y de acompañamiento docente en Ambientes Virtuales de Aprendizaje, para el fortalecimiento de la educación virtual en el Departamento de Antioquia_x000a_* Modelo de sistema gamificado en educación virtual para el Departamento de Antioquia_x000a_* 2 tesis de maestría _x000a_* 2 trabajo de pregrado_x000a_* Seminario taller sobre el proceso de desarrollo e implementación de sistema gamificado_x000a_"/>
    <s v="* 1 artículo publicable en revista indexada_x000a_* 1 capítulo de libro_x000a_* 1 desarrollo de herramienta de sistema Gamificado del Aprendizaje implementado en la plataforma de la UNAD_x000a_* 1 ponencia en evento internacional "/>
    <n v="0.69860279441117767"/>
    <n v="8.0838323353293412E-2"/>
    <n v="0"/>
    <n v="1"/>
    <n v="0.12075848303393213"/>
    <n v="9.9800399201596807E-2"/>
    <n v="0"/>
    <n v="0"/>
    <n v="65959"/>
    <s v="Pasó"/>
    <d v="2019-01-04T00:00:00"/>
    <m/>
    <m/>
    <m/>
    <m/>
    <m/>
    <m/>
    <m/>
    <m/>
  </r>
  <r>
    <x v="0"/>
    <s v="Propuesta de Investigación Convocatoria"/>
    <x v="1"/>
    <x v="9"/>
    <x v="0"/>
    <s v="Agencia Nacional del Espectro - ANE"/>
    <x v="1"/>
    <m/>
    <s v="N/A"/>
    <s v="TELEVISIÓN DIGITAL TERRESTRE EN ENTORNOS RURALES DE_x000a_LA REGIÓN DE CUNDINAMARCA"/>
    <n v="11"/>
    <s v="Investigador Principal:_x000a_Elvis Eduardo Gaona García_x000a_Co-investigador:_x000a_Edmundo Vega Osorio"/>
    <m/>
    <n v="363820662"/>
    <m/>
    <n v="248389600"/>
    <n v="115431062"/>
    <n v="248389600"/>
    <m/>
    <n v="115431062"/>
    <m/>
    <m/>
    <m/>
    <m/>
    <m/>
    <m/>
    <m/>
    <m/>
    <m/>
    <s v="1- El resultado esperado de esta fase del proyecto es un informe de los métodos de planificación utilizados actualmente por los diferentes operadores de televisión, así mismo una clasificación de dichos modelos eleccionando los índices de gestión de recursos en el espectro radioeléctrico, para así buscar una comparación pertinente para realizar de forma adecuada y eficiente la puesta en funcionamiento de la metodología que es el objetivo de este proyecto._x000a_2- El resultado esperado de esta fase del proyecto se compone de un informe que unifique los criterios y procedimientos necesarios en la planificación de redes de televisión digital terrestre, incluyendo una sección de pruebas de campo y/o laboratorio, se seleccionaran los lugares más representativos de la región rural de Cundinamarca para realizar las mediciones. Aquí se busca tener un componente comparativo de los comportamientos de los modelos en entornos rurales. La_x000a_redacción de un documento de socialización para estudiantes de la Facultad de Ingeniería de la Universidad Distrital permitirá mostrar los avances logrados en esta fase, de igual forma la presentación de los mismos en un evento nacional/internacional en el formato ponencia o poster._x000a_3- El resultado esperado de esta fase del proyecto se compone de un documento de análisis de todo lo relacionado con la gestión del modelo para la parametrización de coberturas y asignación eficiente del espectro radioeléctrico, a través de análisis pertinentes y verificación de campo para generar la metodología propuesta. Así mismo de los análisis de coberturas, interferencias, eficiencia de frecuencias en entornos rurales y su respectiva validación de campo. En esta fase se preparará un documento tipo artículo para presentar en revista internacional indexada. _x000a_4- En esta etapa se recopilará la información obtenida con las fases anteriores. Esta documentación tiene el objeto de describir claramente la metodología para la planificación de redes de televisión digital terrestre en el entorno rural de Cundinamarca, así mismo la integración de los procesos que se seleccionaron para_x000a_posteriores trabajos y/o desarrollos. Se postulará el artículo redactado en la fase anterior en una revista internacional indexada."/>
    <n v="0.68272538078114986"/>
    <n v="0.3172746192188502"/>
    <n v="0"/>
    <n v="1"/>
    <n v="0"/>
    <n v="0"/>
    <n v="0"/>
    <n v="0"/>
    <m/>
    <s v="No pasó"/>
    <d v="2018-12-05T00:00:00"/>
    <m/>
    <m/>
    <m/>
    <m/>
    <m/>
    <m/>
    <m/>
    <m/>
  </r>
  <r>
    <x v="0"/>
    <s v="Propuesta de Investigación Convocatoria"/>
    <x v="1"/>
    <x v="10"/>
    <x v="0"/>
    <s v="MinCiencias"/>
    <x v="0"/>
    <s v="1- Ejecutor:TECSOL_x000a_2- Aliado Institucional: Alcaldía de Guacheta"/>
    <s v="N/A"/>
    <s v="Red Hata de generación de biogás y bioabono para el fortalecimiento del sector agropecuario y construcción colectiva del conocimiento en siete veredas del_x000a_municipio de Guachetá."/>
    <n v="18"/>
    <s v="Investigador Principal:_x000a_Pedro Guevara-TECSOL_x000a_Co-investigador:_x000a_Germán Arturo López Martínez"/>
    <m/>
    <n v="417331506"/>
    <m/>
    <n v="287770013"/>
    <n v="129561493"/>
    <n v="287770013"/>
    <m/>
    <n v="40162098"/>
    <m/>
    <n v="89399395"/>
    <m/>
    <m/>
    <m/>
    <m/>
    <m/>
    <m/>
    <s v="* Implementar cuatro sistemas generadores de biogás y bioabono cuyo funcionamiento permite dar uso a los residuos orgánicos resultantes de los procesos productivos agropecuarios y domiciliarios con el fin de generar biogás y bioabono para su reutilización en el proceso productivo, como acercamiento a un ciclo de economía circular._x000a_* Agremiar inicialmente a veinte hogares de siete veredas del municipio de Guachetá para capacitarlos acerca de diversos aspectos que rodean la valorización energética de sus residuos orgánicos._x000a_* Desarrollar una aplicación móvil para la recolección de datos obtenidos durante los procesos de digestión anaerobia, entre otras experiencias y resultados que se puedan dar de este proyecto, con el fin de garantizar la construcción colectiva del conocimiento._x000a_* Generar una caracterización de la zona geográfica que sirva para futuras investigaciones en el área de los biodigestores._x000a_* Estimar la reducción de uso de recursos energéticos en los procesos productivos al usar el producto de los biodigestores, además de materia orgánica que deja de ser arrojada a los vertederos."/>
    <s v="1. Productos resultados de actividades de generación de nuevo conocimiento._x000a_- 1 Artículo de investigación_x000a_2. Productos resultados de actividades de desarrollo tecnológico e innovación._x000a_- 1 Producto tecnológico certificado o validado: c.Software (aplicación móvil)._x000a_3. Productos resultados de actividades de apropiación social del conocimiento._x000a_- Participación ciudadana en CTeI: b. Espacios de participación ciudadana en CTeI._x000a_- Circulación de conocimiento especializado: a. Participaciones u organizaciones de_x000a_eventos científicos, tecnológicos y de innovación (congresos, seminarios, foros,_x000a_conversatorios, talleres, entre otros)._x000a_4. Productos de actividades relacionadas con la formación de recurso humano_x000a_para CTeI._x000a_- Estudiante de 1 pregrado y 1 maestría: b. Vinculación de estudiantes de pregrado y_x000a_maestría."/>
    <n v="0.6895477788346035"/>
    <n v="9.6235480481552713E-2"/>
    <n v="0"/>
    <n v="1"/>
    <n v="0.2142167406838438"/>
    <n v="0"/>
    <n v="0"/>
    <n v="0"/>
    <s v="El investigador desistió de la presentación de la propuesta a la convocatoria"/>
    <s v="No pasó"/>
    <d v="2018-12-27T00:00:00"/>
    <m/>
    <m/>
    <m/>
    <m/>
    <m/>
    <m/>
    <m/>
    <m/>
  </r>
  <r>
    <x v="0"/>
    <s v="Propuesta de Investigación Convocatoria"/>
    <x v="1"/>
    <x v="11"/>
    <x v="0"/>
    <s v="MinCiencias"/>
    <x v="0"/>
    <s v="1- Ejecutor:TECSOL_x000a_2- Aliado Institucional: Alcaldía de Guacheta"/>
    <s v="N/A"/>
    <s v="Red Hata de generación de biogás y bioabono para el fortalecimiento del sector agropecuario y construcción colectiva del conocimiento en siete veredas del_x000a_municipio de Guachetá."/>
    <n v="18"/>
    <s v="Investigador Principal:_x000a_Pedro Guevara-TECSOL_x000a_Co-investigador:_x000a_Germán Arturo López Martínez"/>
    <m/>
    <n v="417331506"/>
    <m/>
    <n v="287770013"/>
    <n v="129561493"/>
    <n v="287770013"/>
    <m/>
    <n v="40162098"/>
    <m/>
    <n v="89399395"/>
    <m/>
    <m/>
    <m/>
    <m/>
    <m/>
    <m/>
    <s v="* Implementar cuatro sistemas generadores de biogás y bioabono cuyo funcionamiento permite dar uso a los residuos orgánicos resultantes de los procesos productivos agropecuarios y domiciliarios con el fin de generar biogás y bioabono para su reutilización en el proceso productivo, como acercamiento a un ciclo de economía circular._x000a_* Agremiar inicialmente a veinte hogares de siete veredas del municipio de Guachetá para capacitarlos acerca de diversos aspectos que rodean la valorización energética de sus residuos orgánicos._x000a_* Desarrollar una aplicación móvil para la recolección de datos obtenidos durante los procesos de digestión anaerobia, entre otras experiencias y resultados que se puedan dar de este proyecto, con el fin de garantizar la construcción colectiva del conocimiento._x000a_* Generar una caracterización de la zona geográfica que sirva para futuras investigaciones en el área de los biodigestores._x000a_* Estimar la reducción de uso de recursos energéticos en los procesos productivos al usar el producto de los biodigestores, además de materia orgánica que deja de ser arrojada a los vertederos."/>
    <s v="1. Productos resultados de actividades de generación de nuevo conocimiento._x000a_- 1 Artículo de investigación_x000a_2. Productos resultados de actividades de desarrollo tecnológico e innovación._x000a_- 1 Producto tecnológico certificado o validado: c.Software (aplicación móvil)._x000a_3. Productos resultados de actividades de apropiación social del conocimiento._x000a_- Participación ciudadana en CTeI: b. Espacios de participación ciudadana en CTeI._x000a_- Circulación de conocimiento especializado: a. Participaciones u organizaciones de_x000a_eventos científicos, tecnológicos y de innovación (congresos, seminarios, foros,_x000a_conversatorios, talleres, entre otros)._x000a_4. Productos de actividades relacionadas con la formación de recurso humano_x000a_para CTeI._x000a_- Estudiante de 1 pregrado y 1 maestría: b. Vinculación de estudiantes de pregrado y_x000a_maestría."/>
    <n v="0.6895477788346035"/>
    <n v="9.6235480481552713E-2"/>
    <n v="0"/>
    <n v="1"/>
    <n v="0.2142167406838438"/>
    <n v="0"/>
    <n v="0"/>
    <n v="0"/>
    <n v="66182"/>
    <s v="No pasó"/>
    <d v="2018-12-27T00:00:00"/>
    <m/>
    <m/>
    <m/>
    <m/>
    <m/>
    <m/>
    <m/>
    <m/>
  </r>
  <r>
    <x v="0"/>
    <s v="Propuesta de Investigación Convocatoria"/>
    <x v="1"/>
    <x v="11"/>
    <x v="0"/>
    <s v="MinCiencias"/>
    <x v="0"/>
    <s v="1- Ejecutor: Corporación Universitaria Minuto de Dios_x000a_2- Aliado: Corporación Centauro Bacata"/>
    <s v="N/A"/>
    <s v="MAPA DE LA COBERTERA VEGETAL DEL CORREDOR CHOACHI - FOMEQUE,_x000a_CONDUCENTE A IDENTIFICAR ESPECIES NATIVAS Y/O NATURALIZADAS."/>
    <n v="18"/>
    <s v="Investigador Principal:_x000a_Martha Lizzy Rojas García-UniMinuto_x000a_Co-investigador:_x000a_Miguel Antonio Ávila-Lilia Edith Aparicio"/>
    <m/>
    <n v="509627362"/>
    <m/>
    <n v="381426362"/>
    <n v="128201000"/>
    <n v="349676362"/>
    <n v="31750000"/>
    <n v="45100000"/>
    <m/>
    <n v="83101000"/>
    <m/>
    <m/>
    <m/>
    <m/>
    <m/>
    <m/>
    <s v="Se espera obtener los siguientes resultados:_x000a_1- Actividades de Nuevo conocimiento: Libro, Un articulo._x000a_2- Actividades Desarrollo tecnológico e innovación: Mapa de la cobertera vegetal, Guía de cuidado y uso de especies vegetales._x000a_3- Actividades de Apropiación social del conocimiento: Participación ciudadana en productos CTel, Alianza con centro dedicado a la apropiación social del conocimiento._x000a_4- Actividades de formación del recurso humano: Formación de 4 estudiantes de pregrado, Formación de dos estudiantes de maestría."/>
    <s v="* Cartilla guia para identificar, cuidadar y aprovechar las especies vegetales presentes en la zona._x000a_* Libro Publicación con los resultados obtenidos y la metodología desarrollada_x000a_* Mapa de la cobertera vegetal del área investigada_x000a_* Alianza con los centros educativos de los municipios de Choachí, Ubaque y Fómeque_x000a_* Tesis de grado de maestría, trabajo de campo e instruirán a los estudiantes._x000a_* Vinculación estudiantes de pregrado Apoyarán todo el proceso de la investigación y trabajarán en campo e instruirán a los estudiantes_x000a_* Formación estudiantes de pregrado"/>
    <n v="0.68614126334919989"/>
    <n v="0.15079645586219526"/>
    <n v="0.41314248536109305"/>
    <n v="0.58685751463890701"/>
    <n v="0.16306228078860491"/>
    <n v="0"/>
    <n v="0"/>
    <n v="0"/>
    <n v="66126"/>
    <s v="No pasó"/>
    <d v="2018-12-27T00:00:00"/>
    <m/>
    <m/>
    <m/>
    <m/>
    <m/>
    <m/>
    <m/>
    <m/>
  </r>
  <r>
    <x v="0"/>
    <s v="Propuesta de Investigación Convocatoria"/>
    <x v="1"/>
    <x v="11"/>
    <x v="0"/>
    <s v="MinCiencias"/>
    <x v="0"/>
    <s v="1- Ejecutor: Corporación Universitaria Minuto de Dios_x000a_2- Aliado: Corporación Centauro Bacata"/>
    <s v="N/A"/>
    <s v="MAPA GEOMORFOLÓGICO DEL CORREDOR CHOACHI - FOMEQUE,_x000a_CONDUCENTE A IDENTIFICAR ACUÍFEROS"/>
    <n v="18"/>
    <s v="Investigador Principal:_x000a_Rocio Acosta Alarcón-UniMinuto_x000a_Co-investigador:_x000a_Leonardo Plazas Nossa (Horas 8) - Lilia Edith Aparicio (Horas 6) "/>
    <m/>
    <n v="509627362"/>
    <m/>
    <n v="381426362"/>
    <n v="128201000"/>
    <n v="349676362"/>
    <n v="31750000"/>
    <n v="45100000"/>
    <m/>
    <n v="83101000"/>
    <m/>
    <m/>
    <m/>
    <m/>
    <m/>
    <m/>
    <s v="Se espera obtener los siguientes resultados: _x000a_1- Actividades de desarrollo tecnológico: Mapa geomorfológico: Información obtenida como resultado de la transformación de imágenes pares_x000a_estereoscópicas paralelas, en un modelo digital del relieve y su deriva con clasificación de la superficie sobre la base de indicadores dinámicos y parámetro_x000a_hidrogeológicos, con los cuales se ajusta el algoritmo de interpretación de la imagen. Permite el conocimiento de estructuras regionales, el lineamiento de las áreas que presentan las fallas tectónicas, las cuales no se observan con otros algoritmos. Las estructuras definidas en este mapa permiten observar la presencia de acuíferos. Incrementar el conocimiento de los acuíferos existentes en el área de estudio y socializarlo entre la comunidad._x000a_2- Actividades de apropiación del conocimiento: Metas: Capacitar al 10% de la pob]ación del área de estudio en el proyecto, en el nuevo_x000a_conocimiento. Promover la creación de dos (2) comités de vigilancia, cuidado y recuperación de Jos acuíferos existentes en el área de influencia del estudio._x000a_3- Actividades de Nuevo conocimiento: Un libro, un articulo _x000a_4- Actividades Desarrollo tecnológico e innovación: Guía de cuidado, uso y recuperación de acuíferos_x000a_5- Actividades de formación del recurso humano: Formación de 6 estudiantes de pregrado Formación de dos estudiantes de maestría."/>
    <s v="* Libro con resultado de la investigación, metodología y propuestas_x000a_* Guia de cuidado, uso y recuperación de acuíferos_x000a_* Mapa.geomorfológico del corredor Choachi - Fómeque 25 km2_x000a_* Alianza con las alcaldías de los municipios de Choachi y Fómeque_x000a_* Vinculación de estudiantes de pregrado, para apoyo de la investigación en campo y oficina_x000a_* Vinculación estudiantes de Maestría que trabajarán en todo el proyecto, incluido el trabajo de campo e instruirán a los estudiantes."/>
    <n v="0.68614126334919989"/>
    <n v="0.15079645586219526"/>
    <n v="0.41314248536109305"/>
    <n v="0.58685751463890701"/>
    <n v="0.16306228078860491"/>
    <n v="0"/>
    <n v="0"/>
    <n v="0"/>
    <n v="66207"/>
    <s v="No pasó"/>
    <d v="2018-12-27T00:00:00"/>
    <m/>
    <m/>
    <m/>
    <m/>
    <m/>
    <m/>
    <m/>
    <m/>
  </r>
  <r>
    <x v="0"/>
    <s v="Propuesta de Investigación Convocatoria"/>
    <x v="0"/>
    <x v="11"/>
    <x v="0"/>
    <s v="MinCiencias"/>
    <x v="0"/>
    <s v="1- Ejecutor: Universidad de Cundinamarca"/>
    <s v="N/A"/>
    <s v="Prototipo de Sistema de generación de energía eléctrica a partir de residuos sólidos orgánicos de la Plaza de Mercado del municipio de Fusagasugá"/>
    <n v="18"/>
    <s v="Investigador Principal:_x000a_Orlando Harker_x000a_Co-investigador:_x000a_Hernando Vélez Sánchez (10 horas)"/>
    <m/>
    <n v="414467094"/>
    <n v="0"/>
    <n v="289017670"/>
    <n v="125449424"/>
    <n v="289017670"/>
    <m/>
    <n v="63355890"/>
    <m/>
    <n v="62093534"/>
    <m/>
    <m/>
    <m/>
    <m/>
    <m/>
    <m/>
    <s v="Datos sobre la generación promedio diaria de residuos agroalimentarios en la ciudad la plaza de Fusagasugá_x000a_Protocolo para el manejo adecuado de los residuos generados por la plaza de mercado en Fusagasugá_x000a_Datos sobre la naturaleza y composición fisicoquímica de los residuos de la plaza de mercado de Fusagasugá_x000a_Parámetros adecuados de trabajo para conseguir que el proceso de digestión anaerobia a partir de residuos agroalimentarios sea estable y sostenible en el tiempo (temperatura, pH, carga orgánica)_x000a_Prototipo de reactor anaerobio de flujo continuo completamente instrumentado para el monitoreo en línea del proceso de degradación anaerobia de residuos agroalimentarios en la plaza de mercado de Fusagasugá_x000a_Un prototipo para generación de energía eléctrica mediante el aprovechamiento del biogás producido mediante la digestión anaeróbica de residuos agroalimentarios de la plaza de Fusagasugá_x000a_Herramientas de transferencia y apropiación de tecnologías producidas a lo largo del proyecto (cartillas, jornadas de capacitación, asistencia a eventos de divulgación)"/>
    <s v="1- PRODUCTOS RESULTADOS DE ACTIVIDADES DE DESARROLLO TECNOLOGICO E INNOVACION: Generación de ideas, métodos y herramientas que impactan el desarrollo económico y generan transformaciones en la sociedad. Solución a problemas sociales, técnicos y económicos._x000a_2- PRODUCTO TECNOLOGICO CERTIFICADO O VALIDADO: Prototipo Industrial_x000a_3- PRODUCTOS RESULTADOS DE ACTIVIDADES DE APROPIACION SOCIAL DEL CONOCIMIENTO: a. Circulación de conocimiento especializado i. Participación u organizaciones de eventos científicos, tecnológicos y de innovación (congresos, seminarios, foros, conversatorios, talleres)_x000a_4- PRODUCTOS DE ACTIVIDADES RELACIONADAS CON LA FORMACION DE RECURSO HUMANO PARA CTeI: a. Estudiante de Doctorado (1) (Gestión de proyectos de Investigación) b. Estudiantes de especialización (2) (Trabajo de grado en Gestión Ambiental) c. Estudiantes de pregrado (6) (Trabajos de grado en Ingeniería Electrónica)"/>
    <n v="0.69732356122824068"/>
    <n v="0.15286108575847521"/>
    <n v="0"/>
    <n v="1"/>
    <n v="0.14981535301328408"/>
    <n v="0"/>
    <n v="0"/>
    <n v="0"/>
    <n v="66161"/>
    <s v="Pasó (En espera de resultados definitivos)"/>
    <d v="2018-12-27T00:00:00"/>
    <m/>
    <m/>
    <m/>
    <m/>
    <m/>
    <m/>
    <m/>
    <m/>
  </r>
  <r>
    <x v="0"/>
    <s v="Propuesta de Investigación Convocatoria"/>
    <x v="1"/>
    <x v="11"/>
    <x v="0"/>
    <s v="MinCiencias"/>
    <x v="0"/>
    <s v="1- Ejecutor: Corporación Universidad Piloto de Colombia - Seccional Girardot_x000a_2- Aliada: Alcaldía de Guachetá"/>
    <s v="N/A"/>
    <s v="Centro de Experiencia Rural Bioambiental (CER-BÍO), para la biodigestión de residuos orgánicos y el fortalecimiento de capacidades en la producción agrícola del municipio de Guachetá."/>
    <n v="18"/>
    <s v="Investigador Principal:_x000a_Carolina Sandoval Mejía_x000a_Co-investigador:_x000a_Camilo Andrés Arias Henao (4 horas)_x000a_Hernando Vélez Sánchez (4 horas)_x000a_"/>
    <m/>
    <n v="504658699"/>
    <m/>
    <n v="349229442"/>
    <n v="155429257"/>
    <n v="349229442"/>
    <m/>
    <n v="58608566"/>
    <m/>
    <n v="96820691"/>
    <m/>
    <m/>
    <m/>
    <m/>
    <m/>
    <m/>
    <s v="* Estudio del potencial energético y aprovechamiento del residuo orgánico para la generación de biogás y biofertilizantes._x000a_* Creación de una base de datos de la caracterización y potencial de biomasa residual disponible y un inventario de las capacidades técnicas actuales de la OMATAA._x000a_* Sistematización del proceso de diseño, construcción e implementación de biodigestores en condiciones climáticas del municipio de Guachetá Cundinamarca_x000a_* Implementar una estrategia de clasificación de residuos y plan de sostenibilidad del CERBÍO que cuente con la participación activa de la población de Guachetá._x000a_* Implementar estrategias para la apropiación social del conocimiento que beneficien a la población de Guachetá, la OMATAA y la comunidad académica y científica de las Universidades Piloto de Colombia y Distrital Francisco José de Caldas._x000a_* Desarrollar un aplicativo móvil para el fortalecimiento de capacidades en la producción y comercialización del biogás y biofertilizante._x000a_* Implementación de un Centro de Experiencia Rural Bioambiental –CERBÍO-, para la biodigestión de residuos orgánicos y el fortalecimiento de capacidades en la producción agrícola del municipio de Guachetá._x000a_* A partir de las lecciones aprendidas del proyecto, ser un referente para replicar el Centro de Experiencia Rural Bioambiental –CERBÍO- en otras poblaciones del departamento de Cundinamarca y del resto del país._x000a_* Generar productos de nuevo conocimiento que sean publicados en revistas indexadas internacionales y/o nacionales."/>
    <s v="* Artículo Categoría &quot;B&quot; Optimización de biodigestores según condiciones climáticas en municipios de Cundinamarca, a partir de los resultados alcanzados en el objetivo_x000a_2: Diseñar e implementar un biodigestor piloto para generar biogás y biofertilizante a partir de los residuos orgánicos acopiados por Oficina Municipal de Asistencia Técnica Agropecuaria y Ambiental -OMATAA- del municipio de Guachetá._x000a_* Artículo Categpría &quot;A2&quot; Un artículo en revista indexada de categoría A2 de acuerdo al objetivo 5 Documentar la experiencia y las lecciones aprendidas del_x000a_proyecto para la posible replicabilidad del - CERBÍO- en otras poblaciones del departamento de Cundinamarca._x000a_* Informe técnico que describa los avances y logros alcanzados en el proyecto, así como las técnicas y estrategias implementadas por el Centro de Experiencia Rural Bioambiental -CERBÍO-, para la biodigestión de residuos orgánicos y el fortalecimiento de capacidades en la producción agrícola del municipio de Guachetá._x000a_* Software Aplicativo móvil para el fortalecimiento de capacidades en la producción y comercialización del biogás y biofertilizante, de acuerdo al objetivo_x000a_4 Desarrollar una estrategia para la apropiación social del conocimiento del Centro de Experiencia Rural Bioambiental -CERBÍO-._x000a_* Trabajo conjunto con comunidades del municipio en el desarrollo de actividades orientadas al mejoramiento de las condiciones del territorio, buscando una construcción colectiva de saberes._x000a_* Diseño y ejecución de una estrategia pedagógica y didáctica que facilite el aprendizaje y uso de los potenciales de biomasa, clasificación de residuos_x000a_municipales e industriales_x000a_* Organización del Seminario de Bioenergía _x000a_* Ponencia 1: Participación con ponencia o póster Seminario de Bioenergía Ponencia 2: Participación con ponencia en evento internacional_x000a_* Divulgación de las experiencias y las lecciones aprendidas del proyecto para la posible replicabilidad del -CERBÍO- en otros territorios de Cundinamarca a través de emisiones radiales y/o videos_x000a_* Modelo y estrategias para la creación de Centros de Experiencia Rural Bioambiental -CERBÍO-, para la biodigestión de residuos orgánicos y el fortalecimiento de capacidades en producción agrícola._x000a_* Vinculación de estudiante de maestría"/>
    <n v="0.69201114078091019"/>
    <n v="0.11613505546646685"/>
    <n v="0"/>
    <n v="1"/>
    <n v="0.19185380375262293"/>
    <n v="0"/>
    <n v="0"/>
    <n v="0"/>
    <n v="66182"/>
    <s v="No pasó"/>
    <d v="2018-12-27T00:00:00"/>
    <m/>
    <m/>
    <m/>
    <m/>
    <m/>
    <m/>
    <m/>
    <m/>
  </r>
  <r>
    <x v="0"/>
    <s v="Propuesta de Investigación Convocatoria"/>
    <x v="1"/>
    <x v="12"/>
    <x v="0"/>
    <s v="Ministerio de Cultura"/>
    <x v="1"/>
    <m/>
    <s v="N/A"/>
    <s v="Hipervínculo: Empoderamiento tecno-político para desarrollar soluciones en laboratorios creativos MAKER con juguetes tecnológicos (ARMATOSTE)"/>
    <n v="6.5"/>
    <s v="Omaira Tapiero"/>
    <m/>
    <n v="180000000"/>
    <m/>
    <n v="180000000"/>
    <n v="0"/>
    <n v="180000000"/>
    <n v="0"/>
    <n v="0"/>
    <m/>
    <m/>
    <m/>
    <m/>
    <m/>
    <m/>
    <m/>
    <m/>
    <m/>
    <s v="* Cinco capítulos de siete minutos cada uno en las temáticas:_x000a_- Ambiente, basuras, mitigación y Control._x000a_- Energías alternas en la cotidianidad_x000a_- Dispositivos para tratamientos DIY del agua_x000a_- Prácticas ancestrales y sonido_x000a_- Alimentación huertas urbanas y rurales sistematizadas"/>
    <n v="1"/>
    <n v="0"/>
    <e v="#DIV/0!"/>
    <e v="#DIV/0!"/>
    <n v="0"/>
    <n v="0"/>
    <n v="0"/>
    <n v="0"/>
    <s v="N/A"/>
    <s v="No pasó"/>
    <s v="N/A"/>
    <m/>
    <m/>
    <m/>
    <m/>
    <m/>
    <m/>
    <m/>
    <m/>
  </r>
  <r>
    <x v="0"/>
    <s v="Propuesta de Investigación Alianza Convenio"/>
    <x v="2"/>
    <x v="13"/>
    <x v="1"/>
    <s v="Universidad de Sucre"/>
    <x v="1"/>
    <s v="Universidad de Sucre"/>
    <s v="N/A"/>
    <s v="EVALUACION DE LA CALIDAD DEL AGUA CRUDA Y DE TRATA81LIDAD DEL AGUA PARA CONSUMO HUMANO EN LA REPRESA DE VILLEROS (DEPARTAMENTO DE SUCRE)"/>
    <n v="18"/>
    <s v="Juan Pablo Rodríguez Miranda_x000a__x000a_Jhon Jairo Feria Díaz"/>
    <m/>
    <n v="194254513"/>
    <m/>
    <n v="111000913"/>
    <n v="83253600"/>
    <n v="0"/>
    <n v="83222913"/>
    <n v="67500000"/>
    <n v="27778000"/>
    <n v="15753600"/>
    <m/>
    <m/>
    <m/>
    <m/>
    <m/>
    <m/>
    <s v="* Generación de conocimiento para entender el potencial hidrico (calidad y cantidad) de un cuerpo de aqua lentico_x000a_* Mejoramiento en las condiciones de tratabilidad del agua para consumo humano_x000a_* Participación de un evento científico_x000a_* Establecer el índice de calidad del agua del cuerpo del agua lentico_x000a_* Socialización de resultados ante la Autoridad Ambiental en la Jurisdicción"/>
    <s v="* Cuatro (4) artículos científicos Número de artículos resultados de la investigación en publicados en revista indexadas por Colciencias_x000a_* Dos libros resultados de investigación_x000a_* Formación de cuatro (4) estudiantes de pregrado en investigación formativa: 2 estudiantes de la Tecnología en Saneamiento Ambiental y/o Ingeniería Sanitaria de la Universidad Distrital y 2 estudiantes de Ingeniería Civil de la Universidad de Sucre_x000a_* Ocho (8) ponencias en Congresos y/o Seminarios especializados"/>
    <n v="0"/>
    <n v="0.77590430550254452"/>
    <n v="0.55215833706717177"/>
    <n v="0.44784166293282829"/>
    <n v="0.22409569449745551"/>
    <n v="0"/>
    <n v="0"/>
    <n v="0"/>
    <s v="N/A"/>
    <m/>
    <s v="N/A"/>
    <m/>
    <m/>
    <m/>
    <m/>
    <m/>
    <m/>
    <m/>
    <m/>
  </r>
  <r>
    <x v="0"/>
    <s v="Propuesta de Investigación Alianza Convenio"/>
    <x v="0"/>
    <x v="13"/>
    <x v="1"/>
    <s v="Fuerza Aérea Colombiana FAC"/>
    <x v="1"/>
    <s v="Fuerza Aérea Colombiana _x000a_FAC"/>
    <s v="N/A"/>
    <s v="Modelo de Predicción de Daño Ecológico Causado por Explotación Ilegal de Minerales a Cielo Abierto en una Región de Colombia"/>
    <n v="17"/>
    <s v="1- LILIA EDITH APARICIO PICO_x000a__x000a_2- PAULO CESAR CORONADO"/>
    <m/>
    <n v="948000000"/>
    <n v="0"/>
    <n v="0"/>
    <n v="948000000"/>
    <n v="0"/>
    <m/>
    <n v="298000000"/>
    <m/>
    <n v="650000000"/>
    <m/>
    <m/>
    <m/>
    <m/>
    <m/>
    <m/>
    <s v="Dominio Institucional_x000a_• Tanto la Universidad como la Fuerza Aérea Colombiana desarrollan su misionalidad generando y difundiendo saberes con vocación hacia el desarrollo sociocultural en defensa de la soberanía e integridad del territorio desde una perspectiva de sostenibilidad ambiental._x000a_• Se consolidan procesos de investigación interinstitucionales que fortalecen los ámbitos académicos y tecnológicos en la búsqueda mancomunada del desarrollo social como fin primordial del Estado._x000a_• Se afianza el compromiso de la Fuerza Aérea Colombiana en el despliegue de proyectos de protección ambiental que procuran una mayor producción de oxígeno, no sólo para la nación de la que hace parte de su defensa, sino para beneficio global._x000a_Dominio lnvestigativo_x000a_• Fomento del cambio de perspectiva en el abordaje de problemáticas complejas que requieren la articulación de equipos de trabajo multidisciplinarios._x000a_• Integración de la óptica civil a los proyectos de defensa de la soberanía e integridad del territorio, a partir de núcleos comunes de trabajo._x000a_• Generación de nuevas narrativas de interpretación de la problemática del deterioro ambiental causado por estrategias mineras no planificadas._x000a_• Explotación inteligente de bancos de datos del territorio nacional para garantizar el derecho y obligación del Estado y de las personas de proteger las riquezas y naturales de la Nación_x000a_• Divulgación de resultados y experiencias en eventos nacionales e internacionales._x000a_Dominio Tecnológico_x000a_• Se dota a la nación de una federación de herramientas para el análisis de datos multifuente, multi-formato; con capacidad de ser utilizada en los estudios de afectación ambiental con una perspectiva multimedia!._x000a_• Se fomenta la estandarización de datos y procesos (ambiente común de datos) para su visualización multitemporal y multidimensional en entornos Web (4D y SD)._x000a_• Se propicia el enriquecimiento semántico de la metadata a partir de la definición de una ontología específica que permita la representación del conocimiento del dominio de afectación ambiental de lechos fluviales._x000a_• Al estar centrado en la arquitectura, se obtiene el beneficio de establecer un modelo base sobre el cual se integrarán los componentes en un ecosistema orientado a servicios."/>
    <s v="* Generación de conocimiento: Un artículo indexado, Una ponencia, un registro de_x000a_software._x000a_*Nuevos desarrollos tecnológicos: Un modelo y sistema de predicción_x000a_* Fortalecimiento de la capacidad científica: Formación de Un Magíster, Formación de_x000a_un Ingeniero_x000a_* Fortalecimiento de la capacidad institucional: Futuros trabajos en alianza y_x000a_colaboración, reconocimientos por parte del estado._x000a_* Apropiación social del conocimiento: Informes manuales, y transferencia al sector_x000a_productivo."/>
    <n v="0"/>
    <n v="0.31434599156118143"/>
    <n v="0"/>
    <n v="1"/>
    <n v="0.68565400843881852"/>
    <n v="0"/>
    <n v="0"/>
    <n v="0"/>
    <s v="N/A"/>
    <m/>
    <s v="N/A"/>
    <m/>
    <m/>
    <m/>
    <m/>
    <m/>
    <m/>
    <m/>
    <m/>
  </r>
  <r>
    <x v="0"/>
    <s v="Propuesta de Investigación Alianza Convenio"/>
    <x v="2"/>
    <x v="13"/>
    <x v="1"/>
    <s v="Secretaria de Gobierno Bogotá"/>
    <x v="1"/>
    <s v="Secretaria de Gobierno Bogotá"/>
    <s v="N/A"/>
    <s v="TRABAJO DE INVESTIGACIÓN SOBRE LA CONVIVENCIA Y LA SEGURIDAD CIUDADANA A PARTIR DE ELEMENTOS ANALÍTICOS Y PROPOSITIVOS DEL CÓDIGO NACIONAL DE POLICÍA "/>
    <n v="3"/>
    <s v="Claudia Luz Piedrahita Echandía_x000a_Oscar José Useche Aldana_x000a_"/>
    <m/>
    <n v="529900000"/>
    <m/>
    <n v="508900000"/>
    <n v="21000000"/>
    <n v="0"/>
    <n v="82000000"/>
    <n v="21000000"/>
    <n v="426900000"/>
    <m/>
    <m/>
    <m/>
    <m/>
    <m/>
    <m/>
    <m/>
    <s v="La Secretaría Distrital de Gobierno a través de la Subsecretaría de Gestión Local liderará una campaña de investigación, formación, sensibilización y socialización dirigida a las Juntas de Acción Comunal (JAC) que sean priorizadas con el fin de fortalecer la apropiación del Código Nacional de Policía y Convivencia en las comunidades que sirva a su vez como mecanismo de prevención de contravenciones, mejoramiento de la convivencia, desarrollo activo del control social informal, apropiación de valores, entre otros."/>
    <s v="* Documento sobre análisis de percepción con los actores del proceso de formación sobre el estado de la convivencia y la seguridad ciudadana en los territorios de Bogotá._x000a_* Un documento de análisis sobre algunas alternativas a la seguridad, basado en las opiniones y propuestas de los actores del proceso de formación_x000a_"/>
    <n v="0"/>
    <n v="0.19437629741460652"/>
    <n v="0.79611650485436891"/>
    <n v="0.20388349514563106"/>
    <n v="0.80562370258539351"/>
    <n v="0"/>
    <n v="0"/>
    <n v="0"/>
    <m/>
    <m/>
    <m/>
    <m/>
    <m/>
    <m/>
    <m/>
    <m/>
    <m/>
    <m/>
    <m/>
  </r>
  <r>
    <x v="1"/>
    <s v="Propuesta de Investigación Convocatoria"/>
    <x v="1"/>
    <x v="14"/>
    <x v="0"/>
    <s v="UNIMINUTO"/>
    <x v="0"/>
    <m/>
    <s v="N/A"/>
    <s v="Diagnóstico y percepción de las condiciones de Seguridad y Salud en el trabajo de los vendedores ambulantes de la zona comercial del barrio San Francisco de la Localidad de Ciudad Bolívar"/>
    <n v="12"/>
    <s v="UniMinuto:_x000a_Investigadora Principal: Liliana Vargas_x000a_Co-investigador:_x000a_Diego García_x000a_Marcela Puerto_x000a_Helmut Espinoza García - UDFJC"/>
    <m/>
    <n v="29000000"/>
    <m/>
    <n v="29000000"/>
    <n v="0"/>
    <n v="29000000"/>
    <m/>
    <m/>
    <m/>
    <m/>
    <m/>
    <m/>
    <m/>
    <m/>
    <m/>
    <m/>
    <s v="* Memorias de participación en eventos de investigación institucionales internos y externos a nivel nacional donde se presenten las conclusiones del ejercicio de investigación realizada._x000a_* Ponencia en evento internacional con memorias indexables en WOS, Scimago o Scopus donde se presenten las conclusiones del ejercicio de investigación realizada, tales como:_x000a_1. EUROSCICON LTD, Ocupational Health and Safety 2019, London, UK_x000a_2. V Congreso Internacional de Seguridad y Salud en el Trabajo – Osalan 2019_x000a_http://www.osalan.euskadi.eus/evento/-/evento/iv-congreso-internacional-de-seguridad-y-salud-en-el-trabajo-osalan-y-la-prevencion-de-riesgos-una-trayectoria-de-25-anos/ "/>
    <s v="* Artículo de investigación sometido en revista indexada internacional, en el cual se plasme el proceso investigativo desarrollado y los resultados obtenidos._x000a_1. AIHA journal : a journal for the science of occupational and environmental health and safety UK_x000a_2. Safety and Health at Work, South Korea_x000a_* Libro resultado de investigación, donde desde la seguridad y salud en el trabajo se plasmen condiciones y estrategias para el mejoramiento d ela calidad d evida y la formalizaciones de quienes trabajan en la informalidad_x000a_"/>
    <n v="1"/>
    <n v="0"/>
    <e v="#DIV/0!"/>
    <e v="#DIV/0!"/>
    <n v="0"/>
    <n v="0"/>
    <n v="0"/>
    <n v="0"/>
    <m/>
    <s v="NO"/>
    <m/>
    <m/>
    <s v="El investigador desistió del trámite al no tener respuesta por parte de la UniMinuto correspondiente a lo solicitado desde el CIDC."/>
    <m/>
    <m/>
    <m/>
    <m/>
    <m/>
    <m/>
  </r>
  <r>
    <x v="1"/>
    <s v="Propuesta de Investigación Convocatoria"/>
    <x v="1"/>
    <x v="15"/>
    <x v="0"/>
    <s v="Fundación para la Promoción de la Investigación y la Tecnología del Banco de la República"/>
    <x v="1"/>
    <m/>
    <s v="N/A"/>
    <s v="Estrategia de Navegación Autónoma para Robot Asistencial en Ambientes Bajo Techo"/>
    <n v="12"/>
    <s v="Investigador principal: Fredy H. Martínez_x000a_Coinvestigador: Edwar Jacinto, Holman Montiel, Fernando Martínez"/>
    <m/>
    <n v="20408000"/>
    <m/>
    <n v="17629000"/>
    <n v="2779000"/>
    <n v="17629000"/>
    <n v="0"/>
    <n v="2779000"/>
    <m/>
    <m/>
    <m/>
    <m/>
    <m/>
    <m/>
    <m/>
    <m/>
    <m/>
    <m/>
    <n v="0.86382791062328501"/>
    <n v="0.13617208937671502"/>
    <n v="0"/>
    <n v="1"/>
    <n v="0"/>
    <n v="0"/>
    <n v="0"/>
    <n v="0"/>
    <m/>
    <s v="NO"/>
    <m/>
    <m/>
    <s v="El investigador desistió del trámite una vez fue explicada la dinámica de los proyectos cofinanciados en el CIDC."/>
    <m/>
    <m/>
    <m/>
    <m/>
    <m/>
    <m/>
  </r>
  <r>
    <x v="1"/>
    <s v="Propuesta de Investigación Convocatoria"/>
    <x v="1"/>
    <x v="16"/>
    <x v="2"/>
    <s v="MinCiencias"/>
    <x v="0"/>
    <s v="1- Universidad Manuela Beltrán_x000a_2- Universidad Pedagógica y Tecnológica de Colombia UPTC"/>
    <s v="N/A"/>
    <s v="Sistema de alinenación de prótesis transtibial basado en la estabilidad estática y dinámica"/>
    <n v="36"/>
    <s v="Investigador principal:_x000a_Daissy Carola Toloza Cano (UMB)_x000a_Co-Investigadores:_x000a_1- Carlos Andrés Collazos Morales (UMB)_x000a_2- Lely Adriana Luengas Contreras (UD)_x000a_3- Yolanda Torres Pérez (UPTC)_x000a_4- Edwin Yesid Gómez Pachón (UPTC)_x000a_Asesor Nacional:_x000a_1- Alexis Meneses Arévalo"/>
    <s v="UDFJC:_x000a_- DIGITI - SISTEMAS DIGITALES INTELIGENTES_x000a__x000a_UPTC:_x000a_- GENTE_x000a_- DITMAV- Diseño, Innovación y Asistencia Técnica para Materiales Avanzados_x000a__x000a_UMB:_x000a_- Ingeniería Biomédica - GIIB_UMB_x000a_"/>
    <n v="714242718"/>
    <m/>
    <n v="365376204"/>
    <n v="348866514"/>
    <n v="349776204"/>
    <n v="8200000"/>
    <n v="97906724"/>
    <n v="4200000"/>
    <n v="142308752"/>
    <n v="3200000"/>
    <n v="108651038"/>
    <m/>
    <m/>
    <m/>
    <m/>
    <s v="• Identificación de variables biomecánicas determinantes en la alineación en condiciones estáticas y dinámicas de una persona que utiliza prótesis transtibial._x000a_• Protocolo de medición para la obtención de las variables biomecánicas de los sujetos amputados transtibiales._x000a_• Identificación de los factores y/o parámetros que utilizan los médicos o técnicos protesistas para realizar la alineación de las prótesis transtibiales._x000a_• Identificación de las características y parámetros que los usuarios de prótesis transtibiales tienen sobre las prótesis._x000a_• Caracterización de la población que usan prótesis transtibiales._x000a_• Caracterización de las variables biomecánicas obtenidas durante las pruebas de estabilidad estática y dinámica._x000a_• Análisis estadístico de las variables biomecánicas obtenidas durante las pruebas de estabilidad estática y dinámica._x000a_• Identificación por significancia estadística, de las variables biomecánicas determinantes en la alineación en condiciones estáticas y dinámicas de una persona que utiliza prótesis transtibial_x000a_• Diseño de un prototipo para obtener las variables biomecánicas determinantes en la alineación de prótesis transtibiales en condiciones estáticas y dinámicas._x000a_• Conocimiento en las diferentes técnicas que se deben realizar para la validación del prototipo._x000a_• Desarrollo de un software que indique las características con la óptima alineación de la prótesis transtibial de acuerdo a unos parámetros de entrada._x000a_• Conocimiento sobre las diversas teorías de información para el desarrollo del sistema para la alineación._x000a_• Desarrollo de un protocolo para la validación del sistema contrastando la información obtenida sobre las técnicas y parámetros que usan los médicos y técnicos protesistas para la alineación de las prótesis transtibiales, así como los registrados por los usuarios._x000a_• Conocimiento en el desarrollo del protocolo final para realizar la alineación de la prótesis transtibial usando el sistema diseñado en la presente investigación._x000a_• Conocimiento en el desarrollo de manuales de usuario para el buen uso y funcionamiento del sistema de alineación para prótesis transtibiale"/>
    <s v="- Dos (2) artículos categoría A1_x000a_- Un (1) artículo categoría B_x000a_- Un (1) libro de investigación_x000a_- Informes técnicos_x000a_- Software_x000a_- Protótipo Industrial _x000a_- Protocolo para realizar la alineación de las prótesis transtibiales_x000a_- Asistencia a dos (2) ponencias_x000a_- Asistencia a dos (2) eventos científicos_x000a_- Vinculación de cuatro (4) estudiantes de pregrado (UD-UMB-UPTC)_x000a_- Vinculación un (1) estudiante de maestría (UD)"/>
    <n v="0.48971616396654671"/>
    <n v="0.14855835604053019"/>
    <n v="7.7280682042355775E-2"/>
    <n v="0.92271931795764428"/>
    <n v="0.20512460023428619"/>
    <n v="0.1566008797586369"/>
    <n v="0"/>
    <n v="0"/>
    <n v="66915"/>
    <s v="NO"/>
    <d v="2019-10-17T00:00:00"/>
    <m/>
    <s v="Avaló"/>
    <s v="Avaló"/>
    <s v="Avaló"/>
    <m/>
    <s v="Avaló, ¿porque tenemos que aportar en efectivo para publicar el libro? si este valor se puede dar en especie por parte del fondo de publicaciones de de la UD"/>
    <m/>
    <m/>
  </r>
  <r>
    <x v="1"/>
    <s v="Propuesta de Investigación Convocatoria"/>
    <x v="1"/>
    <x v="17"/>
    <x v="3"/>
    <s v="MinCiencias"/>
    <x v="1"/>
    <s v="1- Universidad de Sevilla_x000a_2- Universidad de Cádiz_x000a_3- Universidad Nacional de Manizales"/>
    <s v="N/A"/>
    <s v="Caracterización de la demanda energética de la edificación en el territorio Colombiano"/>
    <n v="10"/>
    <s v="UDFJC:_x000a_Camilo Andrés Arias Henao - Investigador Principal_x000a_Co-investigadores:_x000a_Jorge Andrés Gaitán Triana_x000a_Nelly Yaneth Ruíz Pacheco_x000a_Lisseth Milena cruz_x000a_Andrés Giovanni Bolívar  Guerrero_x000a_Universidad de Sevilla_x000a_Servando Álvarez Domínguez_x000a_José Manuel Salmerón Lissén_x000a_Universidad de Cádiz_x000a_Álvaro Ruíz Pardo_x000a_Universidad Nacional de Manizales_x000a_Gustavo Jímenez Obando"/>
    <s v="UDFJC:_x000a_- GIEAUD_x000a_- GRINSAUD_x000a__x000a_Universidad de Sevilla:_x000a_- Termotecnia_x000a__x000a_Universidad de Cádiz:_x000a_- Ingeniería Térmica"/>
    <n v="482142000"/>
    <m/>
    <n v="399324000"/>
    <n v="82818000"/>
    <n v="399324000"/>
    <m/>
    <n v="82818000"/>
    <m/>
    <m/>
    <m/>
    <m/>
    <m/>
    <m/>
    <m/>
    <m/>
    <s v="Se espera crear una referencia que hasta el momento no se puede encontrará de manera gratuita ni formal por parte del estado, esta referencia se compondrá de archivos climáticos representativitos de varios municipios del país. Adicionalmente al adquirir el Meteonorm, el Grupo de investigación y Así la universidad misma, tendrán una herramienta para generar archivos climáticos particulares para evaluación, fomentando la generación de convenios de cooperación con otras instituciones o entidades._x000a_Se podrá sustentar que los archivos climáticos anteriores son correspondientes a los datos entregados por el IDEAM, no en valor sino en tendencia._x000a__x000a_Se generará un producto de fácil visualización de la extensa información que presentan estos archivos climáticos._x000a__x000a_Se concluye un modelo de severidad climática en Colombia para el análisis de la demanda energética en la edificación que también soporta el consumo de los equipos, así como la determinación de la eficiencia energética en la edificación, una de las razones por las cuales Colombia aún no presenta dichos parámetros._x000a__x000a_Se establecen ciudades representativas para la severidad climática las cuales pueden ser usadas para conclusiones en comportamientos de sistemas  _x000a__x000a_La tipología de la construcción en Colombia establece la forma como se construye, pero no su relación en cuanto al impacto energético de la construcción, esto debería sustentar los beneficios de la edificación “Vernácula” _x000a__x000a_Se pretende concluir con datos de propiedades térmicas y de transporte de los materiales que se usan en la construcción, información fundamental para el análisis del comportamiento energético del edifico en función de la demanda_x000a__x000a_Se espera comprobar el comportamiento energético del edificio mediante pruebas de termografía_x000a__x000a_Obtendrá una referencia específica que hasta el momento no existe específicamente para el país, por lo que no se sabe la relación entre archivos climáticos oficiales, comportamiento energético de la edificación en función de la demanda y su relación con el confort adaptativo._x000a__x000a_Este rango es primordial para la definición de la eficiencia energética en la edificación, si este no se obtiene no es posible definirla de manera concreta._x000a__x000a_"/>
    <s v="Vinculación de estudiante de maestría en el marco del proyecto_x000a_Vinculación de estudiante de ingeniería en el marco del proyecto_x000a_Vinculación de estudiante de tecnología en el marco del proyecto_x000a_Formación de estudiante de maestría en el marco del proyecto_x000a_Participación en 2 ponencias _x000a_Dos (2) Red creada o articulación en una red a nivel nacional o internacional_x000a_Presentación de los resultados ante las autoridades competentesIDEAM, constructores, proveedores de materiales de construcción y Academia_x000a_Publicación de dos (2) Artículos de investigación A1, A2, B y C"/>
    <n v="0.82822902796271636"/>
    <n v="0.17177097203728361"/>
    <n v="0"/>
    <n v="1"/>
    <n v="0"/>
    <n v="0"/>
    <n v="0"/>
    <n v="0"/>
    <m/>
    <s v="NO"/>
    <d v="2019-10-15T00:00:00"/>
    <m/>
    <m/>
    <s v="Impedido"/>
    <s v="Avaló"/>
    <s v="Avaló"/>
    <s v="Avaló"/>
    <m/>
    <s v="Avaló"/>
  </r>
  <r>
    <x v="1"/>
    <s v="Propuesta de Investigación Convocatoria"/>
    <x v="1"/>
    <x v="17"/>
    <x v="3"/>
    <s v="MinCiencias"/>
    <x v="1"/>
    <s v="N/A"/>
    <s v="N/A"/>
    <s v="Agente Integrador de Recursos Energeticos Distribuidos en el sector de distribución de_x000a_Colombia"/>
    <n v="10"/>
    <s v="Investigador principal:_x000a_Edwin Rivas Trujillo_x000a_Co-investigadores:_x000a_Luis Alejandro Arias _x000a_Víctor Hugo Medina García_x000a_Barragan_x000a_Adriana Vega_x000a_Darin Mosquera_x000a_Estudiantes:_x000a_Paula Alejandra Còrdoba Narváez_x000a_Daniel Pacheco_x000a_Victor Hernandez_x000a_Juan José Burgos Calvache_x000a_Carlos Alberto Gómez Tapía"/>
    <s v="UDFJC:_x000a_- GESETIC_x000a_- Grupo de Compatibilidad e Interferencia Electromagnética GCEM_x000a_- Grupo de Investigación Internacional en Informática, Comunicación y Gestión del Conocimiento &quot;GICOGE&quot;"/>
    <n v="249600005"/>
    <m/>
    <n v="172700000"/>
    <n v="76900005"/>
    <n v="172700000"/>
    <n v="0"/>
    <n v="76900005"/>
    <m/>
    <m/>
    <m/>
    <m/>
    <m/>
    <m/>
    <m/>
    <m/>
    <s v="- Vinculación 2 estudiantes de pregrado_x000a_- Vinculación 1 estudiante de doctorado_x000a_- Dos trabajos de pregrado de estudiantes del programa de Ingeniería Eléctrica"/>
    <s v="- Dos Artículos de categoría A2_x000a_- Informe parcial y final del proyecto de investigación_x000a_- Una ponencia nacional y una ponencia internacional en Congresos de alto impacto_x000a_- Curso corto de modelamiento de aplicaciones de software para la integración de recursos energéticos distribuidos de energía y gestión de redes eléctricas de distribución (duración de 20 horas)_x000a_- Desarrollo de tesis de alumno de pregrado en el marco del desarrollo del proyecto de investigación_x000a_- Elaboración de propuesta de investigación doctoral dentro del marco de desarrollo del proyecto_x000a_- Un trabajo de pregrado de estudiantes del programa de Ingeniería Eléctrica"/>
    <n v="0.69190703742173398"/>
    <n v="0.30809296257826596"/>
    <n v="0"/>
    <n v="1"/>
    <n v="0"/>
    <n v="0"/>
    <n v="0"/>
    <n v="0"/>
    <n v="69798"/>
    <s v="NO"/>
    <d v="2019-10-15T00:00:00"/>
    <m/>
    <m/>
    <s v="Avaló"/>
    <s v="Avaló"/>
    <s v="Avaló"/>
    <s v="Avaló"/>
    <m/>
    <s v="Avaló"/>
  </r>
  <r>
    <x v="1"/>
    <s v="Propuesta de Investigación Convocatoria"/>
    <x v="1"/>
    <x v="18"/>
    <x v="4"/>
    <s v="MinCiencias"/>
    <x v="0"/>
    <s v="1- Universidad Cooperativa de Colombia (ejecutora)_x000a__x000a_2- Institución universitaria Politécnico Grancolombiano (co-ejecutora)"/>
    <s v="N/A"/>
    <s v="Propuesta de un proceso de producción de biopolímeros biodegradables (Polihidroxialcanoatos -PHA's) de característica sostenible, a través de materias primas renovables utilizando cultivos mixtos y lodos provenientes de plantas de tratamiento de agua residuales"/>
    <n v="24"/>
    <s v="UDFJC: _x000a_- Carlos Enrique Montenegro (coinvestigador)_x000a_- Paulo Alonso Gaona García (coinvestigador)_x000a_Universidad Cooperativa de Colombia:_x000a_- Jennifer Paola Gracia Rojas (investigador principal)_x000a_- Paola Andres Acevedo (coinvestigador)_x000a_- Jennifer Ochoa Restrepo (joven investigador)_x000a_Institución Universitaria Politécnico Grancolombiano:_x000a_- Iván Cabeza Rojas (coinvestigador)_x000a_- Oscar Acevedo Pábon (coinvestigador)_x000a_- Álvaro Enrique Hilarión Madariaga (coinvestigador)_x000a_- Jorge Aldana Silva (joven investigador)"/>
    <s v="UDFJC:_x000a_- GIIRA_x000a__x000a_UCC:_x000a_- INGENIO INDUSPYMES_x000a__x000a_IUPG:_x000a_- FICB-PG"/>
    <n v="897805227"/>
    <m/>
    <n v="359570757"/>
    <n v="538234470"/>
    <n v="335721015"/>
    <n v="0"/>
    <n v="184320000"/>
    <n v="11924871"/>
    <n v="236429670"/>
    <n v="11924871"/>
    <n v="117484800"/>
    <n v="0"/>
    <n v="0"/>
    <n v="0"/>
    <m/>
    <s v="- Evaluar la producción de ácidos grasos volátiles AGV’s, bajo distintos valores de carga orgánica, tiempo de retención hidráulica y temperatura mediante pruebas a escala de laboratorio._x000a_- Desarrollar una metodología a escala de laboratorio para el enriquecimiento de biomasa con el propósito de producir polihidroxialcanoatos PHA’s a partir de cultivos mixtos._x000a_- Establecer las condiciones de operación a escala de laboratorio y pruebas piloto que permitan la producción de polihidroxialcanoatos PHA’s, con los mejores rendimientos._x000a_- Evaluar las variables y parámetros del proceso de producción de polihidroxialcanoatos PHA’s a partir de cultivos mixtos y fuentes de carbono renovables mediante una técnica de análisis visual._x000a_- Calcular el potencial económico y los impactos ambientales del proceso de producción de polihidroxialcanoatos PHA´s propuesto a escala industrial, empleando software de simulación."/>
    <s v="- Artículos de investigación: Dos (2) categoría A2 y uno (1) categoría B_x000a_- Dos (2) ponencias internacionales_x000a_- Vinculación de un (1) estudiante de doctorado_x000a_- Vinculación de un (1) estudiante de maestría_x000a_- Formación de cuatro (4) estudiantes de pregrado"/>
    <n v="0.37393524219256968"/>
    <n v="0.20530065370180786"/>
    <n v="0"/>
    <n v="1"/>
    <n v="0.2766240756136743"/>
    <n v="0.14414002849194818"/>
    <n v="0"/>
    <n v="0"/>
    <n v="70052"/>
    <s v="NO"/>
    <s v="27/12/2019_x000a_20/02/2019"/>
    <m/>
    <s v="Avaló"/>
    <s v="Avaló"/>
    <s v="Avaló"/>
    <s v="Avaló"/>
    <s v="Avaló"/>
    <m/>
    <s v="Avaló"/>
  </r>
  <r>
    <x v="1"/>
    <s v="Propuesta de Investigación Convocatoria"/>
    <x v="0"/>
    <x v="18"/>
    <x v="4"/>
    <s v="MinCiencias"/>
    <x v="0"/>
    <s v="1- Universidad Nacional de Colombia UNAL (Ejecutor)_x000a__x000a_2- Universidad Antonio Nariño UAN (co-ejecutora)_x000a__x000a_3- Universidad Industrial de Santander UIS (co-ejecutora)"/>
    <s v="Programa de Investigación en Tecnologías Emergentes para Microrredes Eléctricas Inteligentes con Alta Penetración_x000a_de Energías Renovables"/>
    <s v="1- Microrredes eléctricas acopladas para sistemas robustos y eficientes de distribución de energía (UNAL)_x000a_2- Diseño de estrategias alternativas de operación y control para sistemas fotovoltaicos multifuncionales en redes de distribución con alta penetración de energías renovables (UIS)._x000a_3- Gestión de energía basada en computación en la nube para la interoperabilidad entre un grupo de microrredes aisladas (UDFJC-UAN)"/>
    <n v="36"/>
    <s v="UNAL:_x000a_- Camilo Cortés Guerrero (investigador principal)_x000a_- Sergio Rivera Rodríguez (co- investigador)_x000a_- Eduardo Mojica Nava (co-investigador)_x000a_- Cristian Rodríguez Camargo (estudiante doctorado)_x000a_- Oscar Parra Acuña (joven investigador)_x000a_- Daniel Vargas Medina (joven investigador)_x000a__x000a_UDFJC:_x000a_- Nelson Díaz Aldana (co-investigador)_x000a_- Johan Sanchez Chochí (co-investigador)_x000a_- Enrique Sanabria (joven investigador)_x000a_- Cesar Trujillo (co investigador)_x000a_- Elvis Gaona García (co investigador)_x000a_- Francisco Santamaria (co investigador)_x000a_ _x000a__x000a_UIS:_x000a_- Julián Ferreira (joven investigador)_x000a_- María Alejandra Mantilla (co-investigador)_x000a_- Johann Petit Suarez (co-investigador)_x000a_- Cesar Duarte Gualdrón (Co-investigador)_x000a_- Javier Solano Martínez (co-investigador)_x000a_- Juan Manuel Rey (co-investigador)_x000a_- Diana Mendoza Contreras (joven investigador)_x000a_- Mónica Botero Londoño (co-investigador)_x000a_- German Osma Pinto (co-investigador)_x000a_- Gabriel Ordoñez Plata  (co investigador)_x000a__x000a_UAN_x000a_- Andrés Jutinico Alarcón (co-investigador)_x000a_- Andrés Santos León (joven investigador)_x000a_- Adriana Lua Hernández (co investigador)"/>
    <s v="UDFJC:_x000a_- Laboratorio de Investigación en Fuentes Alternativas de Energía (LIFAE)_x000a_- Grupo de Compatibilidad e Interferencia Electromagnética GCEM_x000a__x000a_UNAL:_x000a_- Grupo de Investigación EMC-UN_x000a_- PROGRAMA DE INVESTIGACION SOBRE ADQUISICION Y ANALISIS DE SEÑALES PAAS-UN_x000a__x000a_UAN:_x000a_- Grupo de Investigación en Bioinstrumentación y Control - GIBIO_x000a__x000a_UIS:_x000a_- Grupo de Investigación en Sistemas de Energía Eléctrica (GISEL)"/>
    <n v="3270150056"/>
    <n v="0"/>
    <n v="1363740772"/>
    <n v="1906409284"/>
    <n v="1292191546"/>
    <n v="11924871"/>
    <n v="222350784"/>
    <n v="23849742"/>
    <n v="293545600"/>
    <n v="11924871"/>
    <n v="165852900"/>
    <n v="23849742"/>
    <n v="1224660000"/>
    <n v="0"/>
    <m/>
    <s v="- Modelo de simulación y experimentación de un sistema de distribución basado en el IEEE feeder de 34 nodos con múltiples microrredes acopladas para la integración de energías renovables, particularmente fuentes fotovoltaicas._x000a_- Documentación sobre el sistema de distribución tipo Benchmark_x000a_- Desarrollo de algoritmos alternativos de control para sistemas FV multifuncionales conectados a la red con capacidades LVRT._x000a_- Caracterización del comportamiento de sistemas de distribución ante la alta penetración de energías renovables e incorporación de sistemas fotovoltaicos multifuncionales._x000a_- Desarrollo de competencias en la apropiación de tecnologías de_x000a_generación de energía eléctrica a partir de fuentes renovables._x000a_Documentación sobre la metodología empleada y los resultados_x000a_obtenidos._x000a_- Construcción de un prototipo experimental de un sistema fotovoltaico multifuncional._x000a_- Plataforma experimental que emula la operación de múltiples_x000a_microrredes aisladas gestionadas desde la nube para la integración de fuentes de energía renovables._x000a_- Desarrollo de competencias en las plataformas de microrredes operadas desde la nube y el control transactivo_x000a_- Algoritmos de optimización y control de múltiples microrredes acopladas a un sistema de distribución para la integración de energías renovables._x000a_- Prototipo de experimentación de varios inversores y la microrred DC del PAASUN con el emulador HIL del sistema de distribución_x000a_- Consolidación de conocimientos sobre tecnologías emergentes de múltiples microrredes para la gestión óptima y robusta de la energía y la integración de sistemas fotovoltaicos multifuncionales_x000a_- Formación de recurso humano con capacidad investigativa en el campo de las nuevas tecnologías de generación y conversión de la energía eléctrica._x000a_- Libro de divulgación sobre las tecnologías emergentes en microrredes"/>
    <s v="- Formación culminada de ocho (8) estudiantes de pregrado del proyecto._x000a_- Vinculación de (6) jóvenes investigadores al proyecto_x000a_- Vinculación de un estudiante de doctorado_x000a_- Vinculación de un estudiante de maestria_x000a_- Formación de (7) estudiantes de maestría_x000a_- Formación de (3) estudiantes de doctorado _x000a_- 8 ponencia en un evento científico internacional_x000a_- 6 ponencia en evento científico nacional_x000a_- 1 Organización de un workshop para presentar los resultados del Programa_x000a_- (7) artículos originales en revistas indexadas categorías A1 o A2_x000a_- (4) artículos originales en revistas indexadas categorías B o C o superiores_x000a_- (1) Libro de investigación"/>
    <n v="0.39514747759941937"/>
    <n v="7.1640643697727616E-2"/>
    <n v="5.0901025119319376E-2"/>
    <n v="0.94909897488068062"/>
    <n v="9.7058341838977685E-2"/>
    <n v="5.4363796142570649E-2"/>
    <n v="0.38178974072130467"/>
    <n v="0"/>
    <n v="70169"/>
    <s v="SI"/>
    <s v="27/12/2019_x000a_20/02/2019"/>
    <m/>
    <s v="Avaló"/>
    <s v="Avaló"/>
    <s v="Avaló"/>
    <s v="Avaló"/>
    <s v="Avaló"/>
    <m/>
    <s v="Avaló"/>
  </r>
  <r>
    <x v="1"/>
    <s v="Propuesta de Investigación Convocatoria"/>
    <x v="0"/>
    <x v="18"/>
    <x v="4"/>
    <s v="MinCiencias"/>
    <x v="0"/>
    <s v="- Universidad Antonio Nariño (co-ejecutora)"/>
    <s v="Pertenence a un programa"/>
    <s v="Gestión de energía basada en computación en la nube para la interoperabilidad entre un grupo de microrredes_x000a_aisladas."/>
    <n v="36"/>
    <s v="UDFJC:_x000a_- Nelson Díaz Aldana (co-investigador)_x000a_- Johan Sanchez Chochí (co-investigador)_x000a_- Enrique Sanabria (joven investigador)_x000a_- Cesar Trujillo (co investigador)_x000a_- Elvis Gaona García (co investigador)_x000a_- Francisco Santamaria (co investigador)"/>
    <m/>
    <n v="797788432"/>
    <n v="228249305"/>
    <n v="409584748"/>
    <n v="388203684"/>
    <n v="385735006"/>
    <n v="11924871"/>
    <n v="222350784"/>
    <n v="11924871"/>
    <n v="165852900"/>
    <n v="0"/>
    <n v="0"/>
    <n v="0"/>
    <n v="0"/>
    <n v="0"/>
    <m/>
    <s v="2 Vinculación de Jóvenes Investigadores._x000a_2 Formación de Pregrado._x000a_1 Formación de Estudiantes de Maestría._x000a_1 Vinculación de Estudiantes de Maestría._x000a_1 Formación de Estudiante de Doctorado._x000a_1 VInculación de Estudiante de Doctorado._x000a_3 Artículos de conferencia internacional de primer nivel_x000a_2 Artículos Original en Revista Indexada A1_x000a_1 Artículos Original en Revista Indexada B."/>
    <s v="- Un Capítulo de libro categoría B_x000a_- Dos Artículos categoría B_x000a_- Dos Artículos categoría A1_x000a_- Tres Ponencias en congresos y conferencias especializadas a nivel internacional_x000a_- Una Tesis de doctorado en ejecución, enmarcada en el proyecto financiado._x000a_- Vinculación de 2 Jovenes Investigadores realizando actividades específicas dentro del Proyecto_x000a_- Vinculación de un estudiante de maestría desarrollando su trabajo de grado_x000a_- Formación culminada de dos estudiantes de pregrado al proyecto_x000a_- Una Tesis de Doctorado aprobada relacionada con computación en la nube para gestión de microrredes_x000a_- Un Trabajo de grado de maestría culminado relacionado con transacción de energía entre microrredes"/>
    <n v="0.48350538880714178"/>
    <n v="0.29365637003871725"/>
    <n v="5.0901025119319376E-2"/>
    <n v="0.94909897488068062"/>
    <n v="0.22283824115414097"/>
    <n v="0"/>
    <n v="0"/>
    <n v="0"/>
    <n v="70172"/>
    <s v="Pertenece a un programa"/>
    <s v="27/12/2019_x000a_20/02/2019"/>
    <m/>
    <s v="Avaló"/>
    <s v="Avaló"/>
    <s v="Avaló"/>
    <s v="Avaló"/>
    <s v="Avaló"/>
    <m/>
    <s v="Avaló"/>
  </r>
  <r>
    <x v="1"/>
    <s v="Propuesta de Investigación Convocatoria"/>
    <x v="1"/>
    <x v="18"/>
    <x v="4"/>
    <s v="MinCiencias"/>
    <x v="1"/>
    <s v="N/A"/>
    <s v="N/A"/>
    <s v="Lenguajes de Paz en los territorios"/>
    <n v="24"/>
    <s v="UDFJC:_x000a_- Andrés Castiblanco Roldán (investigador principal)_x000a_- Mirian Borja Orozco (co-investigador)_x000a_- Gary Gari Muriel (co-investigador)_x000a_- Wilson Díaz Gamba (co-investigador)_x000a_- Jaime Andrés Wilches (co-investigador)_x000a_- Omar Alberto Garzón (co-investigador)_x000a_- Ana Carolina Orozco Villabona (estudiante maestria)_x000a_- Karen Carmona Romero (estudiante maestria)_x000a_- Angie Callejas Téllez (joven investigador)_x000a_- Yenny Ortíz Acosta (co-investigador)"/>
    <m/>
    <n v="441624352"/>
    <m/>
    <n v="322624352"/>
    <n v="119000000"/>
    <n v="294774610"/>
    <n v="27849742"/>
    <n v="119000000"/>
    <n v="0"/>
    <n v="0"/>
    <n v="0"/>
    <n v="0"/>
    <n v="0"/>
    <n v="0"/>
    <n v="0"/>
    <m/>
    <s v="Esta propuesta de investigación puede arrojar como resultados:_x000a_- La generación de nuevo conocimiento en el ámbito de los estudios sociales contemporáneos disciplinares y_x000a_transdiciplinares que pueden impactar a las comunidades  académicas y a las poblaciones beneficiarias, protagonistas en la producción de los lenguajes culturales._x000a_- Agenciamiento de centros de pensamiento propio desde las acciones y prácticas de las comunidades a manera de capacidad instalada con los territorios. De manera que se fortalezcan los territorios de impacto."/>
    <s v="- Galería itinerante del proceso de investigación realizado en el territorio_x000a_- Un artículo categoría A1_x000a_- Dos artículos categoría C_x000a_- Un libro categoría A_x000a_- Un libro categoría A1_x000a_- Un capítulo de libro categoría B_x000a_- Informe de línea de base que sirva como insumo para el desarrollo de futuros proyectos de investigación_x000a_- Tres ponencias en Eventos Internacionales_x000a_- Realización de tres programas de radio sobre el proceso de investigación_x000a_- Tres Ponencias en Eventos Nacionales_x000a_- Vinculación de dos Jóvenes Investigadores_x000a_- Formación tres estudiantes de maestria"/>
    <n v="0.66747816026232176"/>
    <n v="0.33252183973767824"/>
    <n v="0.18964787830543142"/>
    <n v="0.81035212169456861"/>
    <n v="0"/>
    <n v="0"/>
    <n v="0"/>
    <n v="0"/>
    <n v="70884"/>
    <s v="NO"/>
    <s v="27/12/2019_x000a_20/02/2019"/>
    <m/>
    <m/>
    <m/>
    <s v="Avaló"/>
    <s v="Avaló"/>
    <s v="Avaló"/>
    <m/>
    <s v="Avaló"/>
  </r>
  <r>
    <x v="1"/>
    <s v="Propuesta de Investigación Convocatoria"/>
    <x v="1"/>
    <x v="18"/>
    <x v="4"/>
    <s v="MinCiencias"/>
    <x v="1"/>
    <s v="1- Universidad de los Llanos (Ull)_x000a_2- Universidad Surcolombiana (USC)_x000a_3- Universidad de la Amazonía (UA)_x000a_4- Universidad Santo Tomás (UST)"/>
    <s v="CAPACIDADES COMUNITARIAS EN ZONAS RURALES DE POSACUERDO: OPORTUNIDADES PARA DISMINUIR DESIGUALDADES"/>
    <s v="- Proyecto 1. Gobernabilidad para la Paz en zonas rurales: expectativas y demandas ciudadanas para disminuir desigualdades e inequidades (UDFJC)_x000a_- Proyecto 2. Capacidades productivas y economía solidaria (piscicultura) con mujeres víctimas del conflicto armado interno en zonas rurales (ULl)_x000a_- Proyecto 3. Capacidades básicas y socio-emocionales en escuelas rurales: disminuyendo brechas (UDFJC)_x000a_- Proyecto 4. Narraciones de la esperanza y luchas contra el olvido. Iniciativa etnoeducativa para las memorias y la reconciliación en comunidades afrodescendientes e indígenas en zonas rurales (UST)_x000a_- Proyecto 5. Dinámicas y trayectorias sociales, económicas y productivas del arraigo-desarraigo originadas por la migración en zonas rurales (USC-UA)"/>
    <n v="24"/>
    <s v="UDFJC:_x000a_- Marieta Quintero (Investigadora principal)_x000a_- Juan Carlos Amador (Co-investigador)_x000a_- Keilyn Sánchez (co-investigador)_x000a_- Gilary Arredondo (co-investigador)_x000a_- Neider Ome Hoyos (joven investigador)_x000a_- Angie Quintero Suárez (co-investigador)_x000a_- Juan David Reyes Muñoz (apoyo)_x000a_- Nine Ballesteros Albarracín (joven investigador)_x000a_- Natalia Pineda Zorro (co-investigador)_x000a_- Marleny Cardona Acevedo (co-investigadora)_x000a_- Angie Marcela Quintero Suárez (co-investigador)_x000a__x000a_Universidad de los Llanos:_x000a_- Ricardo Antonio Munevar (co-investigador)_x000a_- Ricardo Murillo Pacheco (Co-investigador)_x000a_- Karol Barajas Agudelo (joven investigador)_x000a_- Juan David Rivera (apoyo)_x000a_- Cesar Cruz Murillo (apoyo)_x000a_- José Ariel Rodríguez Pulido (co-investigador)_x000a__x000a_Universidad Santo Tomás:_x000a_Edgar Pineda (Co-investigador)_x000a_- Marenlyn Acosta Pardo (joven investigador)_x000a_- Paula Orozco Pineda (co-investigador)_x000a_- José Vicente Ospina Sogamosos (Apoyo)_x000a_- Rodiel Rodríguez Díaz (apoyo)_x000a_- Natalia Aristizabal Arango (co-investigador)_x000a_- Nataly Maldonado Silva (co-investigador)_x000a_- Julie Rojas Silva (apoyo)_x000a__x000a_Universidad Surcolombiana:_x000a_- Myriam Oviedo (Co-investigador)_x000a_- Edna Penagos Carrillo (apoyo)_x000a_- Paula Rojas Tovar (Apoyo)_x000a_- Manuel Alvarado Castro (joven investigador)_x000a_- Karol Solano Piragua (co-investigador)_x000a__x000a_Universidad de la Amazonía:_x000a_- Carolina Cuellar (Co-investigador)_x000a_- Eliana Méndez Pasatrana (joven investigador)_x000a_- Eliana Velásquez Castaño (co-investigador)_x000a_- Karen Ospina (apoyo)_x000a_- Angela Guayara Cuellar (apoyo)"/>
    <s v="UDFJC:_x000a_- MORALIA_x000a__x000a_UII:_x000a_- GRITOX_x000a__x000a_USC:_x000a_- CRECER_x000a__x000a_UA:_x000a_- ANAKEKO_x000a__x000a_UST:_x000a_- ABA"/>
    <n v="2116363764"/>
    <m/>
    <n v="1476363764"/>
    <n v="640000000"/>
    <n v="1294814538"/>
    <n v="63849742"/>
    <n v="340000000"/>
    <n v="11924871"/>
    <n v="160000000"/>
    <n v="46924871"/>
    <n v="60000000"/>
    <n v="21924871"/>
    <n v="80000000"/>
    <n v="36924871"/>
    <m/>
    <s v="- Vinculación de seis (6) jóvenes investigadores al programa de investigación_x000a_- Vinculación de seis (6) estudiantes del pregrado en temas relacionados con el programa._x000a_- Formación de cinco (5)estudiantes del pregrado en temas relacionados con el programa._x000a_- Formación de seis (6) estudiantes de maestría en el marco del programa de investigación._x000a_- Formación de un (1) estudiante de doctorado en el marco del programa de investigación_x000a_- Participación en veinte (20) eventos socializando los resultados de investigación del programa._x000a_- Participación o realización de veinte (20) eventos académicos orientados a la presentación de los resultados de investigación del programa_x000a_- Presentación de cinco (5) resultados de investigación a través de diferentes estrategias (piezas comunicativas)_x000a_- Desarrollo de diez (10) talleres, o seminarios, o cursos, entre otros espacios para la retroalimentación y divulgación de los resultados de investigación del programa a la comunidad civil_x000a_- Desarrollo de diez (10) talleres, o seminarios, o cursos, entre otros espacios para la retroalimentación y divulgación de los resultados de investigación del programa a la comunidad científica_x000a_- Creación o participación en cinco (5) redes de conocimiento, nacional o internacional, que trabaje temas relacionados con los proyectos que involucra el programa de investigación."/>
    <s v="- Cuatro (4) artículos publicados en revistas indexadas._x000a_- Dos (2) libros publicados con los resultados de la investigación._x000a_- Cinco (5) capítulos de libro publicados"/>
    <n v="0.6118109561433599"/>
    <n v="0.19082246108613679"/>
    <n v="0.15810271831249553"/>
    <n v="0.84189728168750444"/>
    <n v="8.1235973666009154E-2"/>
    <n v="5.0522917099047437E-2"/>
    <n v="4.8160374286204233E-2"/>
    <n v="1.7447317719242524E-2"/>
    <n v="71540"/>
    <s v="NO"/>
    <s v="27/12/2019_x000a_20/02/2019"/>
    <m/>
    <m/>
    <m/>
    <m/>
    <m/>
    <m/>
    <m/>
    <s v="Avaló"/>
  </r>
  <r>
    <x v="1"/>
    <s v="Propuesta de Investigación Convocatoria"/>
    <x v="1"/>
    <x v="18"/>
    <x v="4"/>
    <s v="MinCiencias"/>
    <x v="1"/>
    <s v="N/A"/>
    <s v="Pertenence a un programa"/>
    <s v="Proyecto 1: Gobernabilidad para la Paz en zonas rurales: expectativas y demandas ciudadanas para disminuir desigualdades e inequidades"/>
    <n v="24"/>
    <s v="UDFJC:_x000a_Juan Carlos Amador (Investigadora principal)_x000a_Marieta Quintero (co-investigador)_x000a_Keilyn Sánchez (Aux. investigación)_x000a_Gilary Arredondo (Aux. investigación)"/>
    <m/>
    <n v="444812175"/>
    <m/>
    <n v="274812175"/>
    <n v="170000000"/>
    <n v="237887305"/>
    <n v="36924870"/>
    <n v="170000000"/>
    <n v="0"/>
    <n v="0"/>
    <n v="0"/>
    <n v="0"/>
    <n v="0"/>
    <n v="0"/>
    <n v="0"/>
    <m/>
    <s v="- Vinculación de un (1) joven investigador al programa de investigación_x000a_- Formación de dos (2) estudiantes de maestría en el marco del programa de investigación._x000a_- Formación de un (1) estudiante de doctorado en el marco del programa de investigación_x000a_- Participación en cuatro (4) eventos socializando los resultados de investigación del programa._x000a_- Participación o realización de cuatro (4) eventos académicos orientados a la presentación de los resultados de investigación del programa_x000a_- Presentación de un (1) resultados de investigación a través de diferentes estrategias (piezas comunicativas)_x000a_- Desarrollo de dos (2) talleres, o seminarios, o cursos, entre otros espacios para la retroalimentación y divulgación de los resultados de investigación del programa a la comunidad civil_x000a_- Desarrollo de dos (2) talleres, o seminarios, o cursos, entre otros espacios para la retroalimentación y divulgación de los resultados de investigación del programa a la comunidad científica_x000a_- Creación o participación en una (1) red de conocimiento, nacional o internacional, que trabaje temas relacionados con los proyectos que involucra el programa de investigación."/>
    <s v="- Un (1) artículo publicado en revistas indexadas._x000a_- Un (1) libro publicado con los resultados de la investigación._x000a_- Un (1) capítulo de libro publicado"/>
    <n v="0.53480394281024346"/>
    <n v="0.46519605718975654"/>
    <n v="0.17844578082856835"/>
    <n v="0.82155421917143168"/>
    <n v="0"/>
    <n v="0"/>
    <n v="0"/>
    <n v="0"/>
    <m/>
    <s v="Pertenece a un programa"/>
    <s v="27/12/2019_x000a_20/02/2019"/>
    <m/>
    <m/>
    <m/>
    <m/>
    <m/>
    <m/>
    <m/>
    <s v="Avaló"/>
  </r>
  <r>
    <x v="1"/>
    <s v="Propuesta de Investigación Convocatoria"/>
    <x v="0"/>
    <x v="19"/>
    <x v="5"/>
    <s v="MinCiencias"/>
    <x v="0"/>
    <s v="1- Universidad de Antioquia_x000a_2- Corporación Artística ImaginEros_x000a_3- Casa Benet Domingo (Brasil)"/>
    <s v="N/A"/>
    <s v="REVERBERAR: ARTE Y ACONTECIMIENTO"/>
    <n v="24"/>
    <s v="Universidad de Antioquia:_x000a_Ángela María Chaverra Brand - Investigadora principal_x000a_Jannet Fernanda Aguirre Sepúlveda - Coinvestigadora_x000a_Nora Gabriela Galvis Orozco (estudiante maestria)_x000a_Carla Vanessa Ocampo Aguirre (estudiante maestria)_x000a_Andrea Montoya Rodas - Marcela Cardona - Jazbleydy Ochoa. Auxiliares de Investigación_x000a_Valentina Tejada Pérez - Juan David Durango Velásquez. Estudiantes de pregrado_x000a__x000a_Institución Universitaria Bellas Artes y Ciencias de Bolívar:_x000a_Dayan Emmanuel Julio Arango - Coinvestigador_x000a__x000a_Corporación Artística ImaginEros:_x000a_Carlos Mario Jaramillo Ramírez - Coinvestigador_x000a__x000a_UDFJC:_x000a_Sonia Castillo Ballén - Coinvestigadora_x000a__x000a_Casa Benet Domingo: _x000a_Maria Matina Cateyana"/>
    <s v="UDFJC:_x000a_- Investigación para la creación artística_x000a__x000a_UdeA:_x000a_Teoría e Historia del Arte en Colombia"/>
    <n v="305161000"/>
    <n v="0"/>
    <n v="212000000"/>
    <n v="93161000"/>
    <n v="210000000"/>
    <n v="0"/>
    <n v="27720000"/>
    <n v="2000000"/>
    <n v="40551000"/>
    <n v="0"/>
    <n v="13640000"/>
    <n v="0"/>
    <n v="11250000"/>
    <n v="0"/>
    <m/>
    <s v="El proyecto presentado no configura un objeto de investigación cerrado, por el contrario se expande hacia diferentes escenarios, y se espera generar impactos que conciernen a la incitación del pensamiento crítico en la comunidad, estudiantes, profesores y creadores; despertar en ellos una inquietud por construir saberes en consonancia con sus contextos de vida, la detonación de afectos y perceptos en sus prácticas cotidianas, laborales, académicas y de creación, que permitan expandir sus referentes y apuestas estéticas, éticas y políticas en el arte.Por ello se trabajará desde la investigación-creación para generar una reflexión en torno a la importancia de esta práctica y cómo ello repercute en espacios sociales y políticos. Se espera entonces que haya un despliegue en este campo que permita a grupos artísticos, entidades culturales e instituciones educativas tener un panorama expandido de sus alcances y significación para que se convierta en un material de consulta para la sociedad. Se ampliará el estado del arte de la investigación-creación dentro del marco de la investigación en Colombia y cómo desde este lugar se proporcionan maneras y estrategias que pueden alimentar los procesos científicos, sociales y humanos._x000a_Se espera realizar un marco teórico amplio que dé elementos de discusión en torno al arte contemporáneo, a las prácticas pedagógicas y sociales y muy especialmente a la performance, lo cual lleve a nuevas preguntas, ampliar los debates, generar posibilidades para estudiantes de arte o de otras disciplinas, integrar saberes y producir espacios de discusión y creación como seminarios, talleres, nuevas asignaturas, intercambios, asesorías en pregrados, posgrados e inferir en las políticas culturales locales, nacionales e internacionales. Para ello se desplegarán conceptos que hasta ahora no han sido trabajados de manera muy profunda en el ámbito artístico como la fabulación, el acontecimiento artístico, la performance, la cartografía, la construcción de subjetividades, la resistencia._x000a_La escritura como práctica permite una apropiación del conocimiento y el ejercicio argumental para la publicación en revistas, periódicos, libros, en fin, una posibilidad de creación y ampliación de conceptos y términos desde diversas áreas: filosofía, antropología, sociología, arte, incluso otros saberes más exactos. Se espera crear, revisar y publicar artículos en revistas indexadas, en otras revistas, en periódicos y sistematizar la investigación en un libro que pueda ser material de consulta y de referencia, para ello es preciso actualizar los referentes artísticos y conceptuales, indagar, hacer analogías, cruzar saberes y experiencias con otras ciudades y otros actores._x000a_Se intenta así mismo crear una puesta en escena performática que tenga un impacto social dentro de las ciudades en las cuales se hará esta investigación, en la que se recoja la experiencia de todo el proceso en una acción fabuladora para la configuración de nuevos mundos, la cual pueda itinerar por diferentes escenarios del país y el mundo y se convierta en una propuesta innovadora enmarcada en un acto comunitario, producto de una convocatoria amplia que genere puntos de fuga como resistencia frente a la muerte y la violencia que vive nuestro país. Una acción de grandes alcances para no olvidar el horror. Ello implica un entrenamiento constante tanto físico como intelectual, encuentros para diseñar, experimentar, debatir y crear; un reconocimiento del cuerpo y de las capacidades ante el reto de la creación, un trabajo interdisciplinario y un diálogo de saberes, así como la posibilidad de estar juntos en un pacto por la vida._x000a_Un proceso de largo aliento también presenta momentos difíciles y sea esta la oportunidad para diseñar estrategias que nos ayuden a permanecer y resistir, entender que el malestar y el disensoson partes fundamentales de un trabajo colectivo y es necesario atender a estos momentos para crecer en colectividad y ver cómo la resolución de los diferentes conflictos que se presenten, puede resonar en los ámbitos educativos, sociales y artísticos en que nos movemos._x000a_Los viajes e intercambios tanto virtuales (redes sociales) como presenciales, abren posibilidades de entender otras maneras de apropiación del conocimiento, la variedad de prácticas culturales, formas de vestir, hablar, comer, bailar, en fin, todo un universo que abre oportunidades y genera acciones que repercuten en las dinámicas vitales de cada uno y de todo el equipo, lo que tiene consecuencias en la construcción de propuestas artísticas, pedagógicas y políticas que posibiliten el acercamiento a la invitación de Foucault de hacer de la vida una obra de arte."/>
    <s v="1. Generación de nuevo conocimiento_x000a_● Un artículo de nuevo conocimiento para publicar en revista indexada A1._x000a_● 3 Publicaciones en otras revistas de circulación nacional o internacional._x000a_● Realización de una propuesta artística (performance) con la comunidad que evidencie los hallazgos de la investigación que hará una itinerancia por las ciudades beneficiarias del proyecto._x000a_● Un libro resultado de la investigación._x000a_● Implementación de una estrategia de investigación cartográfica que permita expandir los hallazgos en relación con la vida._x000a_● La apertura de nuevos conceptos que sirvan para la ampliación de referentes artísticos, pedagógicos, éticos, estéticos y políticos._x000a_2. Apropiación social del conocimiento_x000a_● Creación de un seminario en el cual participen los investigadores, estudiantes en formación de pregrado y posgrado e invitados académicos que dialoguen con las búsquedas de la investigación._x000a_● Ponencia y socialización del proceso de investigación y los hallazgos encontrados en las diferentes ciudades en que se realice el proyecto._x000a_● Presentación de un registro audiovisual que condense las propuestas artísticas, talleres, seminarios e intervenciones con la comunidad._x000a_● Afianzamiento de la participación en Redes de conocimiento nacionales e internacionales, que permitan una constante retroalimentación e intercambio de saberes sobre la investigación creación._x000a_● Resignificación de las redes sociales como un espacio para el intercambio de información, generación de conocimiento, invitación a la participación, retroalimentación y contacto con la comunidad._x000a_● Se espera la participación de 100 artistas en el diseño, realización y presentación de la performance y más de 2.000 personas que sean los intercesores (espectadores) delproceso en las diferentes ciudades._x000a_● Devolución del proceso a las comunidades que permita el diálogo de saberes, la retroalimentación con las diferentes entidades culturales, educativas y pedagógicas en que nos movemos._x000a_● Realización de encuentros entre comunidades que permita emplazar a la comunidad como protagonista del proceso._x000a_3. Formación de Recurso Humano en el CTel_x000a_● Formación estudiante de Doctorado. Doctorado en Artes._x000a_● Formación estudiante de Maestría. Maestría en Estética._x000a_● Formación estudiante de Maestría. Maestría en Educación y Derechos Humanos._x000a_● Formación de estudiantes de pregrado en diferentes áreas del conocimiento._x000a_● Fortalecimiento en las estrategias de trabajo entre los grupos de Investigación participantes, la Corporación Artística ImaginEros y su semillero de creación y la Casa Benet Domingo._x000a_● Apertura de una nueva asignatura en forma de seminario en Medellín y Cartagena dividido en módulos para generar un intercambio de experiencias y saberes._x000a_● Asesoría de tesis de pregrado y posgrado que se formulen dentro de la investigación-creación o escenarios afines."/>
    <n v="0.68816133123171053"/>
    <n v="9.0837295722585781E-2"/>
    <n v="0"/>
    <n v="1"/>
    <n v="0.13943787050114528"/>
    <n v="4.4697716942859671E-2"/>
    <n v="3.6865785601698772E-2"/>
    <n v="0"/>
    <n v="69653"/>
    <s v="SI"/>
    <d v="2019-12-27T00:00:00"/>
    <m/>
    <m/>
    <s v="Avaló"/>
    <s v="Avaló"/>
    <s v="Impedido"/>
    <s v="Avaló"/>
    <m/>
    <s v="Avaló"/>
  </r>
  <r>
    <x v="1"/>
    <s v="Propuesta de Investigación Convocatoria"/>
    <x v="0"/>
    <x v="18"/>
    <x v="4"/>
    <s v="MinCiencias"/>
    <x v="1"/>
    <s v="1- Universidad San Buenaventura"/>
    <s v="N/A"/>
    <s v="Sistema de monitoreo acústico binaural para contribuir en procesos de descontaminación acústica y planeamiento urbano mediante la clasificación,  caracterización y evaluación de entornos sonoros urbanos."/>
    <n v="24"/>
    <s v="UDFJC:_x000a_Elvis Gaona García (investigador principal)_x000a_Carlos Montenegro (co-investigador)_x000a_Wendy García Cruz (apoyo)_x000a_Juan Aponte Gayón (Apoyo)_x000a_Esteban Romero (joven investigador)_x000a_Oscar Esneider Acosta Agudelo (estudiante doctorado)_x000a__x000a_USB:_x000a_Marcelo Herrera Martínez (co-investigador)_x000a_Luis Hermida Cadena (co-investigador)_x000a_Laura Medina Casatellano (joven investigador)_x000a_"/>
    <s v="UDFJC:_x000a_- GIIRA_x000a_- GITUD_x000a__x000a_USB:_x000a_- ACUSTICA APLICADA"/>
    <n v="568353737"/>
    <n v="207267825"/>
    <n v="317233737"/>
    <n v="251120000"/>
    <n v="292383995"/>
    <n v="11924871"/>
    <n v="127600000"/>
    <n v="12924871"/>
    <n v="123520000"/>
    <n v="0"/>
    <n v="0"/>
    <n v="0"/>
    <n v="0"/>
    <n v="0"/>
    <m/>
    <s v="- Red de estaciones para monitoreo de ruido ambiental binaural_x000a_- Herramienta informática para el resgistro y análisis datos objetivos y subjetivos del entorno acústico_x000a_- Visor web para la caracterización y evaluación de la calidad acústica de entornos urbanos"/>
    <s v="- Un Artículos categoría A1_x000a_- Un Artículos categoría A2_x000a_- Dos Ponencias en congreso internacional con los avances del proyecto_x000a_- Vinculación de dos estudiantes de pregrado_x000a_- Vinculación de un estudiante de maestría_x000a_- Vinculación de un estudiante de doctorado"/>
    <n v="0.51444017337392822"/>
    <n v="0.24548949345607979"/>
    <n v="8.5467708477580312E-2"/>
    <n v="0.91453229152241966"/>
    <n v="0.24007033316999199"/>
    <n v="0"/>
    <n v="0"/>
    <n v="0"/>
    <n v="69539"/>
    <s v="SI"/>
    <s v="27/12/2019_x000a_20/02/2019"/>
    <m/>
    <s v="Avaló"/>
    <s v="Avaló"/>
    <s v="Avaló"/>
    <s v="Avaló"/>
    <s v="Avaló"/>
    <m/>
    <s v="Avaló"/>
  </r>
  <r>
    <x v="1"/>
    <s v="Propuesta de Investigación Convocatoria"/>
    <x v="1"/>
    <x v="18"/>
    <x v="4"/>
    <s v="MinCiencias"/>
    <x v="2"/>
    <s v="1- Universidad Pontificia Javeriana"/>
    <s v="N/A"/>
    <s v="Síntesis y caracterización física de una celda solar plasmónica_x000a_orgánica basada en nanomateriales para aplicaciones fotovoltaicas"/>
    <n v="12"/>
    <s v="Unviersidad Javeriana:_x000a_Luis Camilo Jiménez Borrego (investigador principal)_x000a__x000a_UDFJC:_x000a_Cesar Augusto Díaz Pomar"/>
    <m/>
    <n v="0"/>
    <m/>
    <n v="0"/>
    <n v="0"/>
    <m/>
    <m/>
    <m/>
    <m/>
    <m/>
    <n v="0"/>
    <n v="0"/>
    <n v="0"/>
    <n v="0"/>
    <n v="0"/>
    <m/>
    <s v="- Fabricación de una celda solar basada en materiales orgánicos con microestructura y eficiencia de conversión._x000a_- 1 Articulo revista internacional_x000a_- Participación en Congresos/Ponencias/Conferencias/Workshops/Conversatorios Internacionales_x000a_- Participación de dos jóvenes investigadores en la elaboración de la investigación"/>
    <s v="- Artículo original aceptado o publicado en revista  categorizada o la carta de aceptación del artículo._x000a_- Certificado como de participación como ponente y soporte del trabajo presentado (memorias, programa de los eventos)._x000a_- Certificado como de participación en calidad de póster y soporte del trabajo presentado (memorias, programa de los eventos)._x000a_- Contrato de vinculación del joven investigador e informe de las actividades desarrolladas en el marco de proyecto"/>
    <e v="#DIV/0!"/>
    <e v="#DIV/0!"/>
    <e v="#DIV/0!"/>
    <e v="#DIV/0!"/>
    <e v="#DIV/0!"/>
    <e v="#DIV/0!"/>
    <e v="#DIV/0!"/>
    <e v="#DIV/0!"/>
    <m/>
    <s v="NO"/>
    <s v="27/12/2019_x000a_20/02/2019"/>
    <m/>
    <m/>
    <m/>
    <m/>
    <m/>
    <m/>
    <m/>
    <m/>
  </r>
  <r>
    <x v="1"/>
    <s v="Propuesta de Investigación Convocatoria"/>
    <x v="1"/>
    <x v="18"/>
    <x v="4"/>
    <s v="MinCiencias"/>
    <x v="0"/>
    <s v="1- Universidad Nacional de Colombia UNAL (Ejecutor)"/>
    <s v="N/A"/>
    <s v="Estudio de biomateriales con propiedades fotónicas y potenciales aplicaciones en optoelectrónica"/>
    <n v="24"/>
    <s v="UDFJC:_x000a_- Henry Mauricio Ortíz Salamanca (Co-investigador)_x000a_- Cesar Aurelio Herreño Fierro (co-investigador)_x000a_- Daniel Montaña Parra (jovén investigador)_x000a_- Cesar Augusto Díaz Pomar (apoyo)_x000a_- _x000a__x000a_UNAL:_x000a_- Rafael Ramón Rey González_x000a_- Claudia Barrera Patiño (co-investigador)_x000a_- Herbert Vinck Posada (co-investigador)_x000a_- Sebastián Pinzón Mendoza (jovén investigador)_x000a_- Karen Fonseca Romero (Co-investigador)"/>
    <s v="UDFJC:_x000a_- Grupo de Instrumentación Cientifica &amp; Didáctica_x000a__x000a_UNAL:_x000a_- Grupo de Óptica e Información Cuántica"/>
    <n v="557030051"/>
    <m/>
    <n v="327673411"/>
    <n v="229356640"/>
    <n v="303823669"/>
    <n v="11924871"/>
    <n v="65500000"/>
    <n v="11924871"/>
    <n v="163856640"/>
    <n v="0"/>
    <n v="0"/>
    <n v="0"/>
    <n v="0"/>
    <n v="0"/>
    <m/>
    <s v="- Evaluación, comprensión y síntesis de las propiedades ópticas, estructurales y composicionales de los biomateriales analizados._x000a_- Modelo de los biomateriales como cristales fotónicos 1D que permita evaluar y predecir respuestas ópticas pasivas como la iridiscencia._x000a_- Modelo de los biomateriales fotónicos con características de sistemas 1D como filtros ópticos angulares._x000a_- Comprensión de los procesos de transporte y localización de la luz en sistemas no ideales y que presenten desorden en sus parámetros estructurales."/>
    <s v="- Un Artículo categoría A1_x000a_- Un Artículo categoría A2_x000a_- Un Artículo categoría B_x000a_- Un Artículo categoría C_x000a_- Dos ponencias en eventos científicos nacionales o internacionales_x000a_- Dos presentaciones de trabajos en modalidad poster en eventos científicos nacionales o internacionales_x000a_- Coorganización de un evento especializado en el área_x000a_- Vinculación de dos jovenes investigadores_x000a_- Vinculacion y formacion de cuatro estudiantes de pregrado_x000a_- Vinculacion de un estudiante de maestria"/>
    <n v="0.54543496971943439"/>
    <n v="0.13899586002766662"/>
    <n v="0.15401860985987306"/>
    <n v="0.84598139014012697"/>
    <n v="0.31556917025289899"/>
    <n v="0"/>
    <n v="0"/>
    <n v="0"/>
    <n v="71608"/>
    <s v="NO financiable"/>
    <s v="27/12/2019_x000a_20/02/2019"/>
    <m/>
    <m/>
    <m/>
    <s v="Impedido"/>
    <s v="Avaló"/>
    <s v="Avaló"/>
    <m/>
    <s v="Avaló"/>
  </r>
  <r>
    <x v="1"/>
    <s v="Propuesta de Investigación Convocatoria"/>
    <x v="1"/>
    <x v="18"/>
    <x v="4"/>
    <s v="MinCiencias"/>
    <x v="0"/>
    <s v="1- Universidad Católica de Colombia UCC (ejecutor)_x000a_2- Fundación Universitaria Konrad Lorenz FUKL (co-ejecutor)_x000a_3- Lifesense SAS (co-ejecutor)"/>
    <s v="PROGRAMA DE ENTRENAMIENTO COGNITIVO BASADO EN LA PRÁCTICA DEL AJEDREZ PARA ESTIMULAR LAS FUNCIONES EJECUTIVAS IMPLICADAS EN EL PENSAMIENTO LÓGICO MATEMÁTICO. DIRIGIDO A ESTUDIANTES DEL PRIMER CICLO DE EDUCACIÓN BÁSICA "/>
    <s v="- Proyecto 1. Análisis psicométrico de una batería de pruebas para evaluar la efectividad del entrenamiento cognitivo dirigido a estimular las funciones ejecutivas implicadas en el pensamiento lógico matemático_x000a_- Proyecto 2. Aplicación y evaluación del programa de entrenamiento de funciones ejecutivas PEFE, para favorecer el desarrollo de las habilidades matemáticas, dirigido a estudiantes del primer ciclo de educación básica_x000a_- Proyecto 3. Efectividad del método ajedrez en el aula como estrategia didáctica para estimular el pensamiento lógico matemático en el primer ciclo de educación básica."/>
    <n v="24"/>
    <s v="UDFJC:_x000a_- Nancy Gelves García (estudiante doctorado)_x000a_- Andrés Restrepo Rodríguez (jovén investigador)_x000a_- Paulo Gaona García (co-investigador)_x000a_- Kevin Díaz Monje (joven investigador) _x000a_- Carlos Montenegro Marín (co-investigador)_x000a__x000a_LIFENSE:_x000a_- Adriana Salazar Varón  (co-investigador)_x000a_- Diana Quant Quintero (apoyo)_x000a__x000a_FUKL:_x000a_- Carlos Diez Fonnegra (co-investigador)_x000a__x000a_UCC:_x000a_- Natalia Caicedo Tamara (joven investigador)_x000a_- Sandra Ríos Cruz (apoyo)_x000a_- Moises betancort Montesinos (co-investigador)_x000a_- Angie Contreras Cifuentes (joven investigador)_x000a_- Jhon Chacón Ruíz (joven investigador)_x000a_- Julien Dampuré (co-investigador)_x000a_- Sandra Castillo Salinas (estudiante maestria)_x000a_- Sonia Gisela Ríos Cruz (Investigador principal)_x000a_- Holman Bolívar Barón (co-investigador)_x000a_- Bertha Avendaño prieto (co-investigador)_x000a_- Yennifer Velasquez Calderón (joven investigador)"/>
    <s v="UDFJC:_x000a_- GIIRA_x000a__x000a_UCC:_x000a_- ENLACE_x000a_- Grupo de Investigación en Aplicaciones de Estadística Multivariantes GAEM_x000a_- Grupo de Investigación en Software Inteligente y Convergencia Tecnológica - GISIC_x000a__x000a_FUKL:_x000a_- PROMENTE-KONRAD_x000a_"/>
    <n v="1128785882"/>
    <m/>
    <n v="746152450"/>
    <n v="382633432"/>
    <n v="636587224"/>
    <n v="23849742"/>
    <n v="161016280"/>
    <n v="47699484"/>
    <n v="191617152"/>
    <n v="38016000"/>
    <n v="0"/>
    <n v="0"/>
    <n v="30000000"/>
    <n v="0"/>
    <m/>
    <s v="- Una batería de pruebas neuropsicológicas informatizadas._x000a_- Evidencia objetiva sobre los efectos de la práctica de ajedrez como una actividad curricular en el desarrollo de las funciones ejecutivas_x000a_- Evidencia objetiva sobre los efectos de la práctica de ajedrez como una actividad curricular en el desarrollo del pensamiento lógico matemático._x000a_- Evidencia objetiva sobre las relaciones existentes entre las funciones ejecutivas y el pensamiento lógico matemático a fin de impactar el diseño curricular"/>
    <s v="- Seis Artículos categoría C_x000a_- Dos Artículos categoría A2_x000a_- Un Artículo categoría A1_x000a_- Un libro de investigación categoría A1_x000a_- Un software_x000a_- Seis Ponencias en Congreso Internacional_x000a_- Formación de un estudiante de maestria (Tesis)_x000a_- Vinculación de un estudiante de doctorado_x000a_- Vinculación seis jóvenes investigadores_x000a_- Formación de cuatro estudiantes de pregrado"/>
    <n v="0.5639574645211588"/>
    <n v="0.16377421524129232"/>
    <n v="0.12901095475511448"/>
    <n v="0.87098904524488552"/>
    <n v="0.21201242841199885"/>
    <n v="3.3678663603271396E-2"/>
    <n v="2.6577228222278561E-2"/>
    <n v="0"/>
    <n v="70497"/>
    <s v="NO financiable"/>
    <s v="27/12/2019_x000a_20/02/2019"/>
    <m/>
    <m/>
    <m/>
    <s v="Avaló"/>
    <s v="Avaló"/>
    <m/>
    <m/>
    <s v="Avaló"/>
  </r>
  <r>
    <x v="1"/>
    <s v="Propuesta de Investigación Convocatoria"/>
    <x v="1"/>
    <x v="18"/>
    <x v="4"/>
    <s v="MinCiencias"/>
    <x v="0"/>
    <s v="1- Universidad de los Andes UniAndes (ejecutor)_x000a_2- Universidad Nacional de Colombia UNAL (co-ejecutor)"/>
    <s v="NANOMATERIALES Y DISPOSITIVOS OPTOELECTRÓNICOS"/>
    <s v="1- Obtención y Caracterización de Nitruros con Aplicaciones en dispositivos Plasmónicos (UniAndes - UNAL)_x000a_2- Fabricación de Nanodispositivos Plasmónicos (UniAndes - UNAL - CMNSR - UDFJC)_x000a_3- Desarrollo de un Nanocalentador y Termómetro On Chip (UniAndes - UNAL - CMNSR - UDFJC)"/>
    <n v="36"/>
    <s v="UniAndes:_x000a_- Edgar Patiño Zapata (investigador principal)_x000a_- Neelima Kelkar (co-investigador)_x000a_- Gustavo Melgarejo Cedeño (joven investigador) _x000a_- Leonardo Ríos Echeverry (estudiante doctorado)_x000a_- Leidy Quiroga Sánchez (joven investigador)_x000a_- Heidy Betancourt Infante (joven investigador)_x000a__x000a_UNAL:_x000a_- Edward Colmenares Cristancho (Estudiante Maestria)_x000a_- Jhon Jairo Olaya Florez (co-investigador)_x000a_- Oscar Piamba Tulcán (co-investigador)_x000a_- José Alfonso Orjuela (co-investigador)_x000a_- Dayi Agredo Díaz (joven investigador)_x000a_- Mónica Rojas (estudiante maestria)_x000a_- Lizeth Ramos Adame (joven investigador)_x000a__x000a_UDFJC:_x000a_- Cesar Herreño Fierro (co-investigador)_x000a_- Diego Vasquéz Torres (joven investigador)"/>
    <s v="UDFJC:_x000a_- Grupo de Instrumentación Cientifica &amp; Didáctica_x000a__x000a_UniANDES:_x000a_- Grupo de Fisica Teorica de la Materia Condensada_x000a_- GRUPO DE FISICA DE ALTAS ENERGIAS DE LA_x000a_UNIVERSIDAD DE LOS ANDES_x000a__x000a_UNAL:_x000a_- Grupo de Ciencia de Materiales y Superficies_x000a_- GRUPO DE INVESTIGACIÓN EN CORROSIÓN, TRIBOLOGIA Y ENERGÍA_x000a_- GRUPO DE INVESTIGACIÓN AFIS  (ANÁLISIS DE FALLAS, INTEGRIDAD Y SUPERFICIES)"/>
    <n v="2897791859"/>
    <m/>
    <n v="1378750876"/>
    <n v="1519040983"/>
    <n v="1307201650"/>
    <n v="11924871"/>
    <n v="64000000"/>
    <n v="35774613"/>
    <n v="932402903"/>
    <n v="23849742"/>
    <n v="522638080"/>
    <n v="0"/>
    <n v="0"/>
    <n v="0"/>
    <m/>
    <s v="- Creación de controladores de Software para análisis de parámetros de fabricación (espesor, diámetro, material) de nanodiscos plasmónicos._x000a_- Montaje para caracterización espectral de nanodiscos magnetoplasmónicos en función de la temperatura._x000a_- Modelo teóricos que incluyan los mecanismos físicos fundamentales que expliquen cualitativa y cuantitativamente las observaciones realizadas en el laboratorio y permitan hacer predicciones correspondientes._x000a_- Desarrollo de dispositivo para medición de propiedades ópticas de materiales heteroestructurados en función de la temperatura."/>
    <s v="- Dos Artículos categoría A2_x000a_- Dos Artículos categoría A1_x000a_- Solicitud patente provisional sobre un dispositivo plasmónico diseñado y fabricado por medio de este programa de investigación._x000a_- Un software_x000a_- Cinco Ponencias a nivel Nacional_x000a_- Vinculación de tres estudiantes de maestria_x000a_- Vinculación de un estudiante de doctorado_x000a_- Vinculación seis jóvenes investigadores"/>
    <n v="0.4511026718292675"/>
    <n v="2.6200940127632542E-2"/>
    <n v="0.15706145882025932"/>
    <n v="0.84293854117974065"/>
    <n v="0.33410871557010607"/>
    <n v="0.18858767247299385"/>
    <n v="0"/>
    <n v="0"/>
    <n v="70322"/>
    <s v="NO financiable"/>
    <s v="27/12/2019_x000a_20/02/2019"/>
    <m/>
    <m/>
    <m/>
    <s v="Impedido"/>
    <s v="Avaló"/>
    <s v="Avaló"/>
    <m/>
    <s v="Avaló"/>
  </r>
  <r>
    <x v="1"/>
    <s v="Propuesta de Investigación Convocatoria"/>
    <x v="1"/>
    <x v="18"/>
    <x v="4"/>
    <s v="MinCiencias"/>
    <x v="1"/>
    <s v="1- Universidad de Nariño"/>
    <s v="Configuración de categorías mediante procesos de innovación para la inclusión y el reconocimiento de la diversidad y diferencia cultural en la educación científica: Estudios de caso en los niveles educativos Básico y Universitario"/>
    <s v="1- Comunidades de Práctica Interculturales (Com-Prácticas Interculturales) para la inclusión de Tradiciones Culturales (lúdicas y nutricionales) y Conocimientos Científicos Escolares: Innovaciones en la clase de ciencias del nivel de Básica Primaria en Instituciones educativas urbanas y rurales (UDFJC ejecutor)_x000a_2- Puentes entre conocimientos Locales-Tradicionales y Científicos Escolares: Innovaciones de aula en el nivel de básica primaria de Instituciones Educativas multiculturales del municipio de Pasto (UDFJC ejecutor)_x000a_3- Concepciones de racismo científico y formación inicial de profesores de ciencias, para el reconocimiento y la inclusiónde la diversidad y diferencia étnica-cultural en la Universidad de Nariño y la Universidad Distrital Francisco José de Caldas (UDFJC ejecutor)_x000a_4- Innovación en educación sobre seguridad y soberanía alimentaria mediante el diálogo entre conocimientos y prácticas locales-tradicionales y académicos universitarios: caso comunidades Embera Chami, Campesina de Ansermanuevo y Universidad Distrital. (UDFJC ejecutor)"/>
    <n v="36"/>
    <s v="UDFJC:_x000a_- juan Sebastián Martínez (estudiante pregrado)_x000a_- Angie Arteaga Rodríguez (joven investigador)_x000a_- Jineth Pulido Manrique (joven investigador)_x000a_- Edgar Restrepo Bermúdez (joven investigador)_x000a_- Laura Rusinque Bosiga (apoyo)_x000a_- Juan Pablo Silva Casallas (apoyo)_x000a_- Sergio Gutierrez Palacio (estuduiante pregrado)_x000a_- Liz Muñoz (co-investigador)_x000a_- Dayana Álvarez Piñeros (joven investigador)_x000a_- Lina Gómez Hastamorir (joven investigador)_x000a_- Adela Molina Andrade (investigador principal)_x000a_- Olga Henao Torres (apoyo)_x000a_- Claudia Orjuela Osorio (co-investigador)_x000a_- Mónica Melo Herrera (estudiante de doctorado)_x000a_- Rafael Urrego Posada (co-investigador)_x000a_- Liliana Rodríguez Pizzinato (co-investigador)_x000a_- María Juliana Beltrán Castillo (investigador principal)_x000a_- Luisa González Ramirez (co-investigador)_x000a_- Edison Uribe (estudiante doctorado)_x000a_- Nádenka Melo Brito (investigador principal)_x000a_- Clara Pacheco Lozano (estudiante doctorado)_x000a__x000a_UN:_x000a_- Lizeth Díaz (joven investigador)_x000a_- Casey Vallejo (apoyo)_x000a_- Daniela Burgos Sierra (joven investigador)_x000a_- Fernando Garzón Velásquez (co-investigador)_x000a_- Diego Valderrama (co-investigador)_x000a_- Ana Sabina Barrios Estrada (co-investigador)_x000a_- Jaime Torres Mesias (co-investigador)"/>
    <s v="UDFJC:_x000a_- INTERCITEC (Interculturalidad, ciencia y tecnología)"/>
    <n v="1520035721"/>
    <m/>
    <n v="1095641480"/>
    <n v="424394241"/>
    <n v="1024092254"/>
    <n v="47699484"/>
    <n v="304036331"/>
    <n v="23849742"/>
    <n v="120357910"/>
    <n v="0"/>
    <n v="0"/>
    <n v="0"/>
    <n v="0"/>
    <n v="0"/>
    <m/>
    <s v="- Las comunidades de practica interculturales vinculan a sabedores locales al desarrollo de la innovación educativa, este caso los pobladores que acogen a las instituciones educativas_x000a_- Se plantea como estrategia de comunicación del conocimiento, la generación de contenidos vía radial, por medio de la emisora de las Universidades en Convenio_x000a_- Se plantea como estrategia de comunicación del conocimiento, la generación de contenidos virtual, por medio de los diferentes_x000a_portales de las Universidades en Convenio"/>
    <s v="- Cinco (5) libros categoría B_x000a_- Cuatro (4) capítulos de libro categoría B_x000a_- Dos (2) Artículos categoría A2_x000a_- Cuatro (4) artículos categoría B_x000a_- Cuatro Informes técnicos realizados en el marco del proyecto_x000a_- Vídeo donde se expone el desarrollo del proceso y la participación de las comunidades_x000a_- Participación en cuatro (4) Eventos Científicos Internacionales_x000a_- Participación ciudadana en el evento generado por parte de las Universidades en Convenio_x000a_- Se realizará un evento con invitados académicos especializados del campo, participantes de las  comunidades. Igualmente en dicho evento se realizará una validación de los resultados_x000a_- Se participará en cuatro (4) Congresos Nacionales especializados en la Enseñanza de las Ciencias EDUCYT con ponencia aprobada._x000a_- Se participará en el IX Congreso Internacional de Formación Profesores de Ciencias_x000a_- Seminario de Investigación a nivel doctoral sobre el desarrollo de la investigación_x000a_- Vinculación de cuatro (4) estudiantes de doctorado_x000a_- Vinculación de ocho (8) jóvenes investigadores_x000a_mediante becas-pasantías a las actividades de CTeI_x000a_- Tesis de doctorado en desarrollo: Innovaciones educativas, en el nivel de Básica Primaria_x000a_- Tesis en desarrollo: Innovación educativa en Básica Primaria vinculante con practicas nutricionales._x000a_- Culminación de Tesis de Doctorado Claudia Patricia Orjuela_x000a_- Seminario de Maestría orientado a la formación de profesores de Ciencias_x000a_- Curso de formación inicial de profesores de ciencias, en la_x000a_Universidad Distrital y la Universida de Nariño"/>
    <n v="0.67372907087096012"/>
    <n v="0.23139970340210184"/>
    <n v="0.13561167775877472"/>
    <n v="0.8643883222412253"/>
    <n v="9.4871225726938027E-2"/>
    <n v="0"/>
    <n v="0"/>
    <n v="0"/>
    <n v="70022"/>
    <s v="NO"/>
    <s v="27/12/2019_x000a_20/02/2019"/>
    <m/>
    <m/>
    <m/>
    <s v="Avaló"/>
    <s v="Avaló"/>
    <s v="Avaló"/>
    <m/>
    <s v="Avaló"/>
  </r>
  <r>
    <x v="1"/>
    <s v="Propuesta de Investigación Convocatoria"/>
    <x v="1"/>
    <x v="18"/>
    <x v="4"/>
    <s v="MinCiencias"/>
    <x v="0"/>
    <s v="1- Fundación Universidad Central FUC"/>
    <s v="N/A"/>
    <s v="Actividad fotocatalítica de materiales compuestos para su uso potencial en degradación de contaminantes emergentes"/>
    <n v="24"/>
    <s v="UDFJC:_x000a_- Henry Ortíz Salamanca (co-investigador)_x000a_- Arnold Alonso Álvarez (joven investigador)_x000a_- Cesar Herreño Fierro (co-investigador)_x000a__x000a_FUC:_x000a_- José Castro Gutiérrez (joven investigador)_x000a_- Fernando Villate Guío (co-investigador)_x000a_- Duvan Rubio Téllez (joven investigador)_x000a_- Edgar Sierra Puentes (co-investigador)_x000a_- Laura Gómez López (estudiante pregrado)_x000a_- María Eugenia González Jiménez (co-investigador)_x000a_- Ana Patricia Rozo Balcero (investigador principal)"/>
    <s v="UDFJC:_x000a_- Grupo de Instrumentación Cientifica &amp; Didáctica_x000a__x000a_UNAL:_x000a_- BioMat: Ciencias Biológicas y Nuevos Materiales"/>
    <n v="828807869"/>
    <m/>
    <n v="356405933"/>
    <n v="472401936"/>
    <n v="332556191"/>
    <n v="11924871"/>
    <n v="226780000"/>
    <n v="11924871"/>
    <n v="245621936"/>
    <n v="0"/>
    <n v="0"/>
    <n v="0"/>
    <n v="0"/>
    <n v="0"/>
    <m/>
    <s v="1- Generación de nuevo conocimiento:_x000a_* Dos publicación en revista indexada A1 A2_x000a_* Dos publicaciones en revistas de menor impacto_x000a_2- Apropiación social del conocimiento:_x000a_* Dos ponencias en eventos nacionales_x000a_* Dos ponencias en eventos internacionales_x000a_* Dos ponencias en Encuentro Regional de Semilleros de Investigación_x000a_3- Formación de recurso humano:_x000a_* Dos trabajo de grado de pregrado_x000a_* Un trabajo de grado de maestría_x000a_* Vinculaciones de dos jóvenes investigadores"/>
    <s v="- Un Artículos categoría A1_x000a_- Un Artículos categoría A2_x000a_- Dos Artículos categoría D_x000a_- Dos ponencias en eventos internacionales_x000a_- Cuatro trabajos de grado de estudiantes de pregrado_x000a_- Vinculación dos jóvenes investigadores"/>
    <n v="0.40124642083966505"/>
    <n v="0.28800989943303734"/>
    <n v="4.9956546550740472E-2"/>
    <n v="0.95004345344925956"/>
    <n v="0.31074367972729755"/>
    <n v="0"/>
    <n v="0"/>
    <n v="0"/>
    <n v="72135"/>
    <s v="NO"/>
    <s v="27/12/2019_x000a_20/02/2019"/>
    <m/>
    <m/>
    <m/>
    <s v="Impedido"/>
    <s v="Avaló"/>
    <s v="Avaló"/>
    <m/>
    <s v="Avaló"/>
  </r>
  <r>
    <x v="1"/>
    <s v="Propuesta de Investigación Convocatoria"/>
    <x v="0"/>
    <x v="20"/>
    <x v="6"/>
    <s v="MinCiencias"/>
    <x v="1"/>
    <s v="1- Universidad Nacional de Colombia"/>
    <s v="N/A"/>
    <s v="Propuesta de movilidad de investigadores en el marco del proyecto en ejecución titulado: &quot;AN ULTRASENSITIVE PLASMONIC DETECTION PLATFORM&quot;"/>
    <n v="28"/>
    <s v="UDFJC:_x000a_- Cesar Herreño Fierro (investigador principal)_x000a__x000a_UNAL:_x000a_- Rafael Ramón Rey González _x000a_- Andrés Felipe Urquijo Rodríguez_x000a_"/>
    <s v="UDFJC:_x000a_- Grupo de Instrumentación Cientifica &amp; Didáctica"/>
    <n v="103750375"/>
    <n v="32000000"/>
    <n v="32690000"/>
    <n v="71060375"/>
    <n v="32000000"/>
    <n v="430000"/>
    <n v="43308311"/>
    <n v="260000"/>
    <n v="27752064"/>
    <n v="0"/>
    <n v="0"/>
    <n v="0"/>
    <n v="0"/>
    <n v="0"/>
    <m/>
    <s v="-Diseño de nuevos nanosensores con sensibilidad mejorada mediante modelización y simulación_x000a_- Realización de nanosensores multicapa mediante litografía de nanosfera_x000a_- Caracterización completa de los nanosensores también en lo que se refiere a la sensibilidad_x000a_- Validación por ensayo de modelo bioanalítico"/>
    <s v="- Dos (2) artículos categoría A1_x000a_- Informes técnicos_x000a_- Protótipo Industrial _x000a_- Asistencia a dos (2) eventos científicos internacionales_x000a_- Vinculación de cuatro (4) estudiantes de pregrado (UD-UN)_x000a_- Vinculación un (1) estudiante de doctorado (UD-UN)"/>
    <n v="0.30843262012305978"/>
    <n v="0.42157255817147649"/>
    <n v="9.831198099990647E-3"/>
    <n v="0.99016880190000933"/>
    <n v="0.26999482170546374"/>
    <n v="0"/>
    <n v="0"/>
    <n v="0"/>
    <n v="72874"/>
    <s v="SI"/>
    <s v="31/10/2019_x000a_27/12/2019"/>
    <m/>
    <s v="Avaló"/>
    <s v="Avaló"/>
    <s v="Impedido"/>
    <s v="Avaló"/>
    <s v="Avaló"/>
    <m/>
    <s v="Avaló"/>
  </r>
  <r>
    <x v="1"/>
    <s v="Propuesta de Investigación Convocatoria"/>
    <x v="0"/>
    <x v="21"/>
    <x v="7"/>
    <s v="MinCiencias"/>
    <x v="1"/>
    <m/>
    <s v="N/A"/>
    <s v="Efecto del clima e hidrología en la vegetación y macrofauna del suelo de los bosques de niebla de la cuenca del Río Orinoco."/>
    <n v="12"/>
    <s v="UDFJC: _x000a_- Raúl Giovanni Bogotá Ángel_x000a__x000a_Doctora:_x000a_Beatriz Helena Ramírez Correa"/>
    <s v="UDFJC:_x000a_- Grupo de Investigación Uso y Conservación de la Diversidad Forestal"/>
    <n v="147752000"/>
    <n v="96000000"/>
    <n v="128800000"/>
    <n v="18952000"/>
    <n v="96000000"/>
    <n v="7000000"/>
    <n v="18952000"/>
    <n v="25800000"/>
    <n v="0"/>
    <n v="0"/>
    <n v="0"/>
    <n v="0"/>
    <n v="0"/>
    <n v="0"/>
    <m/>
    <s v="- Línea base con la composición y abundancia de flora y  macrofauna del suelo a lo largo del gradiente altitudinal_x000a_- Modelo basado en datos que relacione las variables hidro-meteorológicas con parámetros de composición de especies y abundancias de flora y macrofauna del suelo, y permita la_x000a_proyección de efectos de cambio climático en la flora y macrofauna._x000a_- Matriz de relación entre la macrofauna del suelo y su aproximación a los servicios ecosistémicos._x000a_- Una estrategia de comunicación y apropiación social del conocimiento derivado de esta investigación_x000a_- Un plan de monitoreo hidro-meteorológico y ecológico a 10 años"/>
    <s v="- Un artículo científico sometido a revista indexada_x000a_- Dirección de una tesis de maestría_x000a_- Dirección de un trabajo de pregrado_x000a_- Ponencia en un evento científico_x000a_- Una charla magistral_x000a_- Plan de monitoreo hidro-meteorológico y ecológico a_x000a_10 años_x000a_- Dos eventos de comunicación y apropiación social en la zona de estudio_x000a_- Organizar un simposio sobre ecología e hidrología de bosques andino_x000a_"/>
    <n v="0.64973739780172179"/>
    <n v="0.17564567653906546"/>
    <n v="0.26972872996300862"/>
    <n v="0.73027127003699133"/>
    <n v="0.17461692565921275"/>
    <n v="0"/>
    <n v="0"/>
    <n v="0"/>
    <m/>
    <s v="NO"/>
    <s v="29/11/2019_x000a_20/12/2019"/>
    <m/>
    <s v="Avaló"/>
    <m/>
    <s v="Avaló"/>
    <s v="Avaló"/>
    <s v="Avaló"/>
    <m/>
    <m/>
  </r>
  <r>
    <x v="1"/>
    <s v="Propuesta de Investigación Convocatoria"/>
    <x v="1"/>
    <x v="22"/>
    <x v="8"/>
    <s v="MinCiencias"/>
    <x v="0"/>
    <s v="1. Industrias TECSOL LTDA (Ejecutor)._x000a_2. Cooperación Verde SAS (Acompañante)."/>
    <s v="N/A"/>
    <s v="Mejoramiento de la infraestructura de Cooperación Verde con un prototipo de co-generación a partir de su biomasa residual forestal, enfocado a la implementación de procesos sostenibles."/>
    <n v="20"/>
    <s v="1. TECSOL:_x000a_- Pedro Guevara Patiño (investigador principal)_x000a_- José Rincón Martínez (co-investigador)_x000a_- Jesús David Romero (co-investigador)_x000a_- Carlos Ramírez Escobar (co-investigador)_x000a__x000a_3. UDFJC:_x000a_- Clara Burítica Arboleda (co-investigador)_x000a_- Fredy Martínez Sarmiento (co-investigador)_x000a_"/>
    <s v="UDFJC:_x000a_- Grupo de investigacion en energias alternativas -_x000a_GIEAUD_x000a_- ARMOS - Arquitecturas Modernas para Sistemas_x000a_de Alimentación_x000a__x000a_TECSOL:_x000a_- Centro de Desarrollo Industrial Tecsol"/>
    <n v="935707049"/>
    <m/>
    <n v="797780894"/>
    <n v="137926155"/>
    <n v="523818458"/>
    <n v="73962436"/>
    <n v="79900000"/>
    <n v="0"/>
    <n v="38026155"/>
    <n v="200000000"/>
    <n v="20000000"/>
    <n v="0"/>
    <n v="0"/>
    <n v="0"/>
    <m/>
    <s v="- Contar con un producto de desarrollo tecnológico a nivel de prototipo para la cogeneración (electricidad –calor) con biomasa residual de podas._x000a_- Hacer pruebas de cogeneración en las instalaciones de la Cooperación Verde_x000a_- Establecer el potencial de generación eléctrica con la biomasa residual de podas_x000a_- Establecer el potencial de secar madera con calor residual de la generación eléctrica con biomasa residual de podas._x000a_- Establecer los beneficios ambientales y económicos del proceso desarrollado_x000a_- Desarrollar un informe de panorama tecnológico sobre co-generación energía-calor, hornos y aprovechamiento de_x000a_biomasa residual_x000a_- Desarrollar un sistema de control automático de la operación del prototipo_x000a_- Modelo de negocio o gestión para el aprovechamiento del prototipo"/>
    <s v="- Artículos de investigación: Dos (2) categoría B_x000a_- Acuerdo de licencia para la explotación comercial del prototipo resultado de la investigación_x000a_- Informe que describan los métodos y procedimientos empleados para la estimación y caracterización de los residuos forestales y su potencial energético._x000a_- Informe con la memoria de la ingeniería conceptual y básica de la planta de cogeneración._x000a_- Informe con la evaluación técnica, económica y ambiental de la tecnología de cogeneración en procesos de transformación primaria de la madera._x000a_- Informe de panorama tecnológico sobre sistemas de co-generación, hornos de secado._x000a_- Informe de modelo de negocio o gestión para el aprovechamiento del prototipo._x000a_- Planta de cogeneración de energía e integración con los procesos de secado y aserrío_x000a_- Participación en dos (2) eventos nacionales o internacionales en los que se presenten los avances o resultados del proyecto de investigación_x000a_- Vinculación un (1) jóven investigador"/>
    <n v="0.55981031516200541"/>
    <n v="0.16443440942807303"/>
    <n v="0.48070495907136163"/>
    <n v="0.51929504092863832"/>
    <n v="4.0638953228618886E-2"/>
    <n v="0.23511632218130271"/>
    <n v="0"/>
    <n v="0"/>
    <n v="73546"/>
    <s v="NO"/>
    <s v="11/12/2019_x000a_23/12/2019"/>
    <m/>
    <s v="Avaló"/>
    <s v="Impedidó"/>
    <m/>
    <s v="Avaló"/>
    <s v="Avaló"/>
    <m/>
    <s v="Avaló"/>
  </r>
  <r>
    <x v="1"/>
    <s v="Propuesta de Investigación Convocatoria"/>
    <x v="1"/>
    <x v="23"/>
    <x v="9"/>
    <s v="SUE Distrito Capital"/>
    <x v="0"/>
    <s v="1. Universidad Militar Nueva Granada - UMNG"/>
    <s v="N/A"/>
    <s v="Evaluación de alternativas para el desarrollo de la cadena de suministro de alimentos en la región de Bogotá - Cundinamarca en el contexto del pos-acuerdo "/>
    <n v="12"/>
    <s v="1. UMNG:_x000a_- Miltón Mauricio Herrera Martínez_x000a__x000a_2. UDFJC:_x000a_- Javier Arturo Orjuela Castro"/>
    <s v="UDFJC:_x000a_- GICALYT - Grupo de Investigación en Cadenas de Abastecimiento, logística y Trazabilidad_x000a__x000a_UMNG:_x000a_- Grupo de estudios contemporáneos en contabilidad, gestión y organizaciones - GECCGO"/>
    <n v="49493245"/>
    <m/>
    <n v="39428000"/>
    <n v="10065245"/>
    <n v="39428000"/>
    <n v="0"/>
    <n v="4125000"/>
    <n v="0"/>
    <n v="5940245"/>
    <m/>
    <m/>
    <m/>
    <m/>
    <m/>
    <m/>
    <s v="Los impactos esperados se listan a continuación:_x000a_i) Transferencia de conocimiento a asociaciones y organizaciones públicas y privadas del sector agroindustrial._x000a_ii) Generación de Nuevo Conocimiento en revista de alto impacto que contribuyen a los grupos de investigación de la alianza del SUE._x000a_iii) Formación de estudiante de posgrado a nivel de Maestría en investigación y modelado._x000a_iv) Difusión de conocimiento en conferencias especializadas en el tema. _x000a_v) Diseño de alternativas de política para instituciones públicas (Ministerio de Agricultura y Desarrollo entre otros)._x000a_vi) Diseño de estrategias basada en el modelado y simulación para instituciones privadas."/>
    <s v="- Dos (2) artículos sometidos en revista científica Nacional y/o Internacional (Q3)_x000a_- Un avance de tesis de maestría relacionadas con el tema de investigación_x000a_- Una participación en evento internacional y/o nacional para la difusión de resultados_x000a_- Realizar un (1) evento académico para divulgar los avances alcanzados en el proyecto y/o los resultados del mismo y así como para promover la posible conformación de redes de investigación y alianzas institucionales_x000a_- Avance de una (1) tesis de pregrado relacionadas con el tema de investigación"/>
    <n v="0.79663396489763405"/>
    <n v="8.3344706939300503E-2"/>
    <n v="0"/>
    <n v="1"/>
    <n v="0.12002132816306549"/>
    <n v="0"/>
    <n v="0"/>
    <n v="0"/>
    <m/>
    <s v="NO"/>
    <m/>
    <m/>
    <m/>
    <m/>
    <m/>
    <m/>
    <m/>
    <m/>
    <m/>
  </r>
  <r>
    <x v="1"/>
    <s v="Propuesta de Investigación Convocatoria"/>
    <x v="0"/>
    <x v="24"/>
    <x v="10"/>
    <s v="MinCiencias"/>
    <x v="1"/>
    <s v="N/A"/>
    <s v="N/A"/>
    <s v="Virtualización de la Colección Entomológica Forestal UDFJC con énfasis en Isoptera (Insecta: Blattaria)"/>
    <n v="24"/>
    <s v="- Olga Patricia Pinzón Florián (Investigador principal)_x000a_- Roció Cortes Ballén (co-investigador)_x000a_- Tiago Fernández Carrijo (especialista Isoptera)_x000a_- José Palacios Vargas (especialista Collembola)_x000a_- Tres (3) auxiliares de investigación"/>
    <s v="USO Y CONSERVACION DE LA DIVERSIDAD FORESTAL"/>
    <n v="107749049"/>
    <n v="69915425"/>
    <n v="88009049"/>
    <n v="19740000"/>
    <n v="69915425"/>
    <n v="18093624"/>
    <n v="19740000"/>
    <n v="0"/>
    <n v="0"/>
    <n v="0"/>
    <n v="0"/>
    <n v="0"/>
    <n v="0"/>
    <n v="0"/>
    <m/>
    <s v="- 500 imágenes digitalizadas de especímenes insectiles de la Colección_x000a_- Puesta en funcionamiento del portal de la Colección_x000a_entomológica Forestal_x000a_- Dos estudiantes de pregrado y/o posgrado de la Maestría en Manejo, Uso y Conservación del Bosque de la Universidad Distrital con certificación de aprobación de_x000a_sustentación de tesis de grado._x000a_- Artículo en revista_x000a_- Publicación en el SIB Colombia de metadatos de 10000000 registros de la Colección._x000a_- 1000 imágenes digitalizadas de la colección entomológica_x000a_- Publicación en la plataforma Bold Systems y/o el Gen Bank de secuencias de fragmentos de ADN de Isoptera_x000a_- Puesta en funcionamiento del portal de la Colección Entomológica"/>
    <s v="- Artículo de investigación categoría B_x000a_- Colección Entomológica sistematizada y de libre acceso a traves de la Web_x000a_- Libre acceso a al menos 500 imágenes representativas de la biodiversidad insectil de diferentes areas geográficas de Colombia._x000a_- Publicación de libre acceso secuencias de generos de Isoptera codigo de barras en Boldsystem_x000a_- Desarrollo de un (1) trabajo de grado documentando la diversidad insectil"/>
    <n v="0.64887278030639506"/>
    <n v="0.35112721969360489"/>
    <n v="0.47824189403584494"/>
    <n v="0.52175810596415506"/>
    <n v="0"/>
    <n v="0"/>
    <n v="0"/>
    <n v="0"/>
    <n v="75077"/>
    <s v="SI"/>
    <s v="13/03/2020_x000a_15/04/2020"/>
    <m/>
    <s v="Avaló"/>
    <m/>
    <s v="Avaló"/>
    <s v="Avaló"/>
    <s v="Avaló"/>
    <m/>
    <s v="Avaló"/>
  </r>
  <r>
    <x v="1"/>
    <s v="Propuesta de Investigación Convocatoria"/>
    <x v="1"/>
    <x v="25"/>
    <x v="11"/>
    <s v="SGR - MinCiencias"/>
    <x v="1"/>
    <s v="1- CORPORACIÓN UNIVERSITARIA IBEROAMERICANA - CPI_x000a_2- UNIVERSIDAD DE ANTOFAGASTA - UATFG_x000a_3- ZEMILLAH"/>
    <s v="N/A"/>
    <s v="Ambientes de aprendizajes accesibles y afectivos que favorecen la formación de profesores para el desarrollo de experiencias estéticas con el lenguaje, las artes y el acogimiento de la diversidad en Bogotá - Región"/>
    <n v="30"/>
    <s v="UDFJC:_x000a_- Dora Calderón (investigadora principal)_x000a_- Miriam Borja Orozco (co-investigadora)_x000a_- Jhon Jairo Paez (co-investigadora)_x000a_- Rafael Fino Sandoval (co-investigador)_x000a_- Edna Mendez Pinzón (co-investigador)_x000a_- Dylan Poveda Vargas (asistente de investigación)_x000a_- Raimundo Villalba Labrador (asistente de investigación)_x000a__x000a_CPI_x000a_- María de Jesús Blanco Vega (co-investigador)_x000a_- Sandra Rincón Infante (asistente de investigación)_x000a__x000a_Zemillah_x000a_- Zulibeth Acero (Asesora)_x000a__x000a_UATFG_x000a_- Mailing Rivera Lam (co-investigadora)_x000a_- Wilson Cortés Gómez (co-investigador)_x000a_Paola Fontana Adasme (co-investigadora)"/>
    <s v="GIIPLyM"/>
    <n v="2052784848"/>
    <m/>
    <n v="1420935298"/>
    <n v="631849550"/>
    <n v="1420935298"/>
    <n v="0"/>
    <n v="359074286"/>
    <n v="0"/>
    <n v="80330440"/>
    <n v="0"/>
    <n v="139036009"/>
    <n v="0"/>
    <n v="53408815"/>
    <n v="0"/>
    <m/>
    <s v="Formulación de primera versión tipo Artículo que define categorías: experiencias estéticas en lenguaje y comunicación y en artes y criterios para su incorporación en el diseño de AAAA._x000a__x000a_(Generación de Nuevo conocimiento)_x000a_- Primera versión de ambientes de aprendizaje para el desarrollo de experiencias estéticas en lenguaje y comunicación y en artes, en la formación de profesores._x000a_- Juegos y materiales diseñados para el desarrollo de experiencia estética en lenguaje y comunicación y en artes._x000a__x000a_(Formación de Recurso Humano) - (Apropiación Social del Conocimiento)._x000a_- Documentos teóricos resultado grupos focales con propuesta de AAAA para las diversas poblaciones. _x000a__x000a_(Generación de Nuevo Conocimiento Conocimiento)_x000a_- Repositorio AAAA diseñados y validados tanto en formación de profesores como contextos educativos de distintos niveles y áreas con informe de evolución y de validación. _x000a__x000a_(Apropiación Social del conocimiento)._x000a_- Artículos postulados a revistas indexadas _x000a__x000a_(Generación de Nuevo Conocimiento)_x000a_- Cartillas para profesores_x000a_(Apropiación Social del conocimiento -"/>
    <s v="- Cuatro (4) obras y/o productos de investigación, creación en artes, arquitectura y diseño_x000a_- Doce (12) Libros y/o capítulos de libros resultados de investigación_x000a_- Tres (3) Artículos publicados en revistas indexadas nacionales e internacionales_x000a_- Diseño de primeros talleres para los grupos focales incorporando las cuatro categorías._x000a_- Preparación y participación en Congresos (mínimo dos en lenguaje y comunicación, dos en artes y uno en tecnología y uno en ingeniería_x000a_- Dos cartillas para profesores uno en lenguaje y uno en_x000a_artes"/>
    <n v="0.69219884362669459"/>
    <n v="0.17492056527494401"/>
    <n v="0"/>
    <n v="1"/>
    <n v="3.913242056432014E-2"/>
    <n v="6.773043416384375E-2"/>
    <n v="2.6017736370197525E-2"/>
    <n v="0"/>
    <n v="75356"/>
    <s v="No han publicado resultados"/>
    <s v="17/03/2020_x000a_31/03/2020"/>
    <m/>
    <m/>
    <m/>
    <m/>
    <m/>
    <m/>
    <m/>
    <m/>
  </r>
  <r>
    <x v="1"/>
    <s v="Propuesta de Investigación Alianza Convenio"/>
    <x v="1"/>
    <x v="13"/>
    <x v="1"/>
    <s v="Universidad de América"/>
    <x v="3"/>
    <s v="Universidad de América"/>
    <s v="N/A"/>
    <s v="Evaluación de coagulantes naturales modificados, obtenidos a partir de polifenoles extraídos de residuos del café, en diferentes tipos de agua"/>
    <n v="12"/>
    <s v="Investigador Principal:_x000a_* Juan Pablo Rodríguez Miranda (UDFJC)_x000a_* Diana Marcela Cuesta Parra (UA)_x000a__x000a_Coinvestigadores:_x000a_*Felipe Correa Mahecha_x000a_* Adriana Páez Morales_x000a_* Jaime Eduardo Arturo"/>
    <m/>
    <n v="178895903"/>
    <m/>
    <n v="50872223"/>
    <n v="128023680"/>
    <n v="0"/>
    <n v="45872223"/>
    <n v="60125000"/>
    <n v="5000000"/>
    <n v="67898680"/>
    <m/>
    <m/>
    <m/>
    <m/>
    <m/>
    <m/>
    <s v="* Formación de dos (2) estudiantes de pregrado en investigación formativa de la Universidad America._x000a_* Dos (2) estudiantes de la Tecnología en Saneamiento Ambiental y/o Ingeniería Sanitaria de la Universidad Distrital._x000a_* Formación de un (1) estudiante de maestría._x000a_* Asistencia a tres (3) ponencias en Congresos y/o Seminarios especializados"/>
    <s v="* Tres (3) artículos científicos resultados de la investigación en revistas indexadas por Colciencias_x000a_* Un (1) Libro de resultado de investigación "/>
    <n v="0"/>
    <n v="0.59250782842131378"/>
    <n v="0.43276815846392502"/>
    <n v="0.56723184153607498"/>
    <n v="0.40749217157868617"/>
    <n v="0"/>
    <n v="0"/>
    <n v="0"/>
    <s v="N/A"/>
    <s v="N/A"/>
    <s v="N/A"/>
    <m/>
    <s v="Gracias por el envío de la información, sin embargo, creo que debemos sentar un lineamiento frente a este tipo de propuestas de proyectos (en convenio), dado que existen rubros que la Universidad asume , (que para esta oportunidad son mas altos que la Universidad América) y creería que fácilmente puede aplicar a la convocatoria de banco de proyectos que el CIDC tiene abierta. Lo indico porque  no se asocian pares para su evaluación, y con rubros de por medio, creería que lo mínimo se realice una evaluación como las que se realizan normalmente en CIDC. De mi parte no tengo experiencia para avalar está propuesta desde el punto de vista académico._x000a__x000a_Por tal motivo, no doy mi aval, hasta tanto no se tenga claridad del procedimiento asignación de pares.  Algunas inquietudes que surgen : El director del proyecto se encuentra a paz y salvo con otros proyectos?, administrativamente tanto el directo cómo el grupo puede aplicar ? Porque la UD asume más de la mitad del proyecto en efectivo? Los productos son acordes a la solicitud económica planteada?. _x000a__x000a_Como sugerencia propongo  que  este tipo de propuestas apliquen a las convocatorias de Banco de Proyectos, hasta tanto no se tenga una reglamentación clara de este tipo de proyectos en Convenio."/>
    <s v="Buenos días Milenita. déspues de leer el docunento del profesor Juan Pablo. respecto al aspecto académico recomendaria revisar el objetivo general para especificar que es lo que se quiere con la evaluación. En el aspecto administrativo volvemos a un proyecto que solicita 45millones en efectivo que no sabemos si la universidad tiene dicha capacidad. Saludos"/>
    <s v="Avaló"/>
    <m/>
    <m/>
    <m/>
    <m/>
  </r>
  <r>
    <x v="2"/>
    <s v="Propuesta de Investigación Convocatoria"/>
    <x v="1"/>
    <x v="26"/>
    <x v="12"/>
    <s v="MinCiencias"/>
    <x v="1"/>
    <s v="N/A"/>
    <s v="N/A"/>
    <s v="HERRAMIENTAS PARA LA CONSTRUCCIÓN DE POLÍTICAS PÚBLICAS EN COLOMBIA, PARA EL CONTROL Y MITIGACIÓN DE LOS EFECTOS OCASIONADOS POR INFECCIONES_x000a_RESPIRATORIAS AGUDAS (IRA), MEDIANTE MACHINE LEARNING. ESTUDIO DE CASO: SARSCoV-2."/>
    <n v="8"/>
    <s v="- JUAN PABLO RODRIGUEZ MIRANDA_x000a_- CARLOS ARTURO REINA RODRIGUEZ_x000a_- MAURICIO ANDRES RUIZ OCHOA_x000a_- NICOLAS DAVID ROZO GARCES_x000a_- CAROLINA PINO VÉLEZ_x000a_- JUAN MANUEL SÁNCHEZ CÉSPEDES_x000a_- CARLOS DAVID PADILLA LEAL_x000a_- SANDRA PATRICIA USAQUÉN PERILLA_x000a_- JENNY ALEXANDRA SEGURA OSUNA"/>
    <s v="- GIIRA_x000a_- AQUAFORMAT"/>
    <n v="1452705021"/>
    <m/>
    <n v="932705021"/>
    <n v="520000000"/>
    <n v="932705021"/>
    <n v="0"/>
    <n v="520000000"/>
    <m/>
    <m/>
    <m/>
    <m/>
    <m/>
    <m/>
    <m/>
    <m/>
    <s v="- Formación de cinco (5) estudiantes de pregrado en investigación formativa (Tecnología en Saneamiento Ambiental, Ingeniería Sanitaria, Ingeniería de Sistemas e Ingeniería Electrónica de la Universidad Distrital Francisco José de Caldas)_x000a_- Dos (2) ponencias en Congresos y/o Seminarios especializados, uno nacional y otro internacional._x000a_- Socialización de resultados ante el Gobierno Nacional, Autoridad Sanitaria y Autoridad Ambiental Jurisdicción."/>
    <s v="- Dos (2) artículos científicos resultados de la investigación en revistas indexadas por Colciencias_x000a_- Un (1) libro de los resultados de la investigación que reúna cada una de las líneas del proyecto._x000a_- Un (1) software especializado."/>
    <n v="0.64204708286748602"/>
    <n v="0.35795291713251398"/>
    <n v="0"/>
    <n v="1"/>
    <n v="0"/>
    <n v="0"/>
    <n v="0"/>
    <n v="0"/>
    <n v="77147"/>
    <s v="No paso"/>
    <d v="2020-04-06T00:00:00"/>
    <m/>
    <m/>
    <s v="Avaló"/>
    <s v="No Avaló"/>
    <s v="Avaló"/>
    <s v="Avaló"/>
    <m/>
    <s v="Avaló"/>
  </r>
  <r>
    <x v="2"/>
    <s v="Propuesta de Investigación Convocatoria"/>
    <x v="1"/>
    <x v="26"/>
    <x v="12"/>
    <s v="MinCiencias"/>
    <x v="1"/>
    <s v="N/A"/>
    <s v="N/A"/>
    <s v="Clasificación Asistencial COVID19"/>
    <n v="8"/>
    <s v="- Nelson Díaz Aldana (Investigador principal)_x000a_- César Leonardo Trujillo (Co-investigador)_x000a_- David Rosero Bernal Co-investigador"/>
    <s v="- LIFAE"/>
    <n v="833158200"/>
    <m/>
    <n v="538108200"/>
    <n v="295050000"/>
    <n v="538108200"/>
    <n v="0"/>
    <n v="295050000"/>
    <m/>
    <m/>
    <m/>
    <m/>
    <m/>
    <m/>
    <m/>
    <m/>
    <s v="El trabajo desarrollado por el grupo de investigación se ha focalizado en tres (03) aspectos: Pronóstico de_x000a_información disponible en las bases de datos, pronóstico de la segmentación de las imágenes de rayos x y_x000a_automatización de la clasificación asistencial a partir de soluciones disponibles en la nube._x000a_En la actualidad, se dispone de una gran cantidad de información que hace posible el desarrollo de modelos de_x000a_pronóstico bastante precisos. Sin embargo, el reto consiste en definir flujos de trabajo para el análisis de datos_x000a_que permitan convertir toda la información de baja calidad en información procesable. En el documento se_x000a_define un flujo de trabajo que tiene en cuenta cuatro pasos:_x000a_1. Importar datos de diferentes fuentes, tales como, archivos, bases de datos y hojas de datos._x000a_2. Limpiar la información por medio de la eliminación de valores atípicos y ruido, y combinar los conjuntos_x000a_de datos._x000a_3. Desarrollar un modelo predictivo preciso con base en la combinación de datos utilizando técnicas_x000a_adecuadas de aprendizaje profundo._x000a_4. Desplegar el modelo como una aplicación en un ambiente de producción._x000a_Para el desarrollo de la investigación se está utilizando las siguientes herramientas: Matlab [8], Simulink [9],_x000a_Opal-RT [10], DSPACE [11] y Amazon AWS [12]. Matlab y Simulink se utilizan para modelar el sistema de_x000a_clasificación asistencial y expandirlo a la segmentación de imágenes de rayos x. La definición del modelo_x000a_incluye el flujo de trabajo que permita el análisis de datos para el pronóstico del nexo epidemiológico y de los_x000a_antecedentes clínicos. Adicionalmente, se proyecta definir una aplicación que permita seleccionar cualquier_x000a_entidad que reporte información dentro del país para desplegar la clasificación asistencial actual y pronosticar_x000a_una futura._x000a_La plataforma de simulación de elementos eléctricos complejos (Opal-RT ó DSPACE) se utiliza para emular en_x000a_tiempo real el desempeño del modelo en términos de generación de datos y seguimiento al modelo. La_x000a_incorporación de los datos en la caracterización del comportamiento del nexo epidemiológico y de los_x000a_antecedentes clínicos permite obtener un pronóstico más preciso, de tal manera, que el sistema de_x000a_clasificación asistencial pueda mostrar escenarios para tomar decisiones más acertadas con respecto a_x000a_situaciones particulares._x000a_Finalmente, se utiliza el servicio de almacenamiento simple de Amazon (Amazon S3 ) para garantizar el acceso_x000a_y registro de los archivos que se utilizan por los modelos y los algoritmos de pronóstico bajo condiciones_x000a_adecuadas de escalabilidad, disponibilidad de datos, seguridad y rendimiento."/>
    <s v="La producción de esta solución permitirá tener disponible la información centralizada de los pacientes de manera permanente y la presentación amigable de escenarios futuros adecuados para la toma de decisiones de corto y mediano plazo."/>
    <n v="0.64586557510926501"/>
    <n v="0.35413442489073504"/>
    <n v="0"/>
    <n v="1"/>
    <n v="0"/>
    <n v="0"/>
    <n v="0"/>
    <n v="0"/>
    <n v="77492"/>
    <s v="No paso"/>
    <d v="2020-04-06T00:00:00"/>
    <m/>
    <s v="Avaló"/>
    <s v="Avaló"/>
    <s v="Avaló"/>
    <s v="Avaló"/>
    <s v="Avaló"/>
    <m/>
    <m/>
  </r>
  <r>
    <x v="2"/>
    <s v="Propuesta de Investigación Convocatoria"/>
    <x v="1"/>
    <x v="26"/>
    <x v="12"/>
    <s v="MinCiencias"/>
    <x v="1"/>
    <s v="- PONTIFICIA UNIVERSIDAD JAVERIANA_x000a_- COLOMBIANA DE TRASPLANTES SAS_x000a_- HOSPITAL MILITAR CENTRAL_x000a_- SOCIEDAD COLOMBIANA DE INGENIERIA_x000a_FISICA_x000a_- UNIVERSIDAD EL BOSQUE"/>
    <s v="N/A"/>
    <s v="ESPECTROSCOPIAS RAMAN Y ELIPSOMÉTRICA PARA EL PRONÓSTICO DE EVOLUCIÓN DEL COVID-19 EN PACIENTES INFECTADOS CON SARS-COV-2"/>
    <n v="6"/>
    <s v="- Alejandro Camargo_x000a_- Adriana Beltran_x000a_- Mónica Acevedo_x000a_- Juan Carlos Ulloa_x000a_- Henry Ortíz_x000a_- Sandra Perdomo_x000a_- Andrés Cardona_x000a_- Jaime Perez_x000a_- María Consuelo Romero_x000a_- Cesar Herreño"/>
    <s v="UDFJC:_x000a_Grupo de Instrumentación Cientifica &amp; Didáctica_x000a_PUJ:_x000a_Enfermedades Infecciosas_x000a_CDTSAS:_x000a_Grupo de investigación Colombiana de_x000a_Trasplantes_x000a_HMC:_x000a_Grupo de Inmunología Clínica Aplicada_x000a_SCDIF:_x000a_INGENIERIA FISICA_x000a_UDB:_x000a_Grupo de Inmunología celular y molecular_x000a_Universidad El Bosque"/>
    <n v="1590798299"/>
    <m/>
    <n v="824297436"/>
    <n v="766500863"/>
    <n v="824297436"/>
    <n v="0"/>
    <n v="739600000"/>
    <n v="0"/>
    <n v="2047391"/>
    <n v="0"/>
    <n v="5399040"/>
    <n v="0"/>
    <n v="5454432"/>
    <n v="0"/>
    <n v="14000000"/>
    <m/>
    <s v="Actualmente se han identificado cuatro genes que pertenecen a la familia del coronavirus, conocidos como alfa, beta,_x000a_gamma y delta. Dentro de este grupo de genes, el virus corona alfa y beta, puede ocasionar patologías, tanto en seres_x000a_humanos como en animales. Mientras que coronavirus del grupo gamma y delta, sólo generan procesos infecciosos en_x000a_animales._x000a_El virus coronavirus (COVID-19) pertenece a la familia beta, y es el patógeno responsable de los mecanismos_x000a_infecciosos que se desencadenaron en seres humanos y que generaron una neumonía masiva en Wuhan, Hubei_x000a_(China) en diciembre del 2019. Aquí radica la importancia de diagnosticar esta infección de manera rápida y ágil por_x000a_medio de técnicas moleculares como RT-PCR. Esto también es de relevancia en la actualidad, debido a que no existen_x000a_vacunas o antivirales que se encuentren aprobados para procedimientos clínicos._x000a_La Organización Mundial de la Salud (OMS) ha puesto a disposición protocolos de laboratorio para la detección de este_x000a_virus. En estos documentos, este organismo menciona la importancia de detectar los genes RdyRp y E que se han_x000a_utilizado masivamente en países como Corea, desde febrero de 2020 y los genes N, que se han utilizado en los_x000a_Centros para el Control y Prevención de Enfermedades (CDC) de los Estados Unidos; dándole una mayor fiabilidad al_x000a_diagnóstico. En este procedimiento sólo se añade ARN de plantilla para que pueda ser utilizado por cualquier_x000a_investigador que decida realizar el procedimiento._x000a_Esto es posible a través de la utilización de un kit de RT-PCR en tiempo real, que detecte los genes anteriormente_x000a_mencionados e identifique a los pacientes positivos para la enfermedad y descarte a los que no han sido infectados con_x000a_el COVID-19. A partir de este punto, se procede a la correlación de los resultados a través de la técnica de RAMAN._x000a_Bibliografía: Directrices de Laboratorio para la Detección y Diagnóstico de la Infección con el Nuevo Coronavirus 2019_x000a_(2019-nCoV) - 1 Febrero de 2020 - Organización mundial de la salud."/>
    <n v="0.51816590231342707"/>
    <n v="0.46492380615752721"/>
    <n v="0"/>
    <n v="1"/>
    <n v="1.2870211146736963E-3"/>
    <n v="3.3939186403417194E-3"/>
    <n v="3.4287388938174872E-3"/>
    <n v="8.8006128802127926E-3"/>
    <n v="76726"/>
    <s v="No paso"/>
    <d v="2020-04-06T00:00:00"/>
    <m/>
    <s v="Avaló"/>
    <s v="Avaló"/>
    <s v="Impedido"/>
    <s v="Avaló"/>
    <s v="Avaló"/>
    <m/>
    <m/>
  </r>
  <r>
    <x v="2"/>
    <s v="Propuesta de Investigación Convocatoria"/>
    <x v="1"/>
    <x v="26"/>
    <x v="12"/>
    <s v="MinCiencias"/>
    <x v="1"/>
    <m/>
    <s v="N/A"/>
    <s v="Sistema integrado de monitoreo de datos médicos geolocalizados para toma de decisiones y modelamiento epidemiológico basado en inteligencia artificial enfocado en el caso de estudio SARS-Cov-2"/>
    <n v="6"/>
    <s v="- Diego Barragán_x000a_- Israel Contreras_x000a_- Nathaly Marín_x000a_- Roberto Ferro_x000a_- Andrés López_x000a_- Juan Bello_x000a_- Gabriel Alzate"/>
    <s v="LIDER"/>
    <n v="712600000"/>
    <m/>
    <n v="553400000"/>
    <n v="159200000"/>
    <n v="553400000"/>
    <n v="0"/>
    <n v="159200000"/>
    <n v="0"/>
    <n v="0"/>
    <n v="0"/>
    <n v="0"/>
    <n v="0"/>
    <n v="0"/>
    <n v="0"/>
    <n v="0"/>
    <m/>
    <s v="Contar con un sistema de geolocalización en tiempo real permite conocer las ubicaciones de los pacientes_x000a_afectados por el Covid-19, esto con el fin de implementar planes de contingencia que ayuden a reducir dichos focos_x000a_de propagación. Se sabe que actualmente una de las ciudades en Colombia más afectadas es la capital Bogotá,_x000a_inicialmente el virus ingresó en días anteriores al 6 de Marzo cuando se diagnosticó el paciente cero en el país,_x000a_asumiendo que este virus se importó por vía aérea, este sistema logrará caracterizar dichos escenarios de_x000a_propagación permitiendo tomar decisiones radicales que ayuden a minimizar la razón del número de contagiados en_x000a_función del tiempo, esta es una de las grandes preocupaciones en vista de que la red hospitalaria [11] no cuenta_x000a_con UCIS suficientes para la demanda que se avecina._x000a_Cuando el sistema se encuentre en funcionamiento se retroalimentan las bases de datos en tiempo real que_x000a_permitan conocer estadísticas actualizadas para analizar si los protocolos implementados por el Ministerio de Salud_x000a_han generado resultados. Actualmente el número de contagios en Colombia supera los 490 individuos y se estima_x000a_por medio de una regresión con losdatos actuales que para finales de abril esta cifra se encuentre muy por encima_x000a_de las 5.000 personas afectadas y que haya en total entre 80 y 100 muertes. El diseño de un algoritmo estocástico_x000a_y/o metaheurístico retroalimentado con machine learning permitirá generar un modelo de estimación que_x000a_pronostique un número probable de contagios por día, según la ubicación y factores estudiados previamente, esto_x000a_con el fin de mitigar dichos focos de propagación por medio de medidas radicales que no impacten colateralmente_x000a_la economía del país._x000a_Con el total de los datos obtenidos durante el proceso, se convierte en un insumo de toma de decisión para el_x000a_gobierno."/>
    <n v="0.77659275891103008"/>
    <n v="0.22340724108896998"/>
    <n v="0"/>
    <n v="1"/>
    <n v="0"/>
    <n v="0"/>
    <n v="0"/>
    <n v="0"/>
    <n v="76725"/>
    <s v="No paso"/>
    <d v="2020-04-06T00:00:00"/>
    <m/>
    <s v="Avaló"/>
    <m/>
    <s v="Avaló"/>
    <s v="Avaló"/>
    <s v="Avaló"/>
    <m/>
    <m/>
  </r>
  <r>
    <x v="2"/>
    <s v="Propuesta de Investigación Convocatoria"/>
    <x v="1"/>
    <x v="26"/>
    <x v="12"/>
    <s v="MinCiencias"/>
    <x v="1"/>
    <s v="- CORPORACIÓN TECNOLÓGICA INDUSTRIAL COLOMBIANA_x000a_- FUNDACIÓN UNIVERSITARIA_x000a_PANAMERICANA_x000a_- UNIVERSIDAD SANTO TOMAS"/>
    <s v="N/A"/>
    <s v="Modelo de comunicación asertiva para el aislamiento y el uso de redes sociales que permita impactar en la cadena de transmisión del COVID 19 en Bogotá. Caso de estudio Instituciones De educación Superior (IES)."/>
    <n v="8"/>
    <s v="- Neider Barbosa_x000a_- Edwin Forero_x000a_- Evy Tapias_x000a_- Fabiola Saenz"/>
    <s v="- INNOVATEC_x000a_- GRUPO DE INVESTIGACIÓN EN INGENIERÍAS - GIIS"/>
    <n v="622920055"/>
    <m/>
    <n v="561614647"/>
    <n v="61305408"/>
    <n v="561614647"/>
    <n v="0"/>
    <n v="16200000"/>
    <n v="0"/>
    <n v="28800000"/>
    <n v="0"/>
    <n v="9000000"/>
    <n v="0"/>
    <n v="7305408"/>
    <n v="0"/>
    <n v="0"/>
    <m/>
    <s v="La relación simbiótica entre las redes sociales y la información, no ha sido ajena al manejo que ha tenido esta en_x000a_relación con el surgimiento y desarrollo de esta pandemia denominada COVID 19. En la historia de la humanidad_x000a_ninguna pandemia tuvo tanta cobertura, tanto flujo de datos, tantos elementos audiovisuales y textuales que permiten a_x000a_cada individuo realizar sus propios análisis y por qué no sacar conclusiones._x000a_Solo en los siglos XX y XXI varias epidemias han asolado a la humanidad desde la gripe española, el ébola, el cólera y_x000a_el SIDA hasta las más recientes como lo son la gripe A (H1N1) y el COVID 19. Pero sin duda es esta ultima la que_x000a_mayor difusión ha tenido, gracias obviamente a las redes sociales._x000a_Es vital el flujo de la información, hoy tenemos acceso directo a los datos de la epidemia en tiempo real, conocemos las_x000a_políticas de los diferentes Estados, observamos el sentir de los diferentes países, culturas e individuos, tratamos de_x000a_entender los pronósticos de la ciencia y de las paraciencias, nos reímos con memes, nos preocupamos por audios y_x000a_videos apocalípticos, podemos escuchar de primera mano la voz de los afectados, de los creyentes y contradictores. Al_x000a_mismo tiempo las redes han permitido continuar con cierta normalidad tenemos conciertos virtuales, noticias minuto a_x000a_minuto, eventos culturales y hasta la vida académica se está desarrollando por estas redes._x000a_Son muchas las ventajas que hoy se tienen para el desarrollo y conocimiento de este tipo de situaciones, hoy la_x000a_información esta tan solo a un clip, lo que hace más importante el manejo responsable de la información y las redes y_x000a_hace a su vez necesarias profundas investigaciones que hagan de esta relación un factor de desarrollo y mejoramiento_x000a_de las condiciones de existencia de la humanidad."/>
    <n v="0.90158382683633453"/>
    <n v="2.6006547501508843E-2"/>
    <n v="0"/>
    <n v="1"/>
    <n v="4.6233862224904609E-2"/>
    <n v="1.444808194528269E-2"/>
    <n v="1.1727681491969302E-2"/>
    <n v="0"/>
    <n v="77046"/>
    <s v="No paso"/>
    <d v="2020-04-06T00:00:00"/>
    <m/>
    <s v="Avaló"/>
    <m/>
    <s v="No Avaló"/>
    <s v="No Avaló"/>
    <s v="Avaló"/>
    <m/>
    <m/>
  </r>
  <r>
    <x v="2"/>
    <s v="Propuesta de Investigación Convocatoria"/>
    <x v="1"/>
    <x v="26"/>
    <x v="12"/>
    <s v="MinCiencias"/>
    <x v="0"/>
    <s v="- FUNDACIÓN UNIVERSITARIA LOS LIBERTADORES_x000a_- UNIVERSIDAD TECNOLOGICA DEL CHOCO DIEGO LUIS CORDOBA_x000a_- UNIVERSIDAD TECNOLOGICA DEL CHOCO DIEGO LUIS CORDOBA"/>
    <s v="N/A"/>
    <s v="Implementación de un sistema de vigilancia y alertas tempranas para la gestión de riesgos epidemiológicos asociados al_x000a_covid-19, a partir de un modelo de ecuaciones estructurales que analice los determinantes sociales en territorios étnicos."/>
    <n v="9"/>
    <s v="- Sebastien Lozano_x000a_- Adriana Gallego_x000a_- Vladimir Ballesteros_x000a_- Gloria Prado_x000a_- Denis Castro_x000a_- Harold Moreno_x000a_- Deiner Mena_x000a_Arnobio Palacios "/>
    <s v="- Representaciones y Conceptos Científicos. IREC._x000a_- Electronica, Telecomunicaciones e Informatica con Oportunidad y Servicio &quot;ETICOS&quot;_x000a_- Investigaciones Pedagógicas en el área de Matemáticas &quot;INPEMA&quot;"/>
    <n v="720007707"/>
    <m/>
    <n v="539355252"/>
    <n v="180652455"/>
    <n v="539355252"/>
    <n v="0"/>
    <n v="43680000"/>
    <n v="0"/>
    <n v="42000000"/>
    <n v="0"/>
    <n v="94972455"/>
    <n v="0"/>
    <n v="0"/>
    <n v="0"/>
    <n v="0"/>
    <m/>
    <m/>
    <n v="0.74909649821290036"/>
    <n v="6.0666017287506618E-2"/>
    <n v="0"/>
    <n v="1"/>
    <n v="5.8332708930294824E-2"/>
    <n v="0.13190477556929817"/>
    <n v="0"/>
    <n v="0"/>
    <n v="77288"/>
    <s v="No paso"/>
    <d v="2020-04-06T00:00:00"/>
    <m/>
    <s v="No Avaló"/>
    <m/>
    <s v="No Avaló"/>
    <s v="No Avaló"/>
    <s v="Avaló"/>
    <m/>
    <m/>
  </r>
  <r>
    <x v="2"/>
    <s v="Propuesta de Investigación Convocatoria"/>
    <x v="1"/>
    <x v="26"/>
    <x v="12"/>
    <s v="MinCiencias"/>
    <x v="1"/>
    <s v="N/A"/>
    <s v="N/A"/>
    <s v="COCOVID"/>
    <n v="6"/>
    <s v="- Edgar Rodríguez_x000a_- José Ignacio Rodríguez_x000a_- Giovanny Tarazona_x000a_- Pablo Garzón"/>
    <s v="Comercio Electronico en Colombia -_x000a_GICOECOL"/>
    <n v="2032670000"/>
    <m/>
    <n v="1952670000"/>
    <n v="80000000"/>
    <n v="1952670000"/>
    <n v="0"/>
    <n v="80000000"/>
    <n v="0"/>
    <n v="0"/>
    <n v="0"/>
    <n v="0"/>
    <n v="0"/>
    <n v="0"/>
    <n v="0"/>
    <n v="0"/>
    <m/>
    <s v="Análisis y detección de posibles infectados en tiempo real._x000a_Seguimiento oportuno a personas con alto riesgo de contagio de COVID-19._x000a_Alertamientos oportunos para mitigación de contagio de COVID-19"/>
    <n v="0.96064289825697236"/>
    <n v="3.9357101743027645E-2"/>
    <n v="0"/>
    <n v="1"/>
    <n v="0"/>
    <n v="0"/>
    <n v="0"/>
    <n v="0"/>
    <n v="77220"/>
    <s v="No paso"/>
    <d v="2020-04-06T00:00:00"/>
    <m/>
    <m/>
    <m/>
    <m/>
    <m/>
    <s v="Avaló"/>
    <m/>
    <m/>
  </r>
  <r>
    <x v="2"/>
    <s v="Propuesta de Investigación Convocatoria"/>
    <x v="1"/>
    <x v="26"/>
    <x v="12"/>
    <s v="MinCiencias"/>
    <x v="1"/>
    <s v="N/A"/>
    <s v="N/A"/>
    <s v="UNIDAD DE ATENCION DE EMERGENCIA POR INSUFICIENCIA RESPIRATORIA CAUSADA POR COVID-19"/>
    <n v="6"/>
    <s v="- Jhoan Oliveros_x000a_- Carlos Montenegro_x000a_- David Arciniegas_x000a_- Rubiela Bello"/>
    <s v="GIIRA"/>
    <n v="565630929"/>
    <m/>
    <n v="533893587"/>
    <n v="31737342"/>
    <n v="519493587"/>
    <n v="0"/>
    <n v="31737342"/>
    <n v="14400000"/>
    <n v="0"/>
    <n v="0"/>
    <n v="0"/>
    <n v="0"/>
    <n v="0"/>
    <n v="0"/>
    <n v="0"/>
    <m/>
    <s v="El principal beneficio de la UNIDAD DE ATENCION DE EMERGENCIA POR INSUFICIENCIA RESPIRATORIA es la_x000a_rápida implementación y el bajo costo, esto permitirá aumentar la cobertura de la atención de pacientes con infecciones_x000a_respiratorias agudas (SARS-Cov-2 entre ellas) en zonas de difícil acceso o con limitada disponibilidad de recursos_x000a_hospitalarios, principalmente respiradores mecánicos._x000a_Al usar usar la electricidad como fuente de energía, el equipo puede ser operado en hospitales temporales o incluso en_x000a_espacios con adecuación mínima para atender enfermos. Tiene el potencial de ser fabricado masivamente con un bajo_x000a_costo, lo que amplía las posibilidades de adquisición. La mayoría de los componentes son usados comercialmente en_x000a_la actualidad, facilitando la construcción, mantenimiento y entrenamiento del personal médico."/>
    <n v="0.91843207357566548"/>
    <n v="5.6109629747633546E-2"/>
    <n v="0"/>
    <n v="1"/>
    <n v="2.5458296676701003E-2"/>
    <n v="0"/>
    <n v="0"/>
    <n v="0"/>
    <n v="77295"/>
    <s v="No paso"/>
    <d v="2020-04-06T00:00:00"/>
    <m/>
    <m/>
    <m/>
    <m/>
    <m/>
    <s v="Avaló"/>
    <m/>
    <m/>
  </r>
  <r>
    <x v="2"/>
    <s v="Propuesta de Investigación Convocatoria"/>
    <x v="0"/>
    <x v="27"/>
    <x v="13"/>
    <s v="MinCiencias"/>
    <x v="1"/>
    <s v="1- Universidad SurColombiana USC_x000a_2- Universidad de la Amazonía UA_x000a_3- Fundación para el desarrollo de la educación en la Orinoquía"/>
    <s v="N/A"/>
    <s v="NARRATIVAS DE MAESTROS RURALES ACERCA DEL PASADO RECIENTE: APORTES A LA PEDAGOGÍA PARA LA PAZ, RECONCILIACIÓN Y REPARACIÓN SIMBÓLICA"/>
    <n v="18"/>
    <s v="UDFJC_x000a_- Juan Carlos Amador (investigador principal)_x000a_- Marieta Qintero (co-investigadora)_x000a_- Keilyn Sánchez (aux. investigación)_x000a_- Gilary Arredondo_x000a_- Nine Ballesteros (joven investigadora)_x000a_USC:_x000a_- Miryam Oviedo (co-investigadora)_x000a_UA:_x000a_Carolina Cuellar (co-investigadora)_x000a_USTV:_x000a_- Edgar Pineda (co-investigadora)_x000a_Educar Orinoquía:_x000a_- Ricardo Munevar (co-investigadora)_x000a_- Angie Quintero_x000a_- Laura Fajardo_x000a_- Marleny Cardona_x000a_- Juan David Reyes_x000a_- Andrés Moreno "/>
    <s v="UDFJC_x000a_- Moralia_x000a_UA_x000a_- Ananeko_x000a_USTV_x000a_- humanidades digitales, formación y coonstrucción de paz territorial - ABA_x000a_"/>
    <n v="962086576"/>
    <n v="325727305"/>
    <n v="409812176"/>
    <n v="552274400"/>
    <n v="357887305"/>
    <n v="11924871"/>
    <n v="260000000"/>
    <n v="35000000"/>
    <n v="93000000"/>
    <n v="0"/>
    <n v="84274400"/>
    <n v="5000000"/>
    <n v="115000000"/>
    <n v="0"/>
    <n v="0"/>
    <s v="- Producción de narrativas (expresiones ilocutivas) acerca de los_x000a_procesos de subordinación en los territorios rurales, la_x000a_presencia de hechos bélicos y su impacto en los ambientes_x000a_escolares. (Instrumentos aplicados: entrevistas narrativas)_x000a_- Producción de narrativas presentes en memorias del pasado_x000a_reciente acerca de emociones asociadas a modos de_x000a_menosprecio y agravios, pero también a formas de resistencia._x000a_(Instrumentos aplicados: Foto-biografías territoriales)_x000a_- Producción de narrativas relacionadas con prácticas en_x000a_educación para la paz realizadas por los maestros rurales para_x000a_promover la reconciliación y la reparación simbólica._x000a_(Instrumentos aplicados: Estético- analógico, multimodal, digital)_x000a_- Sistematización de la información._x000a_Recolección y organización de la información recogida en los_x000a_instrumentos de recolección de información (entrevistas_x000a_narrativas, foto-biografías territoriales y estético –analógico)_x000a_- Elaboración de piezas comunicativas para dar a conocer la_x000a_información recolectada en los instrumentos._x000a_- Registros audiovisuales para la elaboración de piezas_x000a_comunicativas._x000a_- Documento comprensivo interpretativo con perspectiva_x000a_interseccional que da cuenta de las aristas de interpretación_x000a_(subordinación, humillación y comprensión) de la investigación_x000a_en su componente cualitativo._x000a_- Rutas territoriales que visibilicen las prácticas y saberes de los_x000a_docentes que contribuyen a la construcción del pasado reciente_x000a_en el territorio._x000a_- Material didáctico para la enseñanza del pasado reciente en los_x000a_territorios._x000a_- Dinámicas de vulneración de derechos en clave territorial ._x000a_Dan cuenta de las condiciones geográficas, características_x000a_culturales e históricas del territorio, condiciones estatales de_x000a_abandono, presencia y acciones de organizaciones sociales,_x000a_entre otros factores._x000a_- Identificación de aspectos relacionados con género ._x000a_Reconociendo las dimensiones plurales y diferenciales del_x000a_impacto del conflicto armado, en relación con patrones de_x000a_violencia basados en género: mujeres, jóvenes, adultos, niños,_x000a_niñas, comunidades LGTBIQ+._x000a_- Reconocimiento de aspectos étnicos presentes en cada_x000a_territorio. Atendiendo a las dimensiones plurales y_x000a_diferenciadas de patrones de violencia, atendiendo a una_x000a_perspectiva étnica y cultural para determinar: formas_x000a_diferenciadas de violencias contra pueblos indígenas,_x000a_comunidades campesinas, maestros y maestras, poblaciones_x000a_afrocolombianas, entre otros._x000a_- Matriz de subordinación. En tramas narrativas de memorias_x000a_del pasado, que aportan a la identificación de categorías_x000a_analíticas para reconocer los atributos estables y recoger_x000a_información de las características específicas y relativas al_x000a_fenómeno o realidad._x000a_- Matriz de modos de resistencia . En tramas narrativas de_x000a_memorias del pasado reciente que permiten la identificación de_x000a_categorías analíticas para develar los fenómenos comunes y_x000a_discrepantes en el territorio con perspectiva interseccional._x000a_- Informe descriptivo analítico._x000a_- Categorías (matrices de subordinación y modos de resistencia)_x000a_Subcategorías, Propiedades, Dimensiones, Indicadores."/>
    <s v="- Un libro de investigación publicado categoría B_x000a_- Un capítulo de libro publicado categoría B_x000a_- Un artículo de investigación categoría A1_x000a_- Evento de participación ciudadana o de comunidades relacionado con la CTeI_x000a_- Una cartilla o folleto de divulgación de resultados_x000a_- Tres cursos de capacitación, seminarios o talleres_x000a_- Presentación de resultados ante las autoridades competentes._x000a_- Una red creada o articulación en una red a nivel nacional o internacional _x000a_- Generación de contenidos_x000a_- Vinculación de un joven investigador"/>
    <n v="0.37199074795114906"/>
    <n v="0.28264074957844543"/>
    <n v="4.3853550269772862E-2"/>
    <n v="0.95614644973022711"/>
    <n v="0.13304415963496408"/>
    <n v="8.759544317766263E-2"/>
    <n v="0.12472889965777882"/>
    <n v="0"/>
    <n v="78576"/>
    <s v="SI"/>
    <s v="06/08/2020_x000a__x000a_31/08/2020"/>
    <m/>
    <m/>
    <m/>
    <m/>
    <m/>
    <m/>
    <m/>
    <m/>
  </r>
  <r>
    <x v="2"/>
    <s v="Propuesta de Investigación Convocatoria"/>
    <x v="1"/>
    <x v="28"/>
    <x v="14"/>
    <s v="MinCiencias"/>
    <x v="1"/>
    <s v="N/A"/>
    <s v="N/A"/>
    <s v="Modelo de seguimiento remoto para terapias de rehabilitación motora en pacientes con lesiones de tejido blando en extremidades."/>
    <n v="13"/>
    <s v="Joven talento:_x000a_- Jonathan Steven Capera Quintana_x000a_- Sebastian Camilo Vanegas Ayala_x000a_- Daniel David Leal Lara_x000a_- Camilo Enrique Rocha Calderon_x000a_- Brayan Leonardo Sierra Forero_x000a_- Norbey Danilo Muñoz Cañon_x000a__x000a_Tutor:_x000a_- Julio Barón Velandía_x000a_- John Freddy Parra Peña_x000a_"/>
    <s v="Interoperabilidad Tecnológica y Semántica"/>
    <n v="173040000"/>
    <m/>
    <n v="168000000"/>
    <n v="5040000"/>
    <n v="168000000"/>
    <n v="0"/>
    <n v="5040000"/>
    <m/>
    <m/>
    <m/>
    <m/>
    <m/>
    <m/>
    <m/>
    <m/>
    <s v="- Diagnóstico participativo para la definición y/fortalecimiento de la problemática a abordar: entendido como una actividad para el encuentro entre investigadores y actores involucrados en la investigación. El diagnóstico permite evidenciar las expectativas del grupo de jóvenes y las de la comunidad, ampliar la identificación de temas de interés y la negociación sobre los mismos frente a las distintas problemáticas. Así, el proceso de investigación de investigación es resultado del diálogo de saberes entre investigadores y comunidad – actores locales, en pleno reconocimiento del contexto social, y con una clara intención de impacto._x000a_Como parte de este diagnóstico se debe realizar la identificación y caracterización de los actores, así: actores vinculados activamente al desarrollo del proceso de investigación, aliados, población afectada, población beneficiada, otros grupos de interés._x000a__x000a_- Lectura del entorno para medición y seguimiento: esta actividad consiste en la realización de una lectura que incluya información sobre prácticas ciudadanas, estado actual de las problemáticas que se estudian, contexto social, económico, normativo y geográfico. Esta información se obtiene de fuentes primarias y secundarias, teniendo en cuenta que las voces de los actores locales y de las comunidades son fundamentales para el desarrollo de la investigación. A partir de esta línea, se definen los indicadores de seguimiento y resultado, tanto de la investigación como de su impacto en la comunidad(es) participantes. De esta manera, los jóvenes talento, podrán dar cuenta al finalizar su investigación, de los resultados obtenidos._x000a__x000a_- Diseño e implementación metodológico desde un enfoque participativo: describe las etapas y actividades dirigidas a la vinculación de la comunidad y a la co-elaboración de cada uno de los insumos y productos del proceso investigativo, así como la generación o vinculación a redes o alianzas. Es importante que el grupo de investigación parta de reconocer a las personas de la comunidad como integrantes activos de la investigación. Como actividades de investigación, la observación, indagación, recolección de datos, análisis de información, entre otras, deben realizarse de manera conjunta entre investigadores y comunidad, y otros actores identificados."/>
    <s v="- Artículo en autoría o co - autoría en formato de revista indexada con parámetros para ser publicado en una revista categorizada (categorías A1, A2, B y C) o Capítulo en libro resultado de investigación - Capítulo de libro o borrador para ser sometido a evaluación. Este producto será entregado por proyecto, en el cual se mencionen los jóvenes talento que participaron. _x000a__x000a_- Informe Técnico Final de las actividades de CTeI desarrolladas y los resultados de investigación obtenidos por el joven en el marco del proyecto. Para los jóvenes que realizan su pasantía en el exterior, se debe entregar un informe de las actividades de CTeI y resultados de la estancia de investigación en el exterior."/>
    <n v="0.970873786407767"/>
    <n v="2.9126213592233011E-2"/>
    <n v="0"/>
    <n v="1"/>
    <n v="0"/>
    <n v="0"/>
    <n v="0"/>
    <n v="0"/>
    <m/>
    <s v="El investigador desistió de la presentación de la propuesta porque no tenían proyectos en ejecución, y este era requisito indispensable en los TDR"/>
    <s v="01/09/2020_x000a_24/09/2020"/>
    <m/>
    <m/>
    <m/>
    <m/>
    <m/>
    <m/>
    <m/>
    <m/>
  </r>
  <r>
    <x v="2"/>
    <s v="Propuesta de Investigación Convocatoria"/>
    <x v="0"/>
    <x v="29"/>
    <x v="15"/>
    <s v="MinCiencias"/>
    <x v="4"/>
    <s v="Banco Agrario de Colombia"/>
    <s v="N/A"/>
    <s v="Proyecto de Desarrollo Tecnológico denominado “Implementación de una plataforma tecnológica que permita mejorar los niveles de comercialización de productos agropecuarios de pequeños y medianos productores clientes Banco”"/>
    <n v="12"/>
    <s v="UDFJC_x000a_- Cesar Andrey Perdomo (Investigador principal)_x000a__x000a_Banco Agrario de Colombia:_x000a_- Luis Ignacio Suarez (Asesor Nacional)_x000a_- Luis Carlos Motta (Asesor nacional)_x000a_- Alfonso López (desarrollador de Software)_x000a_- Angélica Cardenas (apoyo)_x000a_- Julieth Camargo (apoyo)_x000a_- Eliana Ramírez (apoyo)_x000a_- Daniel Cruz (apoyo)_x000a_- William Mora (apoyo)_x000a_- Andrés Julián Moreno (apoyo)"/>
    <s v="“Laboratorio de Automatización, Sistemas Embebidos y Robótica - LASER”"/>
    <n v="1116098162"/>
    <n v="0"/>
    <n v="1116098162"/>
    <n v="0"/>
    <n v="0"/>
    <n v="19057103"/>
    <n v="0"/>
    <n v="1097041059"/>
    <n v="0"/>
    <m/>
    <m/>
    <m/>
    <m/>
    <m/>
    <m/>
    <s v="OE1.P1. Diseño de prototipo tecnológico que facilite la comercialización de productos agropecuarios._x000a_OE1.P2. Requerimiento del desarrollo de software que permita la implementación del mínimo producto viable del prototipo diseñado_x000a_OE1.P3. Manuales técnicos y de usuario de la plataforma_x000a_OE1.P1. Desarrollo tecnológico que permita la comunicación efectiva entre productor agropecuario y comercializador para facilitar la logística de trasporte_x000a_OE2.P2. Manual técnico y de Usuario de uso de plataforma_x000a_OE3.P1. Campaña de capacitación para clientes internos y externos del Banco._x000a_OE3.P2. Tutorial de uso de la plataforma por medios audiovisuales y documentales._x000a_OE3.P3. Piloto implementado en campo para probar las funcionalidades del Mínimo Producto Viable, y la experiencia de_x000a_usuario._x000a_OE3.P4. Informe de hallazgos y resultados de la implementación de prototipo en Banco._x000a_OE3.P5. Artículo de investigación sobre resultados."/>
    <s v="Dos Campañas de capacitación para clientes internos y externos del Banco sobre el uso de la plataforma_x000a_- Un Tutorial publicado y socializado sobre el uso de la plataforma por medios audiovisuales y documentales_x000a_- Dos Manuales técnico y manual de usuario. Comunicación efectiva entre productor agropecuario y comercializador para facilitar la logística de trasporte._x000a_- Un prototipo: El desarrollo a la medida contemplará un mínimo producto viable con las siguientes características: Publicar productos agropecuarios a vender. Inscripción cuenta de ahorro o corriente del Banco para recibir pagos o giros. Inscripción de persona o mayorista para la compra de productos. Compra de productos a través del botón de pago del Banco. Concertar logística de transporte entre productor agropecuario y comercializador._x000a_- Un artículo publicado y socializado sobre hallazgos de los resultados de la implementación de prototipo en_x000a_Banco."/>
    <n v="0"/>
    <n v="1.7074755293791086E-2"/>
    <n v="1"/>
    <n v="0"/>
    <n v="0.9829252447062089"/>
    <n v="0"/>
    <n v="0"/>
    <n v="0"/>
    <n v="80040"/>
    <s v="SI - Banco definitivo de propuestas elegibles de Proyectos calificados"/>
    <d v="2020-12-11T00:00:00"/>
    <m/>
    <s v="Avaló"/>
    <s v="Avaló"/>
    <s v="Avaló"/>
    <s v="Avaló"/>
    <s v="Avaló"/>
    <m/>
    <s v="Avaló"/>
  </r>
  <r>
    <x v="2"/>
    <s v="Propuesta de Investigación Convocatoria"/>
    <x v="1"/>
    <x v="30"/>
    <x v="16"/>
    <s v="MinCiencias"/>
    <x v="1"/>
    <s v="1- Universidad de Cundinamarca UdeC"/>
    <s v="N/A"/>
    <s v="Potencial energético solar, eólico e hidráulico (en función del caudal) de estaciones de carga eléctrica (electrolineras) para embarcaciones a lo largo del río magdalena navegable."/>
    <n v="14"/>
    <s v="UDFJC:_x000a_- Camilo Arias (investigador principal)_x000a_- Andrés Guasca (co-investigador)_x000a_- Lisseth Cruz (estudiante pregrado)_x000a_- Christian Soto (estudiante pregrado)_x000a_- Javier Salcedo (estudiante pregrado)_x000a_- Lady Capera (estudiante maestria)_x000a_- Edgar Mesa (estudiante Maestria)_x000a_- Alejandro Cáceres (estudiante pregrado)_x000a_- Elkin Zamudio (estudiante pregrado)_x000a_- Terrence Chambers (asesor internacionalUniversity of Lousiana at Lafayette)_x000a__x000a_UdeC:_x000a_- Orlando Harker (co-investigador)"/>
    <s v="UDFJC:_x000a_- GIEAUD_x000a_- DISING_x000a__x000a_UdeC:_x000a_- GITEINCO"/>
    <n v="694161800"/>
    <m/>
    <n v="448060000"/>
    <n v="246101800"/>
    <n v="448060000"/>
    <n v="0"/>
    <n v="236391800"/>
    <n v="0"/>
    <n v="9710000"/>
    <m/>
    <m/>
    <m/>
    <m/>
    <m/>
    <m/>
    <s v="Plan de divulgación técnica:_x000a_- Organización de 1 evento de divulgación de resultados de investigación en el mes 7 de la investigación._x000a_- Organización de 1 evento de divulgación de resultados de investigación en el mes 14 de la investigación._x000a_- Construcción de 1 página web donde se podrá acceder a todo el historial de los productos así como guías para la instalación de los proyectos._x000a_- Creación de una red de conocimiento especializado con la Universidad de Louisiana._x000a_- 1 curso de capacitación, en generación de archivos climáticos_x000a_- 1 curso de capacitación, en el manejo de la herramienta Trnsys V18_x000a_- 1 curso de capacitación, en tecnologías de generación eléctrica solar, eólica y mediante turbina de río."/>
    <s v="- Vinculación de 2 estudiantes de maestría en el_x000a_marco del proyecto._x000a_- Vinculación de 6 estudiantes de pregrado, para fortalecer los procesos de investigación formativa de la Universidad Distrital F.J.C._x000a_- 1 Artículo de investigación publicado o con carta de_x000a_aceptación, en revista indexada en categoría A1._x000a_- 1 Artículo de investigación publicado o con carta de_x000a_aceptación, en revista indexada en categoría A2._x000a_- 1 Libro resultado de investigación categoría B._x000a_- 1 planta piloto para probar las capacidades de_x000a_generación de cada una de las tecnologías._x000a_- Nuevo registro científico de mapas vectoriales generados a partir de la investigación_x000a_- Consultoría e informes técnicos parciales_x000a_- Consultoría e informes técnicos finales"/>
    <n v="0.64546911109196736"/>
    <n v="0.34054279564216872"/>
    <n v="0"/>
    <n v="1"/>
    <n v="1.3988093265863952E-2"/>
    <n v="0"/>
    <n v="0"/>
    <n v="0"/>
    <n v="80265"/>
    <s v="No paso"/>
    <s v="28/09/2020_x000a_30/10/2020"/>
    <m/>
    <s v="Avaló"/>
    <s v="Impedido"/>
    <m/>
    <s v="Avaló"/>
    <s v="Avaló"/>
    <m/>
    <s v="Avaló"/>
  </r>
  <r>
    <x v="2"/>
    <s v="Propuesta de Investigación Convocatoria"/>
    <x v="1"/>
    <x v="30"/>
    <x v="16"/>
    <s v="MinCiencias"/>
    <x v="1"/>
    <s v="N/A"/>
    <s v="N/A"/>
    <s v="Diseño de un modelo de negocio para la gestión de proyectos de la UPME"/>
    <n v="14"/>
    <s v="UDFJC:_x000a_- Roberto Ferro (investigador principal)_x000a_- Jorge Enrique Salamanca Céspedes (co-investigador)_x000a_- Jhandra Melissa Díaz López M.Sc. (co-investigador)_x000a_- Luis Carlos Ávila (Personal de Apoyo)_x000a_- Rosaaura Camacho Avila (personal de apoyo)_x000a_- Danilo Alberto Parra (co-investigador)_x000a_- Orlando García Hurtado (co-investigador)"/>
    <s v="LIDER (Laboratorio de Investigación y Desarrollo en Electrónica y Redes)"/>
    <n v="688180615"/>
    <m/>
    <n v="411180615"/>
    <n v="277000000"/>
    <n v="379180615"/>
    <n v="32000000"/>
    <n v="277000000"/>
    <m/>
    <m/>
    <m/>
    <m/>
    <m/>
    <m/>
    <m/>
    <m/>
    <s v="- Diseño e implementación de un proceso para el mejoramiento de la formulación, gestión, seguimiento y evaluación de los planes misionales y los proyectos derivados de éstos, por parte de la UPME: _x000a_Medios de verificación:_x000a_• Documento de diagnóstico que contenga los escenarios: As- Is, To- Be y Análisis de brecha._x000a_• Documento de recomendaciones y buenas prácticas de gestión de proyectos._x000a_• Propuesta metodológica para la gestión de los proyectos de la UPME._x000a_• Proceso para la formulación, gestión, seguimiento y cierre de proyectos._x000a_• Definición y diseño de la PMO_x000a_• Flujo de procesos._x000a_• Batería de Indicadores y metas para la medición de la gestión de los proyectos y fichas de indicadores._x000a_• Diseño del Tablero de seguimiento, monitoreo y control _x000a_• Diseño y especificación de requerimientos generales para la herramienta de software para gestión de proyectos de la UPME._x000a_• Plan de acción y Cronograma para la implementación del proceso y la propuesta metodológica de gestión de proyectos._x000a_• Documento con la descripción de los Resultados de la implementación._x000a_• Documento de lecciones aprendidas._x000a_• Medición inicial de Indicadores de desempeño._x000a_• Tablero de monitoreo, seguimiento y control"/>
    <s v="- Participación en un evento especializados, presentando los resultados del proyecto_x000a_- Dos artículos de investigación C._x000a_- Dos presentaciones de los resultados ante las autoridades competentes_x000a_- Diseño e implementación de un proceso para el mejoramiento de la formulación, gestión, seguimiento y evaluación de los planes misionales y los proyectos derivados de éstos, por parte de la UPME"/>
    <n v="0.55098996794613286"/>
    <n v="0.44901003205386714"/>
    <n v="0.10355987055016182"/>
    <n v="0.8964401294498382"/>
    <n v="0"/>
    <n v="0"/>
    <n v="0"/>
    <n v="0"/>
    <n v="80237"/>
    <s v="No paso"/>
    <s v="28/09/2020_x000a_30/10/2020"/>
    <m/>
    <s v="Avaló"/>
    <s v="Avaló"/>
    <s v="Avaló"/>
    <s v="Avaló"/>
    <s v="Avaló"/>
    <m/>
    <s v="Avaló"/>
  </r>
  <r>
    <x v="2"/>
    <s v="Propuesta de Investigación Convocatoria"/>
    <x v="1"/>
    <x v="30"/>
    <x v="16"/>
    <s v="MinCiencias"/>
    <x v="1"/>
    <s v="1- Fundación Universitaria Panamericana_x000a_2- Corporación Tecnológica Industrial Colombiana_x000a_3- Instituto Tecnológico de Ciudad Juárez"/>
    <s v="N/A"/>
    <s v="MODELO DE GESTIÓN TECNOLÓGICA PARA OBTENER UNA MEJOR EFICIENCIA ENERGÉTICA EN INSTALACIONES ELÉCTRICAS, UTILIZANDO UNA ENERGÍA ALTERNATIVA Y LOS ESTÁNDARES MINÌMOS DE DESEMPEÑO ENERGÉTICO (MEPS)."/>
    <n v="12"/>
    <s v="UDFJC:_x000a_Fabiola Saenz Blanco (investigador principal)_x000a_FUP:_x000a_- Neider Barbosa Castro (co-investigador)_x000a_TEINCO:_x000a_- Evy Tapias Forero (co-investigador)_x000a_ITCJ:_x000a_- Francisco Zorrilla Briones (asesor internacional)_x000a_- José Mario Camarillo Delgadillo (asesor internacional)"/>
    <s v="UDFJC:_x000a_GRUPO ADQUISICIÓN Y REPRESENTACIÓN DEL CONOCIMIENTO - SISTEMAS EXPERTOS Y SIMULACIÓN (ARCO SES)_x000a_FUP:_x000a_GRUPO DE INVESTIGACIÓN EN INGENIERÍAS - GIIS_x000a_TEINCO:_x000a_INNOVATEC"/>
    <n v="840660000"/>
    <m/>
    <n v="644200000"/>
    <n v="196460000"/>
    <n v="640000000"/>
    <n v="0"/>
    <n v="63500000"/>
    <n v="0"/>
    <n v="36984000"/>
    <n v="0"/>
    <n v="36984000"/>
    <n v="4200000"/>
    <n v="58992000"/>
    <m/>
    <m/>
    <s v="- Una red de investigación Colombo - Mexicana_x000a_- Participación de cienco (5) Congresos Internacionales de Investigación_x000a_- Curso de eficiencia energética - energías renovables_x000a_- Curso de gestión Tecnológica_x000a_- Formación de nueve (9) estudiantes de pregrado"/>
    <s v="- Dos capítulos de libro de investigación categoría B_x000a_- Dos artículos de investigación categoría B_x000a_- Dos consultorías de los procesos_x000a_- Un informe técnico final_x000a_- Un software de Gestión Tecnológica"/>
    <n v="0.7613065924392739"/>
    <n v="7.5535888468584209E-2"/>
    <n v="0"/>
    <n v="1"/>
    <n v="4.3994004710584539E-2"/>
    <n v="4.3994004710584539E-2"/>
    <n v="7.5169509670972801E-2"/>
    <n v="0"/>
    <n v="80204"/>
    <s v="No paso"/>
    <s v="28/09/2020_x000a_30/10/2020"/>
    <m/>
    <m/>
    <s v="Avaló"/>
    <s v="Avaló"/>
    <s v="Avaló"/>
    <s v="Avaló"/>
    <m/>
    <m/>
  </r>
  <r>
    <x v="2"/>
    <s v="Propuesta de Investigación Convocatoria"/>
    <x v="1"/>
    <x v="31"/>
    <x v="17"/>
    <s v="SGR - MinCiencias"/>
    <x v="0"/>
    <s v="1- Corporación Universitaria Remington_x000a_2- Secretaria de Educación Municipal de Montería - Cordoba"/>
    <s v="N/A"/>
    <s v="Fortalecimiento de capacidades de CTeI para la innovación educativa en educación básica y media, mediante el desarrollo de un programa de intervención pedagógica con uso de TICs en instituciones oficiales del municipio de Montería, departamento de Córdoba."/>
    <n v="24"/>
    <s v="UDFJC:_x000a_Roberto Ferro Escobar"/>
    <s v="LIDER (Laboratorio de Investigación y Desarrollo en Electrónica y Redes)"/>
    <n v="2892715428"/>
    <m/>
    <n v="2598715428"/>
    <n v="294000000"/>
    <n v="2528510580"/>
    <n v="30204848"/>
    <n v="150000000"/>
    <n v="40000000"/>
    <n v="144000000"/>
    <m/>
    <m/>
    <m/>
    <m/>
    <m/>
    <m/>
    <s v="- Perfil sociodemográfico y psicográfico de los estudiantes de educación virtual,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Ocho Informes técnicos y financieros de ejecución presentados trismestralmente durante la ejecución del proyecto _x000a_- Tesis de pregrado, dos tesis de maestria y dos tesis de doctorado, un libro de investigación, dos documentos de investigación._x000a_- Publicación de seis artículos de investigación en revistas indexadas de cuartil Q1 y Q3_x000a_- Trámite de una patente resultado del proyecto_x000a_- Para la producción de un libro de investigación_x000a_- Cuatro cursos como servicio de apoyo para entrenamiento especializado para científicos investigadores_x000a_- Una estrategía como servicios de comunicación con enfoque en Ciencia, Tecnología y Sociedad_x000a_- Un servicio de apoyo para el desarrollo tecnológico y la innovación"/>
    <n v="0.87409586007849782"/>
    <n v="6.2296085627956903E-2"/>
    <n v="0.16761395897628681"/>
    <n v="0.83238604102371316"/>
    <n v="6.3608054293545255E-2"/>
    <n v="0"/>
    <n v="0"/>
    <n v="0"/>
    <n v="81032"/>
    <s v="No pasó"/>
    <s v="16/10/2020_x000a__x000a_27/10/2020"/>
    <m/>
    <m/>
    <m/>
    <s v="Avaló"/>
    <s v="Avaló"/>
    <s v="Avaló"/>
    <m/>
    <m/>
  </r>
  <r>
    <x v="2"/>
    <s v="Propuesta de Investigación Convocatoria"/>
    <x v="1"/>
    <x v="32"/>
    <x v="18"/>
    <s v="Agencia Nacional del Espectro - ANE"/>
    <x v="1"/>
    <s v="N/A"/>
    <s v="N/A"/>
    <s v="Metodología para la medición de señales interferentes en la banda VHF empleando vehículos aéreos no tripulados"/>
    <n v="12"/>
    <s v="GITUD:_x000a_- Elvis Eduardo Gaona García_x000a_GIIRA:_x000a_- Paulo Alonso Gaona García_x000a__x000a_- Víctor Daniel Angulo Morales, Estudiante Doctorado en Ingeniería_x000a_- Juan Pablo Oviedo, Estudiante Maestría en Ciencias de la Información y las Comunicaciones_x000a_- Clara López Quintero, Estudiante de Maestría en Ciencias de la Información y las Comunicaciones_x000a_- Salvador Sánchez Alonso, Investigador Computer Science de la Universidad Alcalá de Henares (España)"/>
    <s v="1- Grupo de investigación Gestión e Investigación en Informática, Redes y Afines (GIIRA)_x000a_2- Grupo de Investigación de Telecomunicaciones de la universidad Distrital Francisco José de Caldas (GITUD)"/>
    <n v="354827930"/>
    <m/>
    <n v="224768147"/>
    <n v="130059783"/>
    <n v="223872647"/>
    <n v="895500"/>
    <n v="130059783"/>
    <m/>
    <m/>
    <m/>
    <m/>
    <m/>
    <m/>
    <m/>
    <m/>
    <s v="Fase 1: revisión del estado del arte_x000a_El resultado esperado de esta fase es una caracterización completa del uso, manipulación y tratamiento de la señal usada por un operador que opere en la banda VHF con presencia en la zona urbana del departamento de Cundinamarca. Entre ellos se pretende establecer cuales tienen mayor ocupación del espectro y por ende mayor influencia sobre las zonas que hacen parte del proyecto._x000a_Fase 2: adquisición de datos en campo_x000a_En esta etapa se pretende desarrollar toda la adquisición, validación, almacenamiento, y verificación de datos confinados en un informe que unifique, demuestre y justifique con validez la integridad de los datos, que relacione las justificaciones en la medición y relacione las características usadas para las mismas. En esta sección de pruebas de campo se deben realizar mediciones de prueba, donde se valide el funcionamiento del método de medición seleccionado mediante la captura de señales con el dispositivo de vuelo no tripulado, asegurando la integridad y validez de los datos siguiendo las recomendaciones internacionales, además, debe evidenciarse la captura de datos usados para el estudio relacionando con firmeza el factor de los parámetros a evaluar dentro de la identificación de la señal interferente._x000a_Fase 3: análisis de datos_x000a_Esta fase debe entregar un informe de toda la información extraída de los datos obtenidos, en el cual se establezcan los patrones más relevantes de la señal, los niveles obtenidos, las correlaciones y correspondencia con simulaciones, cálculos esperados y demostrar de forma adecuada que cumple con los requisitos establecidos por las entidades estatales. Se debe hacer una verificación de la exposición a CEM logrando identificar, si existen, las zonas donde la medición sea relevante para el usuario. En este análisis se pretende descubrir y establecer que fuentes de transmisión presentan los niveles más altos, los niveles con mejor recepción y cuales se ven más afectadas por las señales en la misma banda. A partir del análisis establecer los parámetros de la señal interferente identificada y lograr extraer de ella la base científica que permita diseñar la metodología de la señal interferente._x000a_Fase 4: Desarrollo de base científica para metodología_x000a_Esta fase debe ser la última del proyecto, donde se aprovechen todos los análisis hechos anteriormente, y se relacione la información con las metodologías desarrolladas bajo otras mediciones y entornos. Con lo cual se espera establecer la base científica para los modelos que se deben lograr a futuro respecto a la identificación de la señal interferente, una metodología de medición de la señal interferente y los patrones que ella presente. Además de vincular a partir de la medición hecha la base científica para el modelamiento de una metodología de diseño basada en parámetros de calidad de servicio vinculados al modelo de propagación escogido basado en la medición de la señal en el entorno urbano del proyecto."/>
    <s v="1- Un (1) Artículo aceptado para publicación en Revista Indexada como A1, A2 o B en la clasificación Publindex, y/o incluida en ISI, Scopus o SciELO_x000a_2- Informe final de Investigación_x000a_3- Formación de dos (2) estudiantes de programas de maestría de la Universidad Distrital_x000a_4- Resultados parciales de Tesis Doctoral_x000a_5- Desarrollo de un curso – taller dirigido a estudiantes de pregrado o posgrado sobre señales interferentes en RF_x000a_6- Presentación de una ponencia en eventos científicos basada en los resultados de investigación._x000a_7- Documento Final de Investigación de los proyectos de pregrado vinculados en el Proyecto"/>
    <n v="0.6309329905343134"/>
    <n v="0.36906700946568666"/>
    <n v="6.8382120941237632E-3"/>
    <n v="0.99316178790587628"/>
    <n v="0"/>
    <n v="0"/>
    <n v="0"/>
    <n v="0"/>
    <m/>
    <s v="No paso"/>
    <d v="2020-12-01T00:00:00"/>
    <m/>
    <s v="Avaló"/>
    <s v="Avaló"/>
    <s v="Avaló"/>
    <s v="Avaló"/>
    <s v="Avaló"/>
    <m/>
    <s v="Avaló"/>
  </r>
  <r>
    <x v="2"/>
    <s v="Propuesta de Investigación Convocatoria"/>
    <x v="1"/>
    <x v="33"/>
    <x v="19"/>
    <s v="MinCiencias"/>
    <x v="1"/>
    <s v="N/A"/>
    <s v="N/A"/>
    <s v="Control basado en aprendizaje de máquina aplicado a convertidores en microrredes eléctricas aisladas"/>
    <n v="12"/>
    <s v="Investigador UDFJC:_x000a_Nelson Díaz Aldana_x000a__x000a_Doctor estancia postdoctoral:_x000a_José Guillermo Guarnizo Marín"/>
    <s v="Laboratorio de Investigación en Fuentes Alternativas de Energía - LIFAE"/>
    <n v="96000000"/>
    <m/>
    <n v="96000000"/>
    <n v="0"/>
    <n v="96000000"/>
    <n v="0"/>
    <n v="0"/>
    <m/>
    <m/>
    <m/>
    <m/>
    <m/>
    <m/>
    <m/>
    <m/>
    <s v="- Estrategia de control basada en aprendizaje de máquina aplicada a convertidores eléctricos en microrredes aisladas, capaz de adaptarse a perfiles de generación variables y perturbaciones._x000a_- Productos y resultados de actividades de Apropiación Social del Conocimiento: participación en ponencia nacional-internacional._x000a_- Productos y resultados de actividades de Generación de Nuevo Conocimiento: 1 artículo original enviado para evaluación a revista indexada categoría A1-A2-B Publindex."/>
    <m/>
    <n v="1"/>
    <n v="0"/>
    <e v="#DIV/0!"/>
    <e v="#DIV/0!"/>
    <n v="0"/>
    <n v="0"/>
    <n v="0"/>
    <n v="0"/>
    <m/>
    <s v="No paso"/>
    <s v="30/11/2020_x000a__x000a_29/12/2020"/>
    <m/>
    <s v="Avaló"/>
    <s v="Avaló"/>
    <m/>
    <m/>
    <s v="Avaló"/>
    <m/>
    <m/>
  </r>
  <r>
    <x v="2"/>
    <s v="Propuesta de Investigación Convocatoria"/>
    <x v="1"/>
    <x v="34"/>
    <x v="20"/>
    <s v="MinCiencias"/>
    <x v="1"/>
    <s v="1- Universidad de Cundinamarca UdeC (Aliado)_x000a__x000a_2- Universidad Central UC (Cooperante)_x000a__x000a_3- Unidades Tecnológicas de Santander UTS (Aliado)"/>
    <s v="N/A"/>
    <s v="Síntesis y caracterización de materiales nanoestructurados para filtración y tratamiento de contaminantes presentes en_x000a_aguas rurales y urbanas de la ciudad de Bogotá."/>
    <n v="36"/>
    <s v="UDFJC:_x000a_- César Aurelio Herreño 6 horas (Investigador Principal)_x000a_- César Augusto Diaz 4 horas (Coinvestigador)_x000a_- Rudolf Arthur Triana 4 horas (Coinvestigador)_x000a_- Nelson Enrique Barrios 4 horas (Coinvestigador)_x000a_- Daniela Estefania Garzón 20 horas (Estudiante Maestría)_x000a_- Diego Alexander Tellez 20 horas (Estudiante Maestría)_x000a__x000a_UdeC:_x000a_- Arles Prieto Moreno 4 horas (Coinvestigador)_x000a_- Misael Fernando Perilla 4 horas (Coinvestigador)_x000a_- Jairo Eduardo Marquez 4 horas (Coinvestigador)_x000a_- Jessica Alejandra Suárez 20 horas (Estudiante Pregrado)_x000a__x000a_UC:_x000a_- Yaneth Vásquez Ochoa 2 horas (Coinvestigador)_x000a_- Jose Augusto Galvis Echeverri 2 horas (Coinvestigador)_x000a__x000a_UTS:_x000a_- Arly Dario Rincón 4 horas (Coinvestigador)"/>
    <s v="UDFJC:_x000a_Grupo de Instrumentación Cientifica &amp; Didáctica_x000a__x000a_UdeC:_x000a_Nanoingeniería_x000a__x000a_UC:_x000a_Grupo de investigación en Bioingeniería, Nanotecnología_x000a_y Telecomunicaciones (SPIN)_x000a__x000a_UTS:_x000a_Grupo de Investigación en Diseño y Materiales DIMAT"/>
    <n v="809754417"/>
    <m/>
    <n v="575194673"/>
    <n v="234559744"/>
    <n v="549913947"/>
    <n v="25280726"/>
    <n v="140200000"/>
    <n v="0"/>
    <n v="44399808"/>
    <n v="0"/>
    <n v="36730944"/>
    <n v="0"/>
    <n v="13228992"/>
    <n v="0"/>
    <n v="0"/>
    <s v="- Síntesis y caracterización fisicoquímica de tres familias de nanomateriales: óxidos de grafeno multicapa, nanoestructuras de óxidos de hierro (magnetita y hematita) y semiconductores calcogénidos fotocatalíticos (SnS y ZnS)._x000a_- Aplicación de estas tres familias de nanomateriales en la remediación y tratamiento de muestras de aguas rurales y urbanas de la ciudad de Bogotá_x000a_- 2 artículos publicado en revista internacional_x000a_- 1 tesis de pregrado y de maestría defendida_x000a_- Participación en Congresos/Ponencias/Conferencias/Workshops/Conversatorios Internacionales_x000a_- Participación de dos jóvenes investigadores en la elaboración de la investigación"/>
    <s v="- Dos artículos de categoría A2 y B_x000a_- Tres participaciones en congresos nacionales e internacionales sobre nuevos materiales y medio ambiente_x000a_- Tres Artículos y videos divulgativos del proyecto para público especializado_x000a_- Dos Artículo divulgativo sobre la aplicación de nanomateriales en remedicación de aguas_x000a_- Cuatro Participaciones en simposios, congresos, meetings del área de nanomateriales_x000a_- Realización de un trabajo de fin de grado (pregrado) relacionado con el proyecto_x000a_- Realización de dos tesis de maestría relacionada con el proyecto"/>
    <n v="0.67911200662212623"/>
    <n v="0.20435915201682686"/>
    <n v="0.15277142305986741"/>
    <n v="0.84722857694013254"/>
    <n v="5.4831201988985258E-2"/>
    <n v="4.5360597273531145E-2"/>
    <n v="1.6337042098530475E-2"/>
    <n v="0"/>
    <n v="82289"/>
    <s v="No paso"/>
    <s v="11/03/2021_x000a__x000a_14/04_2021"/>
    <m/>
    <s v="Avaló"/>
    <s v="Avaló"/>
    <s v="Avaló"/>
    <s v="Avaló"/>
    <s v="Avaló"/>
    <m/>
    <s v="Avaló"/>
  </r>
  <r>
    <x v="2"/>
    <s v="Propuesta de Investigación Convocatoria"/>
    <x v="1"/>
    <x v="34"/>
    <x v="20"/>
    <s v="MinCiencias"/>
    <x v="1"/>
    <s v="1- Universidad de Cundinanmarca UdeC (Aliado)_x000a__x000a_2- Escuela Tecnológica Instituto Técnico Central ETITC (Aliado)"/>
    <s v="N/A"/>
    <s v="Propuesta de un modelo para la predicción de ruido por tráfico rodado a partir de aprendizaje automático que ofrezca información potencialmente útil en los procesos de gestión ambiental del ruido en entornos urbanos de Bogotá"/>
    <n v="24"/>
    <s v="UDFJC:_x000a_- Carlos Enrique Montenegro Marín (investigador principal)_x000a_- Diego Espinel (Estudiante de Maestría)_x000a_- Oscar Esneider Acosta Agudelo (estudiante doctorado)_x000a__x000a_UdeC:_x000a_- Franklin Guillermo Montenegro Marín (co-investigador)_x000a_- Erica Lancheros Rubiano (estudiante pregrado)_x000a__x000a_ETITC:_x000a_- Jaime Alberto Paez Paez (co-investigador)"/>
    <s v="UDFJC:_x000a_GIIRA_x000a__x000a_UdeC:_x000a__x000a_ETITC:_x000a_"/>
    <n v="722133857"/>
    <m/>
    <n v="595733857"/>
    <n v="126400000"/>
    <n v="549385859"/>
    <n v="46347998"/>
    <n v="62300000"/>
    <n v="0"/>
    <n v="16000000"/>
    <n v="0"/>
    <n v="48100000"/>
    <m/>
    <m/>
    <m/>
    <m/>
    <s v="- Con el modelo de predicción a desarrollar se mejorará la predicción de ruido ambiental en un entorno urbano de Bogotá al considerar variables propias del ambiente. Esta herramienta permitirá a las entidades gubernamentales generar procesos de gestión de ruido en acústica ambiental para mejorar el bienestar de la sociedad._x000a_- Herramienta informática para el registro y análisis datos objetivos y subjetivos del entorno acústico"/>
    <s v="- Dos artículos de investigación categoría A1 y A2_x000a_- Un libro categoría A, donde se evidencien los resultados detallados de la implementación del modelo, capítulos por cada institución participante._x000a_- Dos ponencias en Congresos Internacionales_x000a_- Proyecto que vincula a estudiante de pregrado de la Universidad de Cundinamarca_x000a_- Proyecto que vincula a estudiante de maestría de la Universidad Distrital Francisco José de Caldas_x000a_- Proyecto que vincula a estudiante del doctorado de la Universidad Distrital Francisco José de Caldas"/>
    <n v="0.7607811954453203"/>
    <n v="0.15045409787509798"/>
    <n v="0.42658860589405428"/>
    <n v="0.57341139410594566"/>
    <n v="2.2156557049505574E-2"/>
    <n v="6.6608149630076136E-2"/>
    <n v="0"/>
    <n v="0"/>
    <n v="82398"/>
    <s v="El investigador desistió de la presentación de la propuesta "/>
    <s v="11/03/2021_x000a__x000a_14/04_2021"/>
    <m/>
    <m/>
    <m/>
    <m/>
    <m/>
    <m/>
    <m/>
    <m/>
  </r>
  <r>
    <x v="2"/>
    <s v="Propuesta de Investigación Convocatoria"/>
    <x v="0"/>
    <x v="34"/>
    <x v="20"/>
    <s v="MinCiencias"/>
    <x v="0"/>
    <s v="1- Universidad Nacional de Colombia UNAL (Ejecutor)_x000a_2- Universidad de Cundinamarca (aliado)_x000a_3- Institución Universitaria Politécnico Grancolombiano IUPG (cooperante)_x000a_4- Escuela Tecnológica Instituto Técnico Central ETITC (aliado)"/>
    <s v="N/A"/>
    <s v="Desarrollo de un proceso para la producción de polihidroxialcanoatos a través de cultivos mixtos y lodos provenientes de plantas de tratamiento de agua residuales"/>
    <n v="36"/>
    <s v="UDFJC:_x000a_- Andrés Felipe Cristancho Bernal (estudiante maestría)_x000a_- Jennifer Gracia (co-investigador)_x000a_- Carlos Enrique Montenegro (co-investigador)_x000a_- Julián González Vasqués (estudiante pregrado)_x000a__x000a_UNAL:_x000a_- Jhessica Mosquera Tobar (estudiante Maestria)_x000a_- Armando Espinosa Hernández (Investigador principal)_x000a_- Nubia Moreno Sarmiento (co-investigador)_x000a__x000a_UdeC: _x000a_- Jhon Sandoval Valencia (co-investigador)_x000a_- Andrés Felipe Ramírez Ruíz (estudiante pregrado)_x000a__x000a_IUPG:_x000a_- Iván Cabeza Rojas (co-investigador)_x000a__x000a_ETITC:_x000a_- Jaime Alberto Paez Paez (co-investigador)_x000a_- Leyder Martínez Márquez (estudiante técnico, tecnológico)"/>
    <s v="UDFJC:_x000a_- GIIRA_x000a__x000a_UNAL:_x000a_- Bioprocesos y Bioprospección_x000a__x000a_UdeC: _x000a_- Grupo Udecino de Investigación Ambiental_x000a__x000a_IUPG:_x000a_- CITIC_x000a__x000a_ETITC:_x000a_- Grupo de Investigación en ambientes virtuales de aprendizaje VIRTUS"/>
    <n v="1270677796"/>
    <n v="272442726"/>
    <n v="600099540"/>
    <n v="670578256"/>
    <n v="549538088"/>
    <n v="25280726"/>
    <n v="251469984"/>
    <n v="25280726"/>
    <n v="253530160"/>
    <n v="0"/>
    <n v="30847392"/>
    <n v="0"/>
    <n v="87480000"/>
    <n v="0"/>
    <n v="47250720"/>
    <s v="1. Desarrollar una metodología a escala de laboratorio para el enriquecimiento de biomasa con el propósito de producir polihidroxialcanoatos PHA’s a partir de cultivos mixtos._x000a_Este tema si bien ha sido estudiando con anterioridad, aún se desconoce cómo sería su aplicación para el caso colombiano. Los sustratos a utilizar cambian en sus características dependiendo de varios factores, razón por la cual esta investigación adaptará esta etapa del proceso de producción de PHAs al contexto local. Seleccionando aquellos microorganismos nativos con capacidad de acumulación de PHA. Este resultado permitirá contar con el consorcio microbiano necesario para los procesos de fermentación aerobia en diferentes escalas cuyo producto principal serán los plásticos biodegradables._x000a_2. Establecer las condiciones de operación a escala de laboratorio y pruebas piloto que permitan la producción de polihidroxialcanoatos PHA’s, con los mejores rendimientos._x000a_Una vez se cuente con la materia prima (fuente de carbono) y los microorganismos acumuladores, se evaluaran mediante diversos ensayos experimentales las condiciones de operación que maximicen la producción de PHA, permitiendo contar con información valiosa a la hora de realizar el escalado industrial del proceso. En este caso, se obtendrán también las características físicas, mecánicas y de biodegradabilidad del plástico, que permitirán determinar posibles usos del material._x000a_3. Evaluar las variables y parámetros del proceso de producción de polihidroxialcanoatos PHA’s a partir de cultivos mixtos y fuentes de carbono renovables mediante una técnica de análisis visual._x000a_Se obtendrán simulaciones del proceso escalado, lo que permitirá conocer los balances de masa del proceso, dimensionamiento de los equipos, rendimientos, condiciones operacionales adicionales, diagrama de proceso, calidad del producto, entre otros. Todo esto, teniendo en cuenta parámetros como disponibilidad de los sustratos. También se conocerá la cantidad de PHAs que se pueden generar utilizando los lodos activados y primarios de la PTAR objeto de estudio a nivel industrial. La simulación estará fundamentada en los ensayos experimentales a nivel laboratorio y piloto._x000a_4. Calcular el potencial económico y los impactos ambientales del proceso de producción de polihidroxialcanoatos PHA's propuesto a escala industrial, empleando software de simulación._x000a_Se calcularán datos como tiempo de recuperación de la inversión, tasa interna de retorno, inversión total necesaria para la implementación del proceso, perfil ambiental del proceso desarrollado y del producto obtenido, además de la huella de carbono del PHA. Estos resultados permitirán evaluar la sostenibilidad del proceso y orientarán etapas posteriores cuando se pase a la etapa de ingeniería detallada o de firma. También es importante resaltar que toda esta información se conocerá para bajo condiciones locales de producción del polímero "/>
    <s v="- Tres artículos de investigación categoría A1, A2 y B_x000a_- Participación en dos ponencias internacionales_x000a_- Vinculación de cinco estudiantes, uno de doctorado, uno de maestría y tres de pregrado_x000a_- Diseño de curso electivo del tema de investigación para formación de Maestría virtual. "/>
    <n v="0.43247634430215542"/>
    <n v="0.21779770676027457"/>
    <n v="9.1348369079161537E-2"/>
    <n v="0.90865163092083845"/>
    <n v="0.21941902729210827"/>
    <n v="2.4276328820024489E-2"/>
    <n v="6.8845147271307167E-2"/>
    <n v="3.7185445554130073E-2"/>
    <n v="82301"/>
    <s v="Pasó"/>
    <s v="11/03/2021_x000a__x000a_14/04_2021"/>
    <m/>
    <s v="Avaló"/>
    <s v="Avaló"/>
    <s v="Avaló"/>
    <m/>
    <s v="Avaló"/>
    <m/>
    <m/>
  </r>
  <r>
    <x v="2"/>
    <s v="Propuesta de Investigación Convocatoria"/>
    <x v="0"/>
    <x v="34"/>
    <x v="20"/>
    <s v="MinCiencias"/>
    <x v="1"/>
    <s v="1- Universidad Francisco de Paula Santander UFPS (aliado)_x000a_2- Escuela Tecnológica Instituto Técnico Central ETITC (aliado)_x000a_3- Unidad Administrativa Especial de Servicios Públicos UAESP"/>
    <s v="N/A"/>
    <s v="Evaluación del aprovechamiento de los residuos sólidos orgánicos mediante tecnologías de bioconversión aerobia, en la ciudad de Bogotá."/>
    <n v="30"/>
    <s v="UDFJC:_x000a_- Pedro Cardenas Bejarano (estudiante maestría)_x000a_- Juan Pablo Rodríguez Miranda (investigador principal)_x000a_- Diana Marcela Cuesta Parra (estudiante doctorado)_x000a__x000a_UFPS:_x000a_- Leidy Baez Navarro (estudiante pregrado)_x000a_- Juan Carlos Hernández Criado (co-investigador)_x000a__x000a_ETITC:_x000a_- María Galindo Dolores Torres (co-investigador)_x000a_- Nelson Castañeda Arias (co-investigador)_x000a_- Luisa Marina Gómez Torres (co-investigador)_x000a_- José Dario Siaucho Rodríguez (estudiante pregrado)"/>
    <s v="UDFJC:_x000a_- AquaFormat_x000a__x000a_UFPS:_x000a_- Grupo de Investigación Ambiental, Agropecuario y de Desarrollo Sostenible GI@DS_x000a__x000a_ETITC:_x000a_- Grupo Interdiciplinar de Estudios Ambientales - GEA"/>
    <n v="1007788384"/>
    <n v="544707890"/>
    <n v="599482797"/>
    <n v="408305587"/>
    <n v="544707890"/>
    <n v="54774907"/>
    <n v="182000000"/>
    <n v="0"/>
    <n v="43200000"/>
    <n v="0"/>
    <n v="183105587"/>
    <n v="0"/>
    <n v="0"/>
    <n v="0"/>
    <n v="0"/>
    <s v=" Variables de selección, criterios de evaluación técnica, social, ambiental y económica para la selección de sistemas aerobios para el tratamiento de residuos en condiciones de Bogotá_x000a_- Programación de sistema de Inteligencia Artificial para la predicción de escenarios para el tratamiento de residuos orgánicos en condiciones locales_x000a_- Selección de técnica para la evaluación multicriterio para la selección de sistemas eficientes en condiciones evaluadas Técnicas seleccionadas para experimentación en variables de Bogotá_x000a_- Diseño de experimentos variables como tipo de nutrientes, tiempo de degradación, pH, humedad, composición nitrógeno fosforo, microorganismos patógenos_x000a_- Cronograma para la evaluación de variables _x000a_- Diseño automatizado de reactores para dos prototipos a escala laboratorio con sensores para control de las variables de control del sistema_x000a_- Información para la integración del sistema con variables climáticas, variables de control, monitoreo para aprendizaje autónomo_x000a_- Selección de sistemas estadísticos para el análisis de datos Selección del sistema escalado para el proceso_x000a_- Datos para el desarrollo de modelo conceptual para la predicción de escenarios para el tratamiento de residuos orgánicos en condiciones locales_x000a_- Diseño de experimentos para prototipo escala banco Diseño de experimentos, operación del sistema escala banco _x000a_- Resultados de correlación de variables técnicas para obtener biomasa valorizada_x000a_- Datos para programar herramientas de aprendizaje autónomo _x000a_- Integración de variables para Modelo conceptual _x000a_- Modelo matemático para desarrollo de modelación predictiva de escalamiento de sistema de tratamiento en condiciones de Bogotá_x000a_- Aplicación de datos para predicción para escalamiento Validación de sistemas aerobios en modelos de predicción para escalamiento_x000a_- Escenarios de escalamiento de sistemas de tratamiento_x000a_aerobio en la ciudad de Bogotá_x000a_- Resultados para la toma de decisiones para el manejo de residuos orgánicos locales"/>
    <s v=" cuatro Artículos De investigación categoría A1 y A2_x000a_- Tres Prototipos escala De laboratorio y De banco para evaluar el comportamiento De los sistemas De tratamiento aerobio y obtención De bioproductos como compost o proteínas para consumo animal_x000a_- cuatro Espacios De participación ciudadana en CTeI_x000a_- Organización De dos eventos científicos y académicos con línea De bioprospección y bioprocesos_x000a_- participación en cinco eventos científicos que contribuyan con divulgación social del conocimiento_x000a_- Una Tesis De doctorado aprobada en Ingeniería De la Universidad Distrital Francisco José De Caldas_x000a_- Vinculación De Un estudiante De Maestría en Desarrollo Sustentable y Gestión Ambiental UD_x000a_- Un Trabajo De grado aprobado estudiante De Ingeniería Mecatrónica De la Escuela Tecnológica Instituto Técnico Central_x000a_- Formación De Un estudiante De Ingeniería De sistemas De la Universidad Francisco De Paula Santader_x000a_- Formación De Un estudiante De doctorado en Ingeniería De la Universidad Distrital Francisco José De Caldas_x000a_- Formación De Un estudiante De Ingeniería Mecatrónica De la Escuela Tecnológica Instituto Técnico Central"/>
    <n v="0.54049828182976956"/>
    <n v="0.23494506461785136"/>
    <n v="0.23133746600943655"/>
    <n v="0.7686625339905635"/>
    <n v="4.2866142025308362E-2"/>
    <n v="0.18169051152707075"/>
    <n v="0"/>
    <n v="0"/>
    <n v="82585"/>
    <s v="Pasó"/>
    <s v="11/03/2021_x000a__x000a_14/04_2021"/>
    <m/>
    <s v="Avaló"/>
    <s v="Avaló"/>
    <s v="Avaló"/>
    <s v="Avaló"/>
    <s v="Avaló"/>
    <m/>
    <s v="Avaló"/>
  </r>
  <r>
    <x v="2"/>
    <s v="Propuesta de Investigación Convocatoria"/>
    <x v="0"/>
    <x v="34"/>
    <x v="20"/>
    <s v="MinCiencias"/>
    <x v="1"/>
    <s v="1- Universidad Colegio Mayor de Cundinamarca UCMC (Aliado)_x000a__x000a_2- Escuela Tecnológica Instituto Técnico Central ETITC (Aliado)"/>
    <s v="N/A"/>
    <s v="Inclusión y reconocimento de la diversidad y diferencia cultural en la educación científica, mediante innovaciones educativas que propicien el Diálogo entre Conocimientos Científicos Académicos (CCA) y tradiciones Locales (CTL) en y para comunidades rurales. Estudios de caso Fosca y Fomequé "/>
    <n v="36"/>
    <s v="UDFJC:_x000a_- Jairo Robles Piñeros (co-investigador)_x000a_- Mónica Melo Herrera (estudiante doctorado)_x000a_- Jineth Pulido Manrique (estudiante pregrado)_x000a_- Luisa Gonzalez Ramírez (co-investigador)_x000a_- Claudia Orjuela Osorio (co-investigador)_x000a_- Nadenka Melo Brito (co-investigador)_x000a_- Adela Molina Andrade (investigadora principal)_x000a__x000a_UCMC:_x000a_- Laura Santamaría (estudiante pregrado)_x000a_- Sandra Gómez Contraras (co-investigador)_x000a_- Andrés Cardona Chavés (estudiante pregrado)_x000a_- Uva Falla Ramírez (co-investigador)_x000a_- Juan Velásquez Arias (co-investigador)_x000a__x000a_ETITC:_x000a_- María Galindo Torres (co-investigador)_x000a_- Fabiola Mejía Barragán (co-investigador)_x000a_- Nubia Naizaque Aponte (co-investigador)_x000a_- Luz Castiblanco Forero (estudiante pregrado)"/>
    <s v="UDFJC:_x000a_- INTERCITEC (Interculturalidad, ciencia y tecnología)_x000a_- Grupo de Estudios Ambientales Universidad Distrital (GEA-UD)_x000a_- Carlos Cuellar Cuellar (co-investigador)_x000a_- Clara Pacheco Lozano (estudiante doctorado)_x000a__x000a_UCMC:_x000a_- Investigación Disciplinar en Trabajo Social y Tendencias Contemporáneas_x000a__x000a_ETITC:_x000a_- Grupo Interdiciplinar de Estudios Ambientales - GEA"/>
    <n v="1040666313"/>
    <n v="463855724"/>
    <n v="583594634"/>
    <n v="457071679"/>
    <n v="549887000"/>
    <n v="33707634"/>
    <n v="240478337"/>
    <n v="0"/>
    <n v="162674086"/>
    <n v="0"/>
    <n v="53919256"/>
    <n v="0"/>
    <n v="0"/>
    <n v="0"/>
    <n v="0"/>
    <s v=" Artículo de revista Artículo sobre antecedentes: Tendencias teóricas y metodológicas en innovaciones en educación científica que propician el dialogo en CCA y CLT en los últimos diéz años;_x000a_- Capítulo de libro resultado del proceso: (a) Resultados del trabajo del análisis documental;_x000a_- Informes técnicos parciales y finales de las diferentes de la etapa Aportes previos,_x000a_- Estrategias de comunicación del conocimiento._x000a_- Comunicación oral en congreso especializado_x000a_- Artículo. Configuración de corpus para la gestión del conocimiento en innovaciones en educación científica que proponen diálogos entre CCA y CTL, desde la perspectivas ambiental y social._x000a_- Artículo. Resultado del proceso de los estudiantes de pre-grado. Experiencia investigativa y formativa en el trabajo de campo ambiental con comunidades tradicionales;_x000a_- Artículo. Resultado del proceso de los estudiantes. Proceso de trabajo de campo con perspectiva etnográfica en torno a reconocimiento de saberes tradicionales y sus implicaciones en el trabajador social: Una experiencia formativa e investigativa; Artículo. Conceptos y perspectivas teórico y metodológicas para el dialogo entre CCA y CTL en la educación científica._x000a_- Capítulos de libro resultado del proceso: (a) Resultados del trabajo de campo, (b) Desarrollo de la innovación, sistematización, interpretación y comprensión del proceso; Artículo. Desarrollo de innovaciones en educación en ciencias que propician el dialogo entre CCA y CTL en instituciones educativas rurales_x000a_- Informes técnicos parciales y finales de las diferentes Fases de la etapa: configuración del corpus y gestión, incluyendo los informes de los estudiantes._x000a_- Estrategias de comunicación del conocimiento. Comunicación oral en congreso especializado_x000a_- Artículo. Conceptos y perspectivas teórico y metodológicas para el dialogo entre CCA y CTL en la educación científica:_x000a_- Resultado del trabajo de campo, diseño e implementación de la innovación;_x000a_- Libro. Reflexiones teóricas en torno a enfoques ambientales, sociales y antropológicos y educación científica y el dialogo de CCA y CTL en la clase de ciencias._x000a_- Libro. Dialogo de los resultados teóricos, metodológicos y experienciales con otras comunidades a nivel Latinoamericano._x000a_- Estrategias de comunicación del conocimiento. Comunicación oral en congreso especializado;_x000a_Comunicación con enfoque ciencia tecnología y sociedad. Producción de audiovisuales sobre el proceso y REA (Recursos Educativos Abiertos) orientados a la sistematización del proceso y a la producción de artefactos de mediación pedagógica._x000a_- Estrategias pedagógicas para el fomento de CTeI. Diseño e implementación de innovaciones en el aula de ciencias que propicien el dialogo de conocimientos._x000a_- Artículo sobre el proceso de investigación en el campo del trabajo social y su articulación con el campo educativo._x000a_Comunicación con enfoque Ciencia tecnología y sociedad: -Propuesta de formación en investigación de profesionales en los campos ambientales, sociales y antropológicos y en educación en ciencias: Visiones I+D+i e integración con enfoques apropiación social del conocimiento_x000a_- Comunicación con enfoque Ciencia tecnología y sociedad: Propuesta de formación en investigación de profesionales en los campos ambientales, sociales y antropológicos y en educación en ciencias: Visiones I+D+i e integración con enfoques apropiación social del conocimiento_x000a_- Informes técnicos parciales y finales de la etapa interdisciplinariedad y configuración de habilidades I+D+i_x000a_- Dos estudiantes de doctorado;_x000a_Apoyo a la creación de programas o cursos para la formación de investigadores a nivel de pregrado. La proyección de los resultados de la investigación en los campos de formación de pregrado._x000a_- Apoyo a programas de formación. Apoyo a creación de cursos de doctorado en el campo de investigación y desarrollo de línea de investigación."/>
    <s v="Once (11) Artículos de investigación categorías A2, B, C y D_x000a_- Tres (3) libros de investigación categoría B_x000a_- Ocho (8) Informes técnicos parciales y finales de las diferentes etapas: Aportes previos, configuración del corpus y gestión del conocimiento, interdisciplinariedad y configuración de habilidades I+D+i_x000a_- Siete (7) Informes técnicos finales de los estudiantes de pregrado y doctorado._x000a_- Una Propuesta de formación en investigación de profesionales en los campos ambientales, sociales y antropológicos y en educación en ciencias: Visiones I+D+i e integración con enfoques apropiación social_x000a_- Una Comunicación oral_x000a_- Cuatro (4) Producciones audiovisuales sobre el proceso y REA (Recursos Educativos Abiertos) orientados a la sistematización del proceso y a la producción de artefactos de mediación pedagógica._x000a_- Dos (2) Diseños e implementación de innovaciones en el aula de ciencias que propicien el dialogo de conocimientos_x000a_- Una (1) Innovación en el aula de ciencias del colegio de Fosca_x000a_- Dos (2) estudiantes del DIE_UD, del Doctorado Interinstitucional en educación_x000a_- Proyección de los resultados de la investigación en los campos de formación de pregrado._x000a_- Seminarios de Investigación en la enseñanza de las ciencias con enfoque intercultural_x000a_- Seminario Línea de Investigación Enseñanza de las ciencias, contexto, diversidad y diferencia cultural"/>
    <n v="0.52839896240592543"/>
    <n v="0.26347155430599589"/>
    <n v="0.12293712138904438"/>
    <n v="0.87706287861095567"/>
    <n v="0.15631724018340545"/>
    <n v="5.1812243104673264E-2"/>
    <n v="0"/>
    <n v="0"/>
    <n v="82262"/>
    <s v="Pasó"/>
    <s v="11/03/2021_x000a__x000a_14/04_2021"/>
    <m/>
    <s v="Avaló"/>
    <s v="Avaló"/>
    <s v="Avaló"/>
    <s v="Avaló"/>
    <m/>
    <m/>
    <s v="Avaló"/>
  </r>
  <r>
    <x v="2"/>
    <s v="Propuesta de Investigación Convocatoria"/>
    <x v="1"/>
    <x v="34"/>
    <x v="21"/>
    <s v="MinCiencias"/>
    <x v="1"/>
    <s v="1- Centro de Investigación y Desarrollo Tecnológico de la Industria Electro Electrónica y TIC - CIDEI (Aliado)_x000a__x000a_2- Desarrollo e Integración de Tecnología y Comunicaciones SAS - DEINTEKO (Aliado)"/>
    <s v="N/A"/>
    <s v="Fortalecimiento de las capacidades científicas, tecnológicas y de innovación de la Universidad Distrital Francisco José de Caldas, mediante el desarrollo de un prototipo funcional de un sistema para la detección de drones comerciales e intrusión de sus protocolos de comunicación y geolocalización, basado en el prototipo de laboratorio desarrollado por Deinteko S.A.S y Cidei"/>
    <n v="24"/>
    <s v="UDFJC:_x000a_- Iván Bello González (estudiante maestría)_x000a_- Wilson López Sánchez (estudiante doctorado)_x000a_- Juan Pablo Oviedo Perdomo (estudiante Maesrtía)_x000a_- Wilmar Rengifo Guisa (co-investigador)_x000a_- Víctor Angulo Morales (estudiante doctorado)_x000a_- Elvis Gaona García (investigador principal)_x000a__x000a_CIDEI:_x000a_- Jorge Díaz Mantilla (co-investigador)_x000a_- Deivy Mayorquín Bejarano (co-investigador)_x000a__x000a_DEINTEKO:_x000a_- Elkin Sepulveda Castillo (co-investigador)"/>
    <s v="UDFJC:_x000a_- GITUD"/>
    <n v="796103353"/>
    <m/>
    <n v="683042307"/>
    <n v="113061046"/>
    <n v="449707345"/>
    <n v="109301398"/>
    <n v="113061046"/>
    <n v="93749360"/>
    <n v="0"/>
    <n v="30284204"/>
    <n v="0"/>
    <m/>
    <m/>
    <m/>
    <m/>
    <s v="_x000a_Para el Objetivo Específico 1:_x000a_Requerimientos y especificaciones funcionales definidas para el objetivo 1. Se entregará Documento técnico que evidencie la definición detallada de los requerimientos y especificaciones para el objetivo 1 en el mes 1._x000a_Estudio de vigilancia tecnológica realizado, en las tecnologías y protocolos de geolocalización aplicables al prototipo. Se entregará Documento que evidencie el estudio de vigilancia tecnológica de las tecnologías y protocolos de geolocalización en el mes 3._x000a_Adquisiciones de materiales y equipos realizadas para el objetivo 1. Se entregará Documento que evidencie la adquisición de materiales y equipos necesarios para el desarrollo del objetivo 1 en el mes 3._x000a_Algoritmo diseñado, para la incorporación de las tecnologías de geolocalización priorizadas. Se entregará Documento técnico que evidencie el diseño del algoritmo para la incorporación de las tecnologías de geolocalización priorizadas en el mes 6._x000a_Programación del algoritmo finalizada para la integración de tecnologías de geolocalización, y solicitud de registro realizada. Se entregará Documento técnico que evidencie el desarrollo del algoritmo y su solicitud de registro de software en el mes 10._x000a_Pruebas unitarias realizadas al algoritmo de incorporación de tecnologías de geolocalización. Se entregará Documento técnico que evidencie las pruebas unitarias realizadas al algoritmo de incorporación de  tecnologías de geolocalización en el mes 12._x000a_Para el Objetivo Específico 2:_x000a_Requerimientos y especificaciones funcionales definidas para el objetivo 2. Se entregará Documento técnico que evidencie la definición detallada de los requerimientos y especificaciones para el objetivo 2 en el mes 1._x000a_Estudio de vigilancia tecnológica realizado, en tecnologías para la detección y ubicación de drones en espacios urbanos. Se entregará Documento que evidencie el estudio de vigilancia tecnológica de tecnologías para la detección y ubicación de drones en espacios urbanos en el mes 3._x000a_Adquisiciones de materiales y equipos realizadas para el objetivo 2. Se entregará Documento que evidencie la adquisición de materiales y equipos necesarios para el desarrollo del objetivo 2 en el mes 3._x000a_Mecanismo diseñado, para la detección de drones y la orientación automatizada del prototipo. Se entregará Documento técnico que evidencie el diseño del mecanismo para la detección de drones y la orientación automatizada del prototipo en el mes 6._x000a_Mecanismo construido, para la detección de drones y la orientación automatizada del prototipo. Se entregará Documento técnico que evidencie el proceso de desarrollo del mecanismo para la detección de drones y la orientación automatizada del prototipo en el mes 10._x000a_Pruebas unitarias realizadas al mecanismo de detección de drones y orientación automatizada del prototipo. Se entregará Documento técnico que evidencie las pruebas unitarias realizadas al mecanismo de detección de drones y orientación automatizada del prototipo en el mes 12._x000a_Para el Objetivo Específico 3:_x000a_Requerimientos y especificaciones funcionales definidas para el objetivo 3. Se entregará Documento técnico que evidencie la definición detallada de los requerimientos y especificaciones para el objetivo 3 en el mes 13._x000a_Estudio de vigilancia tecnológica realizado, en mecanismos para la captura de drones en entornos urbanos. Se entregará Documento que evidencie el estudio de vigilancia tecnológica de mecanismos para la captura de drones en entornos urbanos en el mes 15._x000a_Adquisiciones de materiales y equipos realizadas para el objetivo 3. Se entregará Documento que evidencie la adquisición de materiales y equipos necesarios para el desarrollo del objetivo 3 en el mes 15._x000a_Mecanismo o algoritmo diseñado para la captura de drones. Se entregará Documento que evidencie el diseño del mecanismo o algoritmo para la captura de drones en el mes 18._x000a_Mecanismo o algoritmo construido, para la captura de drones. Se entregará Documento técnico que evidencie el proceso de desarrollo del mecanismo o algoritmo para la captura de drones en el mes 22._x000a_Para el Objetivo Específico 4:_x000a_Requerimientos y especificaciones funcionales definidas para el objetivo 4. Se entregará Documento técnico que evidencie la definición detallada de los requerimientos y especificaciones para el objetivo 4 en el mes 16._x000a_Documentación finalizada para la viabilidad de protección de propiedad intelectual de la interfaz gráfica. Se entregará Documento que evidencie la solicitud de protección de software en el mes 17._x000a_Adquisiciones de materiales y equipos realizadas para el objetivo 4. Se entregará Documento que evidencie la adquisición de materiales y equipos necesarios para el desarrollo del objetivo 4 en el mes 18._x000a_Documentación finalizada para el proceso de protección de propiedad intelectual del prototipo integrado. Se entregará Documento que evidencie el análisis de protección de propiedad intelectual de los resultados del proyecto en el mes 22._x000a_Pruebas finalizadas en entorno controlado y en campo, para el prototipo integrado. Se entregará Documento que contiene el informe de las pruebas realizadas del prototipo integrado en el mes 24._x000a_Para el Objetivo Específico 5:_x000a_Requerimientos y especificaciones funcionales definidas para el objetivo 5. Se entregará Documento técnico que evidencie la definición detallada de los requerimientos y especificaciones para el objetivo 5 en el mes 18._x000a_Documentación finalizada para el proceso de protección intelectual del encerramiento del prototipo. Se entregará Documento que evidencie la solicitud de protección de diseño industrial en el mes 20._x000a_Diseño y aplicación realizados del protocolo de prueba para la validación pre-comercial del prototipo con clientes o usuarios finales. Se entregará Documento que contiene el informe de los protocolos y los resultados de las pruebas pre-comerciales del prototipo con usuarios finales en el mes 24._x000a_Valoración económica realizada de la tecnología expresada en términos monetarios. Se entregará Documento que contiene la valoración económica de la tecnología expresada en términos monetarios en el mes 23._x000a_Estudio desarrollado de factibilidad técnica, económica y financiera del proyecto empresarial para explotación comercial de la tecnología. Se entregará Documento que contiene el estudio de factibilidad técnica, económica y financiera del proyecto empresarial para explotación comercial de la tecnología en el mes 23._x000a_Plan final para la explotación comercial de la tecnología. Se entregará Documento que contiene el Plan para la explotación comercial de la tecnología en el mes 23._x000a_Informe técnico final del proyecto. Se entregará Documento de informe técnico final del proyecto en el mes 24. Se entregará un artículo sometido a una revista indexada en el mes 24 del proyecto."/>
    <s v="- Un artículo de investigación categoría C_x000a_- Vinculación de dos estudiantes de Maestría_x000a_- Vinculación de dos estudiantes de doctorado_x000a_Requerimientos y especificaciones funcionales definidas para el objetivo 1. Se entregará Documento técnico que evidencie la definición detallada de los requerimientos y especificaciones para el objetivo 1 en el mes 1._x000a_Estudio de vigilancia tecnológica realizado, en tecnologías para la detección y ubicación de drones en espacios urbanos. Se entregará Documento que evidencie el estudio de vigilancia tecnológica de tecnologías para la detección y ubicación de drones en espacios urbanos en el mes 3._x000a_Mecanismo diseñado, para la detección de drones y la orientación automatizada del prototipo. Se entregará Documento técnico que evidencie el diseño del mecanismo para la detección de drones y la orientación automatizada del prototipo en el mes 6._x000a_Estudio de vigilancia tecnológica realizado, en las tecnologías y protocolos de geolocalización aplicables al prototipo. Se entregará Documento que evidencie el estudio de vigilancia tecnológica de las tecnologías y protocolos de geolocalización en el mes 3._x000a_Adquisiciones de materiales y equipos realizadas para el objetivo 1._x000a_Se entregará Documento que evidencie la adquisición de materiales y equipos necesarios para el desarrollo del objetivo 1 en el mes 3._x000a_Algoritmo diseñado, para la incorporación de tecnologías de geolocalización priorizadas. Se entregará Documento técnico que evidencie el diseño del algoritmo para la incorporación de tecnologías de las geolocalización priorizadas en el mes 6._x000a_Mecanismo construido, para la detección de drones y la orientación automatizada del prototipo. Se entregará Documento técnico que evidencie el proceso de desarrollo del mecanismo para la detección de drones y la orientación automatizada del prototipo en el mes 10._x000a_Pruebas unitarias realizadas al mecanismo de detección de drones y orientación automatizada del prototipo. Se entregará Documento técnico que evidencie las pruebas unitarias realizadas al mecanismo de detección de drones y orientación automatizada del prototipo en el mes 12._x000a_Adquisiciones de materiales y equipos realizadas para el objetivo 3._x000a_Se entregará Documento que evidencie la adquisición de materiales y equipos necesarios para el desarrollo del objetivo 3 en el mes 15._x000a_Mecanismo o algoritmo diseñado para la captura de drones. Se entregará Documento que evidencie el diseño del mecanismo o algoritmo para la captura de drones en el mes 18._x000a_Mecanismo o algoritmo construido, para la captura de drones. Se entregará Documento técnico que evidencie el proceso de desarrollo del mecanismo o algoritmo para la captura de drones en el mes 22._x000a_Requerimientos y especificaciones funcionales definidas para el objetivo 4. Se entregará Documento técnico que evidencie la definición detallada de los requerimientos y especificaciones para el objetivo 4 en el mes 16._x000a_Documentación finalizada para la viabilidad de protección de propiedad intelectual de la interfaz gráfica. Se entregará Documento que evidencie la solicitud de protección de software en el mes 17._x000a_Documentación finalizada para el proceso de protección de propiedad intelectual del prototipo integrado. Se entregará Documento que evidencie el análisis de protección de propiedad intelectual de los resultados del proyecto en el mes 22._x000a_Documentación finalizada para el proceso de protección intelectual del encerramiento del prototipo. Se entregará Documento que evidencie la solicitud de protección de diseño industrial en el mes 20._x000a_Estudio desarrollado de factibilidad técnica, económica y financiera del proyecto empresarial para explotación comercial de la tecnología. Se entregará Documento que contiene el estudio de factibilidad técnica, económica y financiera del proyecto empresarial para explotación comercial de la tecnología en el mes 23._x000a_Informe técnico final del proyecto. Se entregará Documento de informe técnico final del proyecto en el mes 24._x000a_Adquisiciones de materiales y equipos realizadas para el objetivo 4. Se entregará Documento que evidencie la adquisición de materiales y equipos necesarios para el desarrollo del objetivo 4 en el mes 18._x000a_Diseño y aplicación realizados del protocolos de prueba para la validación pre-comercial del prototipo con clientes o usuarios finales._x000a_Se entregará Documento que contiene el informe de los protocolos y los resultados de las pruebas precomerciales del prototipo con usuarios finales en el mes 24._x000a_Valoración económica realizada de la tecnología expresada en términos monetarios. Se entregará Documento que contiene la valoración económica de la tecnología expresada en términos monetarios en el mes 23._x000a_Plan final para la explotación comercial de la tecnología. Se entregará Documento que contiene el Plan para la explotación comercial de la tecnología en el mes 23._x000a_Programación del algoritmo finalizada para la integración de tecnologías de geolocalización, y solicitud de registro realizada. Se entregará Documento técnico que evidencie el desarrollo del algoritmo y su solicitud de registro de software en el mes 10._x000a_Pruebas unitarias realizadas al algoritmo de incorporación de tecnologías de geolocalización. Se entregará Documento técnico que evidencie las pruebas unitarias realizadas al algoritmo de incorporación de tecnologías de geolocalización en el mes 12._x000a_Requerimientos y especificaciones funcionales definidas para el objetivo 2. Se entregará Documento técnico que evidencie la definición detallada de los requerimientos y especificaciones para el objetivo 2 en el mes 1."/>
    <n v="0.56488563112483214"/>
    <n v="0.27931353782402674"/>
    <n v="0.49154612637734812"/>
    <n v="0.50845387362265182"/>
    <n v="0.11776028784041562"/>
    <n v="3.8040543210725558E-2"/>
    <n v="0"/>
    <n v="0"/>
    <n v="82626"/>
    <s v="No paso"/>
    <s v="11/03/2021_x000a__x000a_14/04_2021"/>
    <m/>
    <s v="Avaló"/>
    <s v="Avaló"/>
    <m/>
    <s v="Avaló"/>
    <s v="Avaló"/>
    <m/>
    <s v="Avaló"/>
  </r>
  <r>
    <x v="2"/>
    <s v="Propuesta de Investigación Convocatoria"/>
    <x v="1"/>
    <x v="34"/>
    <x v="20"/>
    <s v="MinCiencias"/>
    <x v="3"/>
    <s v="1- Universidad Nacional de Colombia UNAL (Ejecutor)_x000a_2- Instituto Tolimense de Formación Técnica Profesional ITFTP (Aliado)_x000a_3- Instituto Técnico de Ciencia Biotecnología e Innovación en Salud ITCBIS (cooperante)"/>
    <s v="N/A"/>
    <s v="Caracterización de la respuesta de anticuerpos neutralizantes y no neutralizantes contra la proteína S del SARS-CoV-2 en_x000a_sueros de pacientes que acuden al ICDBIS para el estudio de seroprevalencia."/>
    <n v="24"/>
    <s v="UDFJC:_x000a_- Marisol Ramos Rincón (co-investigador)_x000a_- Andrés Parada Cruz (estudiante pregrado)_x000a_- Yuly Pirazan Zambrano (estudiante pregrado)_x000a_- Adis Ayala Fajardo (co-investigador)_x000a_- Dennis Díaz Urrego (estudiante pregrado)_x000a_- Angie Zapata Gómez (estudiante pregrado)_x000a_- Carol Segura Patiño (estudiante pregrado)_x000a__x000a_UNAL:_x000a_- Adriana Umaña Pérez (co-investigador)_x000a_- Ricardo Rivera Rojas (estudiante pregrado)_x000a_- Jesús Villarrga Lozano (estudiante pregrado)_x000a_- María Peralta Morales (estudiante pregrado)_x000a_- Laura Fernández Fonseca (estudiante pregrado)_x000a_- Natalia Reyes Triviño (estudiante pregrado)_x000a_- Paula Vargas Pinilla (estudiante pregrado)_x000a_- Sara Sánchez oliveros_x000a_- Valentina Guevara Prieto (estudiante maestría)_x000a_- Jorge Molina Bejarano (estudiante maestría)_x000a_- Mauricio Urquiza Martínez (investigador principal)_x000a__x000a_ITFTP:_x000a_- Jairo Barrios Zarta (co-investigador)_x000a_- Luis Vargas Parga (co-investigador)_x000a_- Laura Gómez Saiz (estudiante pregrado)_x000a_- Katherine Alvarez Castañeda (estudiante pregrado)_x000a__x000a_ITCBIS:_x000a_- "/>
    <s v="UDFJC:_x000a_- Bioquímica y Biología Molecular _x000a__x000a_UNAL:_x000a_- Hormonas GIH_x000a_- Grupo de Bioinformática y Biología de Sistemas del Instituto de Genética_x000a__x000a_ITFTP:_x000a_- Recuperación y conservación de suelos"/>
    <n v="775626020"/>
    <m/>
    <n v="575087268"/>
    <n v="200538752"/>
    <n v="549806542"/>
    <n v="0"/>
    <n v="20000000"/>
    <n v="25280726"/>
    <n v="170538752"/>
    <n v="0"/>
    <n v="10000000"/>
    <n v="0"/>
    <n v="0"/>
    <m/>
    <m/>
    <s v="Al culminar el proyecto se espera obtener los siguientes resultados:_x000a_Estandarizar un método que permita estudiar la infección por SARS-Cov-2 en células humanas, esto a partir de la muestra de estudio._x000a_Determinar la seroprevalencia en una población seleccionada para así, contribuir al restablecimiento económico de dicha población._x000a_Identificar epítopos lineales en la proteína S presente en el virus SARS-Cov-2, centrando el estudio en las regiones expuestas de la estructura._x000a_Contribuir con una metodología que permita el adecuado, rápido y efectivo estudio de anticuerpos anti-SARSCov 2 y la titulación de estos anticuerpos._x000a_A partir de la titulación de los anticuerpos neutralizantes, se espera encontrar la correlación de estos y la respuesta clínica que presentan con plasma, para así evaluar diferentes sueros y posibles tratamientos de la enfermedad COVID-19._x000a_Formación de alianzas entre el instituto distrital de ciencia, biotecnología e innovación en salud y el grupo de investigación de hormonas de la Universidad Nacional de Colombia, además de establecer un vínculo con el grupo de investigación de genética de la Universidad Nacional para ampliar el campo de estudio en torno al virus de la enfermedad de COVID-19._x000a_Estandarizar un ensayo de neutralización para promover y facilitar el estudio del virus del SARS-CoV2 Formación de recurso humano Se espera escribir un artículo en torno al estudio de la población seleccionada y llevar a cabo su publicación._x000a_Contribuir a la apropiación social del conocimiento mediante la divulgación de la investigación realizada en la población de estudio."/>
    <s v="- Formación de alianzas entre el instituto distrital de ciencia, biotecnología e innovación en salud y el grupo de investigación de hormonas de la Universidad Nacional de Colombia, además de establecer un vínculo con el grupo de investigación de genética de la Universidad Nacional para ampliar el campo de estudio en torno al virus de la enfermedad de COVID-19._x000a_- Estandarizar un método que permita estudiar la infección por SARSCov-2 en células humanas, esto a partir de la muestra de estudio._x000a_- Al finalizar el proyecto tendremos resultados para generar una publicación acerca de la caracterización de anticuerpos neutralizantes en la población de estudio_x000a_- Identificación de epítopos lineales en la proteína S presente en el virus SARS-Cov-2, centrando el estudio en las regiones expuestas de la estructura._x000a_- Un artículo de divulgación para ser publicado en un medio impreso y electrónico donde se expliquen los conceptos de manera sencilla de anticuerpos, infección viral y vacunas contra el SARS-CoV2_x000a_- Generar estrategias de divulgación a través de las redes sociales para compartir información acerca de respuesta inmune, infección y vacunas contra el SARS-CoV2_x000a_- Programa educativo en el canal de youtube de la facultad de Ciencias de la Universidad Nacional de Colombia sobre la infección del SARS-CoV2_x000a_- Programa radial donde se explique de manera sencilla a la comunidad conceptos básicos de inmunología, infección y vacunas contra el SARS-CoV2_x000a_- Presentación de resultados de este proyecto en las semanas universitarias de las tres instituciones participantes en el proyecto_x000a_- Preparación y organización de actividades de divulgación sobre inmunología con poblaciones estudiantiles_x000a_- Vinculación de catorce estudiantes de pregrado para el desarrollo de este proyecto_x000a_- Vinculación de dos estudiantes de maestría para desarrollar actividades de investigación del proyecto_x000a_- Cinco trabajos de grado aprobados "/>
    <n v="0.70885520576011618"/>
    <n v="2.5785622818584656E-2"/>
    <n v="0"/>
    <n v="1"/>
    <n v="0.25246636001200684"/>
    <n v="1.2892811409292328E-2"/>
    <n v="0"/>
    <n v="0"/>
    <n v="82361"/>
    <s v="No paso"/>
    <s v="11/03/2021_x000a__x000a_14/04_2021"/>
    <m/>
    <s v="Avaló"/>
    <s v="Avaló"/>
    <m/>
    <m/>
    <s v="Avaló"/>
    <m/>
    <s v="Avaló"/>
  </r>
  <r>
    <x v="2"/>
    <s v="Propuesta de Investigación Convocatoria"/>
    <x v="1"/>
    <x v="34"/>
    <x v="21"/>
    <s v="MinCiencias"/>
    <x v="1"/>
    <s v="1- Servicio Geológico Colombiano SGC (Ailado)"/>
    <s v="N/A"/>
    <s v="DESARROLLO DE UN ACELERADOR LINEAL COMPACTO DE DEUTERONES PARA LA GENERACIÓN DE NEUTRONES"/>
    <n v="36"/>
    <s v="UDFJC:_x000a_- Edwin Munévar Espitia 6 horas (Investigador Principal)_x000a_- José Alfonso Leyva Rojas 6 horas (Coinvestigador)_x000a_- Esperanza del Pilar Infante Luna 4 horas (Coinvestigadora)_x000a_- Angie Lorena Hernández Cuesta 20 horas (Estudiante Maestría)_x000a_- Robinson Steven Medina Martínez 20 horas (Estudiante Maestría)_x000a__x000a_SGC:_x000a_- Oscar Sierra 3 horas (Coinvestigador) _x000a_- Jaime Sandoval 3 horas (Coinvestigador)_x000a_- Juan Guillermo Ramírez 3 horas (Coinvestigador)_x000a_- Andrés Amorocho 3 horas (Coinvestigador)"/>
    <s v="UDFJC:_x000a_- Grupo de Instrumentación Científica y Didáctica_x000a__x000a_SGC:_x000a_- Grupo de Asuntos Nucleares"/>
    <n v="656210428"/>
    <m/>
    <n v="487565428"/>
    <n v="168645000"/>
    <n v="449644338"/>
    <n v="37921090"/>
    <n v="74925000"/>
    <n v="0"/>
    <n v="93720000"/>
    <m/>
    <m/>
    <m/>
    <m/>
    <m/>
    <m/>
    <s v="Al finalizar el proyecto tendríamos un prototipo funcional de un generador compacto de alto flujo de neutrones. Durante el proceso de construcción del prototipo no solo generamos una pieza de alta tecnología que aún no se ha construido en el país en el ámbito académico, sino también todo el aprendizaje y la experiencia de construcción, lo cual redundará en la formación de capital humano, infraestructura técnico-científica, entrenamiento de estudiantes, personal técnico y científico a muy alto nivel en todos los procesos involucrados de este proyecto. De manera que los réditos se verán reflejados tanto en el desarrollo e innovación técnico-científica de frontera como en el entrenamiento de científicos y técnicos, creando así una infraestructura sin precedentes en Colombia."/>
    <s v="- Dos artículos de investigación Categoría A2 y B_x000a_- Dos Artículos divulgativo sobre la producción de neutrones y sus distintas aplicaciones_x000a_- Dos Artículos y videos divulgativos del proyecto para público no especializado_x000a_- Participación en cuatro congresos nacionales e internacionales sobre el área del proyecto_x000a_- Participación en cuatro simposios y congresos del área de física nuclear y afines_x000a_- Realización de dos tesis de maestría relacionada con el proyecto"/>
    <n v="0.68521364308462351"/>
    <n v="0.17196631626829315"/>
    <n v="0.33604256913110592"/>
    <n v="0.66395743086889414"/>
    <n v="0.1428200406470834"/>
    <n v="0"/>
    <n v="0"/>
    <n v="0"/>
    <n v="82635"/>
    <s v="El investigador desistió de la presentación de la propuesta "/>
    <s v="11/03/2021_x000a__x000a_14/04_2021"/>
    <m/>
    <s v="Avaló"/>
    <s v="Avaló"/>
    <s v="Avaló"/>
    <s v="Avaló"/>
    <s v="Avaló"/>
    <m/>
    <s v="Avaló"/>
  </r>
  <r>
    <x v="2"/>
    <s v="Propuesta de Investigación Convocatoria"/>
    <x v="0"/>
    <x v="34"/>
    <x v="21"/>
    <s v="MinCiencias"/>
    <x v="1"/>
    <s v="1- Unidad Administrativa Especial de Rehabilitación y Mantenimiento Vial -UMV"/>
    <s v="N/A"/>
    <s v="Sistema de mapeo móvil de entornos viales"/>
    <n v="20"/>
    <s v="UDFJC:_x000a_- Wilmar Darío Fernández Gómez (Investigador Principal)_x000a_- Hugo Alexander Rondón Quintana (Co-investigador)_x000a_- Ariana Carolina Cruz Hincapié (estudiante maestria)_x000a_- Jheyberd Augusto Cano Nova (estudiante maestría)_x000a_- Diego Fernando Casas Pérez (estudiante maestría)_x000a_- Sergio Daniel López Pinzón (estudiante maestría)_x000a__x000a_UMV:_x000a_- Humberto Ramírez Gómez (Co-investigador)_x000a_- Franceth Justine Castellanos_x000a_- Camilo Enrique Marrugo Martínez_x000a_- Alejandro Pinzón"/>
    <s v="UDFJC:_x000a_Grupo de Estudios en Pavimentos y materiales Sostenibles - COL0154879_x000a__x000a_UMV:_x000a_Grupo de Adopción y adaptación de nuevas Tecnologías COL0217094"/>
    <n v="780809454"/>
    <n v="449981010"/>
    <n v="606145810"/>
    <n v="174663644"/>
    <n v="449981010"/>
    <n v="59561452"/>
    <n v="83985194"/>
    <n v="96603348"/>
    <n v="90678450"/>
    <m/>
    <m/>
    <m/>
    <m/>
    <m/>
    <m/>
    <s v="Los resultados esperados del presente proyecto se pueden clasificar en cuatro productos diferentes, en primer lugar, en el desarrollo tecnológico en el que se pondrá al servicio de la Unidad de Mantenimiento Vial para contribuir con el cumplimiento de su misión. En segundo lugar, con la formación de investigadores, en donde se vincularán 4 estudiantes de maestría y se espera que cada uno produzca un resultado de investigación y en tercer lugar con la apropiación social del conocimiento, en donde se divulgarán los resultados en eventos internos de la Unidad de Mantenimiento Vial con la participación de las entidades distritales que pueden ser beneficiadas de la tecnología desarrollada. Finalmente, se esperan resultados desde el punto de vista comercial en donde se dará impulso a la marca y la comercialización del producto o de los servicios derivados. "/>
    <s v=" Cuatro artículos de investigación categoria C_x000a_- Un Producto Tecnológico, Sistema de mapeo móvil de entornos viales._x000a_- Dos Trabajos de grado de pregrado_x000a_- Vinculación de Cuatro estudiantes de maestría_x000a_- Consolidación de una red de investigación, Virginia Tech Estados Unidos_x000a_- Divulgación de los resultados en dos eventos académicos nacionales como el Simposio Nacional sobre Ingeniería de Pavimentos, y el Congreso Iberoamericano del asfalto_x000a_- Foro de presentación de los resultados de la tecnología"/>
    <n v="0.57630066810128555"/>
    <n v="0.18384337595379577"/>
    <n v="0.41492750725781502"/>
    <n v="0.58507249274218498"/>
    <n v="0.23985595594491868"/>
    <n v="0"/>
    <n v="0"/>
    <n v="0"/>
    <n v="82515"/>
    <s v="Pasó"/>
    <s v="11/03/2021_x000a__x000a_14/04_2021"/>
    <m/>
    <s v="Avaló"/>
    <s v="Avaló"/>
    <s v="Avaló"/>
    <m/>
    <s v="Avaló"/>
    <m/>
    <s v="Avaló"/>
  </r>
  <r>
    <x v="2"/>
    <s v="Propuesta de Investigación Convocatoria"/>
    <x v="0"/>
    <x v="13"/>
    <x v="22"/>
    <s v="N/A"/>
    <x v="0"/>
    <s v="1- Universidad Militar Nueva Granada UMNG"/>
    <s v="N/A"/>
    <s v="Identificación y predicción de alteraciones fisiológicas, deficiencia nutricional en cultivos de Annona Muricata utilizando robótica aérea, visión de máquina e inteligencia artificial"/>
    <n v="24"/>
    <s v="UDFJC:_x000a_Álvaro Espinel Ortega_x000a_UMNG:_x000a_Olga Lucía Ramos Sandoval_x000a_Dario Amaya Hurtado"/>
    <s v="UDFJC:_x000a_GESETIC_x000a_UMNG:_x000a_Inteligencia Artificial y Procesamiento de Señales"/>
    <n v="716736964"/>
    <n v="0"/>
    <n v="249610160"/>
    <n v="467126804"/>
    <n v="0"/>
    <n v="0"/>
    <n v="4000000"/>
    <n v="249610160"/>
    <n v="463126804"/>
    <m/>
    <m/>
    <m/>
    <m/>
    <m/>
    <m/>
    <s v="PRODUCTOS ESPERADOS:_x000a_1- 2 Artículo en Cuartil 2 (Q2) del SJR (Scopus) o del JCR (Web of Science) WoS_x000a_2- 1 Artículo en Cuartil 3 (Q3) del SJR (Scopus) o del JCR (Web of Science) y/o Homologada B Colciencias_x000a_3- 1 Artículo en Cuartil 4 (Q4) del SJR (Scopus) o del JCR (Web of Science) y/o Homologada C Colciencias_x000a_4- 1 Ponencia en evento Internacional de acuerdo a los requisitos de la resolución de movilidad vigente._x000a_5- 1 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6- 1 Dirección o codirección de Tesis de estudiantes en programas de Doctorado de la UMNG, con temáticas asociadas a la línea de investigación a la que pertenece el proyecto"/>
    <s v="PRODUCTOS ESPERADOS:_x000a_1- 2 Artículo en Cuartil 2 (Q2) del SJR (Scopus) o del JCR (Web of Science) WoS_x000a_2- 1 Artículo en Cuartil 3 (Q3) del SJR (Scopus) o del JCR (Web of Science) y/o Homologada B Colciencias_x000a_3- 1 Artículo en Cuartil 4 (Q4) del SJR (Scopus) o del JCR (Web of Science) y/o Homologada C Colciencias_x000a_4- 1 Ponencia en evento Internacional de acuerdo a los requisitos de la resolución de movilidad vigente._x000a_5- 1 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6- 1 Dirección o codirección de Tesis de estudiantes en programas de Doctorado de la UMNG, con temáticas asociadas a la línea de investigación a la que pertenece el proyecto"/>
    <n v="0"/>
    <n v="5.5808479273576298E-3"/>
    <n v="0"/>
    <n v="1"/>
    <n v="0.99441915207264242"/>
    <n v="0"/>
    <n v="0"/>
    <n v="0"/>
    <s v="N/A"/>
    <s v="Pasó"/>
    <s v="N/A"/>
    <m/>
    <m/>
    <m/>
    <m/>
    <m/>
    <m/>
    <m/>
    <m/>
  </r>
  <r>
    <x v="2"/>
    <s v="Propuesta de Investigación Convocatoria"/>
    <x v="0"/>
    <x v="13"/>
    <x v="22"/>
    <s v="N/A"/>
    <x v="0"/>
    <s v="1- Universidad Militar Nueva Granada UMNG"/>
    <s v="N/A"/>
    <s v="Diseño de una cadena de abastecimiento agroindustrial para derivados de cannabis cultivado en Colombia"/>
    <n v="12"/>
    <s v="UDFJC:_x000a_Lindsay Alvarez Pomar_x000a_UMNG:_x000a_Diógenes Alexander Garrido Rios_x000a_"/>
    <s v="UDFJC:_x000a_ARCOSES_x000a_UMNG:_x000a_Producción, Innovación y Tecnología"/>
    <n v="190718251"/>
    <n v="0"/>
    <n v="99186672"/>
    <n v="91531579"/>
    <n v="0"/>
    <n v="0"/>
    <n v="13207466"/>
    <n v="99186672"/>
    <n v="78324113"/>
    <m/>
    <m/>
    <m/>
    <m/>
    <m/>
    <m/>
    <s v="PRODUCTOS ESPERADOS:_x000a_1- 1 Dirección o codirección de Trabajo de estudiantes en programas de pregrado de la UMNG, con temáticas asociadas a línea de investigación a la que pertenece el proyecto_x000a_2- 2 Artículo en Cuartil 2 (Q2) del SJR (Scopus) o del JCR (Web of Science) WoS_x000a_3- 1 Ponencia en evento nacional de acuerdo a los requisitos de la resolución de movilidad vigente_x000a__x000a_PRODUCTOS OBTENIDOS:_x000a_- Artículo Categoría B Publindex (“A simulation-based AHP approach to analyze the scalability of EHR Systems using blockchain technology in healthcare institutions”, https://doi.org/10.1016/j.imu.2021.100576)"/>
    <s v="PRODUCTOS ESPERADOS:_x000a_1- 1 Dirección o codirección de Trabajo de estudiantes en programas de pregrado de la UMNG, con temáticas asociadas a línea de investigación a la que pertenece el proyecto_x000a_2- 2 Artículo en Cuartil 2 (Q2) del SJR (Scopus) o del JCR (Web of Science) WoS_x000a_3- 1 Ponencia en evento nacional de acuerdo a los requisitos de la resolución de movilidad vigente_x000a__x000a_PRODUCTOS OBTENIDOS:_x000a_- Artículo Categoría B Publindex (“A simulation-based AHP approach to analyze the scalability of EHR Systems using blockchain technology in healthcare institutions”, https://doi.org/10.1016/j.imu.2021.100576)"/>
    <n v="0"/>
    <n v="6.9251190857449713E-2"/>
    <n v="0"/>
    <n v="1"/>
    <n v="0.93074880914255032"/>
    <n v="0"/>
    <n v="0"/>
    <n v="0"/>
    <s v="N/A"/>
    <s v="Pasó"/>
    <s v="N/A"/>
    <m/>
    <m/>
    <m/>
    <m/>
    <m/>
    <m/>
    <m/>
    <m/>
  </r>
  <r>
    <x v="2"/>
    <s v="Propuesta de Investigación Convocatoria"/>
    <x v="0"/>
    <x v="13"/>
    <x v="22"/>
    <s v="N/A"/>
    <x v="0"/>
    <s v="1- Universidad Militar Nueva Granada UMNG"/>
    <s v="N/A"/>
    <s v="Captador Termo Solar de arquitectura parabólico-plano con adaptación Fresnel basado en geometrías fractales y teoría corpuscular de la luz para la deshidratación de fruta"/>
    <n v="24"/>
    <s v="UDFJC:_x000a_Adriana Marcela Vega Escobar_x000a_UMNG:_x000a_Dario Amaya Hurtado_x000a_Olga Lucía Ramos Sandoval"/>
    <s v="UDFJC:_x000a_GESETIC_x000a_UMNG:_x000a_GAV"/>
    <n v="742288623"/>
    <n v="0"/>
    <n v="249310160"/>
    <n v="492978463"/>
    <n v="0"/>
    <n v="0"/>
    <n v="4000000"/>
    <n v="249310160"/>
    <n v="488978463"/>
    <m/>
    <m/>
    <m/>
    <m/>
    <m/>
    <m/>
    <s v="PRODUCTOS ESPERADOS:_x000a_Dos artículos en Cuartil 2 (Q2) del SJR (Scopus) o del JCR (Web of Science) WoS_x000a_Un articulo en Cuartil 3 (Q3) del SJR (Scopus) o del JCR (Web of Science) y/o Homologada B Colciencias_x000a_Un articulo en Cuartil 4 (Q4) del SJR (Scopus) o del JCR (Web of Science) y/o Homologada C Colciencias_x000a_Una ponencia en evento Internacional de acuerdo a los requisitos de la resolución de movilidad vigente._x000a_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Dirección o codirección de Tesis de estudiantes en programas de Doctorado de la UMNG, con temáticas asociadas a la línea de investigación a la que pertenece el proyecto"/>
    <s v="PRODUCTOS ESPERADOS:_x000a_Dos artículos en Cuartil 2 (Q2) del SJR (Scopus) o del JCR (Web of Science) WoS_x000a_Un articulo en Cuartil 3 (Q3) del SJR (Scopus) o del JCR (Web of Science) y/o Homologada B Colciencias_x000a_Un articulo en Cuartil 4 (Q4) del SJR (Scopus) o del JCR (Web of Science) y/o Homologada C Colciencias_x000a_Una ponencia en evento Internacional de acuerdo a los requisitos de la resolución de movilidad vigente._x000a_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Dirección o codirección de Tesis de estudiantes en programas de Doctorado de la UMNG, con temáticas asociadas a la línea de investigación a la que pertenece el proyecto"/>
    <n v="0"/>
    <n v="5.3887394687982442E-3"/>
    <n v="0"/>
    <n v="1"/>
    <n v="0.99461126053120175"/>
    <n v="0"/>
    <n v="0"/>
    <n v="0"/>
    <s v="N/A"/>
    <s v="Pasó"/>
    <s v="N/A"/>
    <m/>
    <m/>
    <m/>
    <m/>
    <m/>
    <m/>
    <m/>
    <m/>
  </r>
  <r>
    <x v="2"/>
    <s v="Propuesta de Investigación Alianza Convenio"/>
    <x v="0"/>
    <x v="13"/>
    <x v="1"/>
    <s v="N/A"/>
    <x v="3"/>
    <s v="1- Corporación Universitaria Iberoamericana_x000a_2- Fundación Zemillah_x000a_3- Saber Colombia Languages Research and Development"/>
    <s v="N/A"/>
    <s v="Requerimientos didácticos para el diseño de Ambientes de Aprendizaje Accesibles y Afectivos (AAAA) para formar profesores de niveles iniciales en experiencias estéticas con el lenguaje, el arte y el acogimiento de la diversidad."/>
    <n v="12"/>
    <s v="UDFJC:_x000a_- Dora Inés Calderón (investigadora principal)_x000a_- Mirian Borja Orozco (co-investigador)_x000a_- Rafael Fino Sandoval (co-investigador)_x000a__x000a_IBERO:_x000a_- María de Jesús Blaco Vega (investigadora principal)_x000a_- Sandra Milena Rincón Infante (co-investigador)_x000a__x000a_ZEMILLAH:_x000a_- Zulibeth Acero (Sociedad civil)_x000a__x000a_SABER COLOMBIA:_x000a_- Carlos Andrés Ripe Casas (Empresa)"/>
    <s v="UDFJC:_x000a_-Grupo de Investigación Interdisciplinaria en Pedagogía del Lenguaje y las Matemáticas-GIIPLyM._x000a_-Grupo de Investigación - Literatura, Educación y Comunicación (LEC)_x000a__x000a_IBERO:_x000a_- Grupo en Investigación y Escenarios de Educación Pedagógica - GIEEP._x000a_"/>
    <n v="101651661"/>
    <n v="0"/>
    <n v="7000000"/>
    <n v="94651661"/>
    <n v="0"/>
    <n v="0"/>
    <n v="51500000"/>
    <n v="7000000"/>
    <n v="25783661"/>
    <n v="0"/>
    <n v="8354000"/>
    <n v="0"/>
    <n v="9014000"/>
    <m/>
    <m/>
    <s v="- Identificación de presencia o no de tópicos de formación relacionados y en lo posible de metodologías y orientaciones metodológicas._x000a_- Base conceptual de las categorías._x000a_- Formulación de primera versión tipo Artículo con categorías_x000a_- Talleres para la formación de profesores en experiencia estética en artes y en lenguaje y acogimiento a la diversidad."/>
    <s v="- Un artículo postulado a revista indexada A1, A, B, C y D_x000a_- Tres prototipos de talleres para formación de estudiantes para profesor._x000a_- Un informe de análisis de potencialidades de recursos tecnológicos_x000a_- Estudiantes vinculados al proyecto como población en formación:_x000a_- Nueve estudiantes en formación: - Cuatro pasantes de la UDFJC, Facultad de Ciencias y Educación: mediante convocatoria, de los proyectos curriculares Licenciatura Artística (danza), LEBEHLC (literatura y lenguaje), y NEES para diseño, población diversa. - Tres estudiantes asistentes de investigación de la IBERO, convocados por el GIEEP: Ma. de Jesús Blanco: Ibero de los programas de Educación infantil y de Educación especial (uno para población sordas y uno para población ciega y 2 de educación infantil). - Estudiantes de la Facultad Tecnológica, UDFJC vinculados al Módulo innova del CADEP Acacia._x000a_- Tres trabajos de grado de estudiantes de pregrado de programas Licenciatura Artística (danza), LEBEHLC (literatura y lenguaje), y NEES de la FCE-UDFJC y estudiantes para profesor en general."/>
    <n v="0"/>
    <n v="0.50663215429406505"/>
    <n v="0"/>
    <n v="1"/>
    <n v="0.32250984073934613"/>
    <n v="8.2182621688788732E-2"/>
    <n v="8.8675383277800057E-2"/>
    <n v="0"/>
    <s v="N/A"/>
    <s v="N/A"/>
    <m/>
    <m/>
    <m/>
    <m/>
    <m/>
    <m/>
    <m/>
    <m/>
    <m/>
  </r>
  <r>
    <x v="3"/>
    <s v="Propuesta de Investigación Alianza Convenio"/>
    <x v="0"/>
    <x v="13"/>
    <x v="1"/>
    <s v="Universidad Pedagógica Nacional - UPN"/>
    <x v="3"/>
    <s v="1- Universidad Pedagógica Nacional (Colombia)_x000a_2- Universidad Alberto Hurtado (Chile)_x000a_3- Centro de Investigación y Estudios Avanzados del IPN (CINVESTAV, México_x000a_4- Universidade Federal de Santa Catarina (Brasil)"/>
    <s v="N/A"/>
    <s v="Educación en biología y construcción de ciudadanías: Una perspectiva Latinoamericana."/>
    <n v="42"/>
    <s v="UDFJC:_x000a_- Guillermo Fonseca Amaya (director)_x000a_- Marlon Javier Hernández Bonilla (co-investigador)_x000a_Giovany Fernández Molano (co-investigador)_x000a_Laura Johana Cepeda Ayerbe (co-investigador)_x000a_Heidy Dahiana Rueda Malagón (co-investigador)_x000a_UFSC:_x000a_Suzani Cassiani (Investigador principal)_x000a_Michel Soares Caurio (co-investigador)_x000a_Simone Ribeiro (co-investigador)_x000a_Patricia Goulart Pinheiro (co-investigador)_x000a_Yonier Alexander Orozco (co-investigador)_x000a_Yennifer Vera_x000a_Lia Kehl (co-investigador)_x000a_Roberth Jesus De-Carvalho (co-investigador)_x000a_Carolina Luíza de Quadros (co-investigador)_x000a_Rosilaine de Fátima Wardenski (co-investigador)_x000a_UAH:_x000a_Eduardo Ravanal (investigador principal) _x000a_CINVESTAV:_x000a_Gonzalo Peñaloza (Investigador principal)_x000a_UPN:_x000a_Sandra Ximena Ibáñez (Investigador principal)_x000a_Pablo Ortiz (co-investigador)_x000a_Sonia Martínez (co-investigador)_x000a_Guilermo Chona Duarte (co-investigador)"/>
    <s v="UDFJC:_x000a_- Biología, Enseñanza y Realidades_x000a_UPN:_x000a_- Biología, Enseñanza y Realidades_x000a_CINVESTAV:_x000a_- Educación en Biología_x000a_UFSC:_x000a_- Discursos da Ciência e da Tecnologia na Educação"/>
    <n v="698127195"/>
    <n v="0"/>
    <n v="156069919"/>
    <n v="542057276"/>
    <n v="0"/>
    <n v="135004531"/>
    <n v="81038638"/>
    <n v="14065388"/>
    <n v="209570394"/>
    <n v="7000000"/>
    <n v="67994644"/>
    <n v="0"/>
    <n v="91928000"/>
    <n v="0"/>
    <n v="91525600"/>
    <s v="FASE I:_x000a_- De dos a cuatro artículos que presenten los resultados del análisis bibliométrico y del discurso (contenido)_x000a_- Dos ponencias, presentadas en congresos en enseñanza De las ciencias, formación De profesores y educación en general._x000a_- Tres trabajos De grado De pregrado_x000a__x000a_FASE II:_x000a_- Un artículo de comparación de los resultados obtenidos de los países participantes en relación con las políticas públicas en educación en ciencias y su articulación con la construcción de ciudadanías._x000a_- Dos ponencias sobre la relación planteada en esta fase_x000a_- Simposio_x000a__x000a_FASE III:_x000a_- Diseño colectivo de ocho propuestas de educación en biología en clave de construcción de ciudadanías_x000a_- Edición de un libro que sistematice la implementación de las ocho propuestas_x000a_- Dos trabajos de grado de pregrado_x000a_- Dos ponencias para la presentación de los resultados de investigación_x000a_- 5 trabajos de grado de posgrado_x000a_- Un artículo de investigación"/>
    <s v="- De dos a cuatro Artículos de investigación A1, A2, B y C_x000a_- Un Libro resultado de investigación_x000a_- Creación de la red Latinoamérica de enseñanza de la biología y construcción de ciudadanías_x000a_- Organización de dos simposios que permitan reflexionar sobre la relación del proyecto_x000a_- Participación como ponentes en seis eventos especializados_x000a_- Dirección de cinco trabajo de grado de maestría en asociación directa al proyecto de investigación de las fases II y III_x000a_- Dirección de cinco trabajo de grado de pregrado en asociación directa al proyecto de investigación de las fases I y II"/>
    <n v="0"/>
    <n v="0.30946104169455824"/>
    <n v="0.62489608731854884"/>
    <n v="0.37510391268145116"/>
    <n v="0.32033672889651577"/>
    <n v="0.10742260799624057"/>
    <n v="0.13167801033735693"/>
    <n v="0.13110161107532847"/>
    <s v="N/A"/>
    <s v="N/A"/>
    <m/>
    <m/>
    <s v="Avaló"/>
    <s v="Avaló"/>
    <s v="Avaló"/>
    <s v="Avaló"/>
    <s v="Avaló"/>
    <m/>
    <s v="Avaló"/>
  </r>
  <r>
    <x v="3"/>
    <s v="Propuesta de Investigación Alianza Convenio"/>
    <x v="0"/>
    <x v="13"/>
    <x v="1"/>
    <s v="EAN - ICC"/>
    <x v="3"/>
    <s v="1- Universidad EAN_x000a_2- Instituto Caro y Cuervo"/>
    <s v="N/A"/>
    <s v="Raza y educación de segundas lenguas español-inglés: hacia pedagogías del empoderamiento multicultural y justicia social”"/>
    <n v="15"/>
    <s v="UDFJC:_x000a_- Sandra Ximena Bonilla Medina (Investigadora principal)_x000a_EAN:_x000a_- Vanesa Solano Cohen_x000a_ICC:_x000a_- Ferney Cruz Arcila (co-investigador)"/>
    <s v="UDFJC:_x000a_- ESTUPOLI_x000a_EAN:_x000a_- Lingüística aplicada y comunicación organizacional_x000a_ICC:_x000a_- Linguistica"/>
    <n v="49779000"/>
    <n v="0"/>
    <n v="0"/>
    <n v="49779000"/>
    <n v="0"/>
    <n v="0"/>
    <n v="18456000"/>
    <n v="0"/>
    <n v="7640000"/>
    <n v="0"/>
    <n v="23683000"/>
    <m/>
    <m/>
    <m/>
    <m/>
    <s v="- 10 participantes, profesores entre los que están 5 de inglés y 5 de español_x000a_- El protocolo de las entrevistas_x000a_- Grabaciones de las entrevistas_x000a_- Transcripción y codificación de transcripción de las entrevistas_x000a_- Una recolección de propuestas metodológicas sistematizadas por temáticas, objetivos y metodologías_x000a_- Instrumento en forma de matriz para análisis de propuestas_x000a_- Propuestas insertadas en las matrices diseñadas_x000a_- Informe de análisis"/>
    <m/>
    <n v="0"/>
    <n v="0.37075875369131561"/>
    <n v="0"/>
    <n v="1"/>
    <n v="0.15347837441491391"/>
    <n v="0.47576287189377048"/>
    <n v="0"/>
    <n v="0"/>
    <s v="N/A"/>
    <s v="N/A"/>
    <m/>
    <m/>
    <s v="Avaló"/>
    <s v="Avaló"/>
    <s v="Avaló"/>
    <s v="Avaló"/>
    <s v="Avaló"/>
    <m/>
    <s v="Avaló"/>
  </r>
  <r>
    <x v="3"/>
    <s v="Propuesta de Investigación Convocatoria"/>
    <x v="0"/>
    <x v="13"/>
    <x v="23"/>
    <s v="International Atomic  Energy Agency - IAEA"/>
    <x v="1"/>
    <s v="AGROSAVIA"/>
    <s v="N/A"/>
    <s v="Study of genetic variability in Creole potato mutant candidates Using biotechnology and functional genomics"/>
    <n v="60"/>
    <s v="UDFJC:_x000a_- Luis Armando Quevedo (investigador científico jefe)_x000a_- Luis Francisco Becerra Galindo (segundo investigador científico)_x000a_- Duver Alberto Martínez (personal científico)_x000a_- Cindy Lorena Baracaldo Huertas (personal científico)_x000a__x000a_AGROSAVIA:_x000a_- Yolanda Gómez Vargas (personal científico)_x000a_- Jhon Alexander Berdugo Cely (personal científico)_x000a_- Sylvana Alejandra Isidro Miranda (personal científico)"/>
    <s v="Grupo de investigación biología molecular"/>
    <n v="423000"/>
    <n v="50000"/>
    <n v="50000"/>
    <n v="373000"/>
    <n v="50000"/>
    <n v="0"/>
    <n v="373000"/>
    <m/>
    <m/>
    <m/>
    <m/>
    <m/>
    <m/>
    <m/>
    <m/>
    <s v="Harmonize protocols for in vitro regenerants._x000a_Determination of mutated characters as an effect of irradiation_x000a_Agromorphological, physicochemical and nutritional characterization of the tuber of the genetic variants obtained._x000a_Agronomic evaluation tests of mutants obtained_x000a_Mass production of high quality microtubers / tubers_x000a_Training in potato genetic improvement processes"/>
    <m/>
    <n v="0.1182033096926714"/>
    <n v="0.88179669030732866"/>
    <n v="0"/>
    <n v="1"/>
    <n v="0"/>
    <n v="0"/>
    <n v="0"/>
    <n v="0"/>
    <m/>
    <s v="Pasó"/>
    <m/>
    <m/>
    <m/>
    <s v="Avaló"/>
    <s v="Avaló"/>
    <m/>
    <s v="Avaló"/>
    <m/>
    <s v="Avaló"/>
  </r>
  <r>
    <x v="3"/>
    <s v="Propuesta de Investigación Convocatoria"/>
    <x v="1"/>
    <x v="35"/>
    <x v="24"/>
    <s v="SGR - MinCiencias"/>
    <x v="3"/>
    <s v="1- Universidad de Cartagena (Proponente)_x000a_2- Universidad de Cordoba (aliado)_x000a_3- Colegio Mayor de Bolívar - CMB (aliado diferente a IES públicas)"/>
    <s v="N/A"/>
    <s v="Programa de intervención pedagógica y tecnológica para el fortalecimiento de capacidades_x000a_de adaptación y prestación del servicio de educación bajo el esquema de alternancia_x000a_derivado de la pandemia por COVID-19, en instituciones oficiales de educación básica y_x000a_media de la región Caribe colombiana."/>
    <n v="24"/>
    <s v="UDFJC:_x000a_- Roberto Ferro Escobar (co-investigador)_x000a__x000a_Ucartagena:_x000a_- Yeimi Vargas (co-investigador)_x000a_- Luis Tovar (co-investigador)_x000a_- Edgar Orlando Alarcón (director proyecto)_x000a__x000a_Ucordoba:_x000a_- Isabel Cristina Muñoz Vargas (co-investigador)_x000a_- Juan Carlos Giraldo Cardozo (co-investigador)_x000a_"/>
    <s v="UDFJC:_x000a_- Laboratorio de Investigación y desarrollo en Electrónica y Redes (LIDER)_x000a__x000a_UCartagena:_x000a_- Centro Corciem_x000a_- GIMATICA (Grupo de Investigación en Tecnologías de las Comunicaciones e Informática)_x000a__x000a_Ucordoba:_x000a_- Education, Technology &amp; Language - EduTLan_x000a__x000a_CMB:_x000a_- Grupo de Investigación Ciudad, educación y sociedad (CEUS)"/>
    <n v="2144000000"/>
    <n v="433813928"/>
    <n v="2000000000"/>
    <n v="144000000"/>
    <n v="2000000000"/>
    <n v="0"/>
    <n v="24000000"/>
    <n v="0"/>
    <n v="72000000"/>
    <n v="0"/>
    <n v="48000000"/>
    <n v="0"/>
    <n v="0"/>
    <m/>
    <m/>
    <s v="- Se consolidará un estado del arte de la situación de calamidad pública, su afectación directa al sistema de educación de la región caribe colombiana y las diferentes alternativas adoptadas para superarla, por medio de la construcción del modelo conceptual del proyecto._x000a_- El trabajo realizado directamente con docentes dará como resultado un diagnóstico de las capacidades tecnológicas y pedagógicas que esta población tiene de cara al escenario de alternancia educativa. De allí resultará un plan de fortalecimiento metodológico que facilitará la preparación docente de las instituciones educativas. Así mismo, se garantizará la formación de los docentes que hacen parte de la muestra._x000a_- El proyecto presentará un modelo base de adaptación de contenidos de aprendizaje orientado al esquema de alternancia educativa, lo cual constituye un insumo y avance vital en el afrontamiento de la emergencia sanitaria y su afectación al sistema educativo de la región._x000a_- El trabajo realizado entorno al desarrollo de software dará como resultado un paquete instalable del mundo 3D con todos los contenidos educativos desarrollados y orientados hacia el modelo de alternancia educativa._x000a_El estudio comparativo de rendimiento académico en periodos previos y posteriores al inicio de la pandemia permitirá la verificación de las afectaciones que la emergencia ha traído sobre el sistema educativo de la región, así como también validará las potencialidades que el modelo de intervención propuesto tiene para el fortalecimiento del mismo. Esto podrá ser validado y consultado en un documento de acceso público._x000a_- El proyecto entregará a la comunidad educativa de la región un programa de intervención pedagógica y tecnológica para el fortalecimiento de capacidades desarrollado, validado e implementado en la población muestra y con la documentación y orientaciones necesarias para su posterior implementación generalizada en todo el sistema educativo de la región._x000a_- Perfil sociodemográfico y psicográfico de los estudiantes de educación virtual,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Registro de una Patente generada a partir del proyecto_x000a_- Seis artículos de investigación_x000a_- Un libro resultados de investigación_x000a_- Vinculación de dos estudiantes y proyectos de grado de pregrado _x000a_- Vinculación de dos estudiantes y proyectos de grado de Maestria_x000a_- Vinculación de un estudiante y proyecto de grado de Doctorado_x000a_- Una estrategia de intervención pedagógicas y tecnológicas validada_x000a_- Una plataformas tecnológicas para el desarrollo de actividades de CTeI entregadas_x000a_- Cuatro cursos sobre métodos y técnicas de investigación especializados y avanzados_x000a_- Ocho informes técnicos y financieros de ejecución presentados_x000a_- Cientocincuenta docentes formados en competencias TIC orientadas a procesos de educación básica y media_x000a_- Participación en eventos académicos internacionales para la difusión y retroalimentación de la comunidad científica respecto al desarrollo del proyecto_x000a_- Dos proyectos de desarrollo tecnológico"/>
    <n v="0.93283582089552242"/>
    <n v="1.1194029850746268E-2"/>
    <n v="0"/>
    <n v="1"/>
    <n v="3.3582089552238806E-2"/>
    <n v="2.2388059701492536E-2"/>
    <n v="0"/>
    <n v="0"/>
    <n v="82962"/>
    <s v="No pasó"/>
    <s v="18/05/2021_x000a__x000a_08/06/2021"/>
    <m/>
    <m/>
    <s v="Avaló"/>
    <s v="Avaló"/>
    <m/>
    <s v="Avaló"/>
    <m/>
    <s v="Avaló"/>
  </r>
  <r>
    <x v="3"/>
    <s v="Propuesta de Investigación Convocatoria"/>
    <x v="1"/>
    <x v="35"/>
    <x v="24"/>
    <s v="SGR - MinCiencias"/>
    <x v="3"/>
    <s v="1- Universidad SurColombiana - USC (Proponente)_x000a_2- Universidad del Tolima - UT (Aliado)"/>
    <s v="N/A"/>
    <s v="Estudio de descontaminación del Distrito de Riego del Juncal en el departamento del Huila y del río Chipalo del Departamento del Tolima con diferentes materiales nanoestructurados."/>
    <n v="36"/>
    <s v="UDFJC:_x000a_- Cesar Aurelio Herreño Fierro_x000a_- Rudolfh Arthur Triana_x000a_- Cesar Augusto Díaz Pomar_x000a_- Juan David Hoyos Cartagena_x000a__x000a_USC:_x000a_- Ruben Dario Valbuena Villareal_x000a__x000a_UT:_x000a_- Cesar Augusto Jaramillo Páez_x000a_- Ximena Carolina Pulido Villamil_x000a_- Luis Fernando Rodríguez Herrera"/>
    <s v="UDFJC:_x000a_- Grupo de Instrumentación Cientifica &amp;_x000a_Didáctica_x000a__x000a_USC:_x000a_- Hidroingeniería y Desarrollo Agropecuario_x000a__x000a_UT:_x000a_- Química Aplicada a Procesos Ecológicos_x000a_QUAPE-UT"/>
    <n v="2488982340"/>
    <n v="639128484"/>
    <n v="1999500356"/>
    <n v="489481984"/>
    <n v="1999500356"/>
    <n v="0"/>
    <n v="143200000"/>
    <n v="0"/>
    <n v="48000000"/>
    <n v="0"/>
    <n v="298281984"/>
    <m/>
    <m/>
    <m/>
    <m/>
    <s v="Se consolidarán laboratorios regionales de investigación aplicada que permitirán atacar problemas del territorio bajo un enfoque científico y tecnológico de punta. _x000a_- Se identificarán los recursos, necesidades, mecanismos e información que permitan continuar promoviendo la investigación en relación al fortalecimiento del talento científico y tecnológico por parte de docentes e investigadores de las IES de la región centro-sur y los mecanismos de coordinación estrategias para la generación, uso y transferencia de conocimiento y tecnología del orden administrativo y académico. _x000a_- Se dejarán líneas bases de inversión para la promoción y financiamiento del talento científico tecnológico que permitan a las entidades gubernamentales apoyar la realización de proyectos de investigación científica, desarrollo tecnológico, formación de recursos humanos y de divulgación. _x000a_- Se establecerán metodologías para el impulso y la participación de la comunidad académica, en proyectos de fomento a la investigación científica y al desarrollo tecnológico. _x000a_- Se establecerán los mecanismos para la difusión de la ciencia y la tecnología entre los sectores de la sociedad, así como para facilitar el acceso a la información de un posible sistema departamental de ciencia y tecnología. _x000a_- Se aplicarán familias de nanomateriales en las pruebas de remediación y tratamiento de muestras de aguas en los departamentos de Huila y Tolima. _x000a_- Se publicarán los resultados en revistas internacionales."/>
    <s v=" Adecuación de los laboratorios para realizar la síntesis de los nanomateriales_x000a_- Base de Datos del estado del arte de las aplicaciones ambientales de los nanomateriales a obtener_x000a_- Tres Centro de Investigación; Compra de equipos, dotación laboratorios, compra de materiales._x000a_- Cuatro artículos de investigación  _x000a_- Se realizarán 1 tesis de pregrado, 2 trabajos de maestría y 1 tesis de doctorado basados en el proyecto planteado. _x000a_- Habrá participación en Congresos/Ponencias/Conferencias/Workshops/Conversatorios Internacionales exponiendo los resultados parciales y totales del proyecto._x000a_- Informes trimestrales de supervisión del proyecto"/>
    <n v="0.80334051546544927"/>
    <n v="5.7533554054867257E-2"/>
    <n v="0"/>
    <n v="1"/>
    <n v="1.9284990185989025E-2"/>
    <n v="0.11984094029369449"/>
    <n v="0"/>
    <n v="0"/>
    <n v="82959"/>
    <s v="No pasó"/>
    <s v="18/05/2021_x000a__x000a_08/06/2021"/>
    <m/>
    <m/>
    <s v="Avaló"/>
    <s v="Avaló"/>
    <m/>
    <s v="Avaló"/>
    <m/>
    <s v="Avaló"/>
  </r>
  <r>
    <x v="3"/>
    <s v="Propuesta de Investigación Convocatoria"/>
    <x v="1"/>
    <x v="13"/>
    <x v="25"/>
    <s v="Secretaria Distrital de Desarrollo Económico - SDDE"/>
    <x v="1"/>
    <s v="1- TEAM Ingeniería de Conocmiento_x000a__x000a_2- Beneficiarios - Cooperantes"/>
    <s v="N/A"/>
    <s v="Propuesta Técnica - Solicitud de información 009-2021_x000a_Aunar esfuerzos técnicos, administrativos y financieros para prestar servicios de váuchers de transferencia de conocimientos y de innovación, con el fin de apoyar a las empresas de Bogotá en su proceso de adaptación y reactivación económica de cara a una nueva normalidad."/>
    <n v="7"/>
    <s v="UDFJC:_x000a_María Eugenía Calderón_x000a_- Ruth Esperanza Romás Castillo_x000a_- David Romero Betancourt_x000a_- Edwin Orlando Fagua_x000a__x000a_TEAM Ingeniería:_x000a_- Fabián Alejandro_x000a_González Sarmiento_x000a_- Susana del Pilar_x000a_Sandoval_x000a_- José Ramiro Bertieri_x000a_- Andrea Castañeda"/>
    <s v="GEIT"/>
    <n v="6433000000"/>
    <n v="2170000000"/>
    <n v="5500000000"/>
    <n v="933000000"/>
    <n v="5500000000"/>
    <n v="0"/>
    <n v="45000000"/>
    <n v="0"/>
    <n v="270000000"/>
    <n v="0"/>
    <n v="618000000"/>
    <m/>
    <m/>
    <m/>
    <m/>
    <s v="a) 600 empresas PYME impactadas con váucher de conocimiento_x000a_b) 150 empresas PYME impactadas con váucher de innovación_x000a_c) Acciones de transferencia de tecnología y/o conocimiento de al menos 150 activos de conocimiento, entre actores del ecosistema de innovación_x000a_d) 15 proveedores de conocimiento del ecosistema fortalecidos en el modelo de innovación abierta_x000a_e) Generación de un artículo científico o libro de investigación y al menos dos acciones de apropiación social de conocimiento con base en los resultados de la experiencia_x000a__x000a_De conformidad con el documento de requerimientos técnicos que indica: “Los costos de estrategias de comunicaciones, desarrollo de Landing pages,_x000a_16 diseños de piezas gráficas y de material audiovisual serán asumidos directamente por la SDDE”, y las aclaraciones realizadas por la misma entidad."/>
    <m/>
    <n v="0.854966578579201"/>
    <n v="6.9951810974661901E-3"/>
    <n v="0"/>
    <n v="1"/>
    <n v="4.1971086584797139E-2"/>
    <n v="9.6067153738535679E-2"/>
    <n v="0"/>
    <n v="0"/>
    <m/>
    <s v="No pasó"/>
    <m/>
    <m/>
    <s v="Impedido"/>
    <s v="Avaló"/>
    <m/>
    <s v="Avaló"/>
    <s v="Avaló"/>
    <m/>
    <m/>
  </r>
  <r>
    <x v="3"/>
    <s v="Propuesta de Investigación Convocatoria"/>
    <x v="3"/>
    <x v="36"/>
    <x v="26"/>
    <s v="MinCiencias"/>
    <x v="3"/>
    <s v="1- Universidad del Tolima - UdeT (entidad ejecutora)_x000a__x000a_2- Universidad de Pamplona - UdeP (Aliado)"/>
    <s v="N/A"/>
    <s v="Estudio de descontaminación de los ríos Chipalo y Pamplonita de los departamentos de Tolima y Norte de Santander con diferentes materiales nanoestructurados."/>
    <n v="36"/>
    <s v="UDFJC:_x000a_- Cesar Augusto Díaz Pomar (co-investigador)_x000a_- Cesar Aurelio Herreño (co-investigador)_x000a__x000a_UdeT:_x000a_- Cesar Augusto Jaramillo (investigador principal)_x000a_- Luis Fernando Rodríguez (co-investigador)_x000a_- Juan David Hoyos (estudiante maestria)_x000a_- Ximena Pulido Villamil (co-investigador)_x000a__x000a_UdeP:_x000a_- Raquel Amanda Villamizar (co-investigador)_x000a_- Yerson García Leal (estudiante pregrado)_x000a_- Reinaldo Gutiérrez Marín (co-investigador)_x000a_- Oscar Ortíz Rdríguez (co-investigador)"/>
    <s v="UDFJC:_x000a_- Grupo de Instrumentación Cientifica &amp; Didáctica_x000a__x000a_UdeP:_x000a_- Nanotecnología y Gestión Sostenible NANOSOST-UP_x000a__x000a_UdeT:_x000a_- Química Aplicada a Procesos Ecológicos QUAPE-UT"/>
    <n v="1459220824"/>
    <n v="285600000"/>
    <n v="899351565"/>
    <n v="559869259"/>
    <n v="899351565"/>
    <n v="0"/>
    <n v="140200000"/>
    <n v="0"/>
    <n v="223711488"/>
    <n v="0"/>
    <n v="195957771"/>
    <m/>
    <m/>
    <m/>
    <m/>
    <s v="- La identificación de los contaminantes químicos y biológicos de los ríos Chipalo y Pamplonita, que pueden generar un potencial riesgo de salud para la población y un riesgo ambiental para el ecosistema._x000a_- La estandarización de los procedimientos de síntesis para cada uno de los materiales a fin de obtener el máximo rendimiento de reacción posible._x000a_- La identificación de las propiedades fisicoquímicas de los materiales, sus potencialidades fotocatalíticas, fases estructurales y composición; con el fin de dilucidar cuales son los más idóneos para llevar a cabo el proceso de remoción y/o degradación._x000a_- La remoción o degradación de los contaminantes orgánicos recalcitrantes más predominantes en las aguas de los dos ríos con el uso de los nanomateriales con actividad fotocatalítica, además la menor producción de subproductos tóxicos, de manera que no se incremente el poder ecotoxicológico en estas aguas._x000a_- La identificación del mejor o los mejores materiales con actividad fotocatalítica para la remoción de y/o degradación de contaminantes químicos y biológicos._x000a_- Como los procesos fotocatalíticos no son selectivos, con el uso de los nanomateriales se espera una disminución de la población de bacterias (coliformes totales y E.coli), de parásitos (Giardia lamblia) y de virus entéricos (rotavirus y coronavirus) presentes en las aguas."/>
    <s v="- Un artículo de investigación categoría B_x000a_- Un Taller con la comunidad:_x000a_- Taller con entidades gubernamentales responsables de la calidad del agua_x000a_- Una Cartilla como medio de divulgación permanente para diferentes públicos con el fín de dar a conocer la problemática sobre agentes químicos y biológicos que presentan las aguas del río Chipalo y generar un proceso reflexivo sobre el cuidado del agua y las implicaciones sobre la salud y el ecosistema."/>
    <n v="0.61632314328869531"/>
    <n v="9.6078672736923609E-2"/>
    <n v="0"/>
    <n v="1"/>
    <n v="0.15330886478632105"/>
    <n v="0.13428931918806006"/>
    <n v="0"/>
    <n v="0"/>
    <n v="83769"/>
    <s v="No pasó"/>
    <m/>
    <m/>
    <s v="Avaló"/>
    <s v="Avaló"/>
    <s v="Avaló"/>
    <m/>
    <s v="Avaló"/>
    <m/>
    <m/>
  </r>
  <r>
    <x v="3"/>
    <s v="Propuesta de Investigación Convocatoria"/>
    <x v="1"/>
    <x v="36"/>
    <x v="26"/>
    <s v="MinCiencias"/>
    <x v="3"/>
    <s v="1- Universidad de los Llanos - UdeL (entidad ejecutora)_x000a__x000a_2- Corporación Universitaria Remington - CUR (aliado) - Sede Yopal, Villavicencio y Agua Azul_x000a__x000a_3- Gobernación del Meta - Secretaria de la mujer, la familia, y la equidad de género_x000a__x000a_4- Gobernación del Meta - Secretaria de Salud"/>
    <s v="N/A"/>
    <s v="Desarrollo del observatorio de salud mental, familia y convivencia social de la Orinoquía colombiana"/>
    <n v="36"/>
    <s v="UDFJC:_x000a_- Roberto Ferro Escobar (co-investigador)_x000a__x000a_UdeL:_x000a_- Zulma Johana Velasco (co-investigador)_x000a_- Emilce Salamanca Ramos (investigador principal)_x000a_- Sandra Ortegón Ávila (co-investigador)_x000a__x000a_CUR:_x000a_- Maritza García Toro (co-investigador)_x000a_- Diana Lopera Jaramillo (co-investigador)_x000a_- Feibert Guzmán Pérez (co-investigador)"/>
    <s v="UDFJC:_x000a_- Laboratorio de Investigación y desarrollo en_x000a_Electrónica y Redes (LIDER)_x000a__x000a_UdeL:_x000a_- GESI_x000a__x000a_CUR:_x000a_- Mundo Organizacional_x000a_- Grupo de Investigación en Salud Familiar y_x000a_Comunitaria_x000a_- Grupo de Investigacion en Neurociencias y_x000a_Envejecimiento - GISAM"/>
    <n v="1503774128"/>
    <n v="300620000"/>
    <n v="914553000"/>
    <n v="589221128"/>
    <n v="896553000"/>
    <n v="6000000"/>
    <n v="67400000"/>
    <n v="6000000"/>
    <n v="263420040"/>
    <n v="6000000"/>
    <n v="211349088"/>
    <n v="0"/>
    <n v="17100000"/>
    <n v="0"/>
    <n v="29952000"/>
    <s v="Resultados de la etapa 1:_x000a_-_x0009_Informe modelo conceptual del Observatorio de salud mental, familia y convivencia social._x000a_-_x0009_Modelo Conceptual_x000a_-_x0009_Revisión y análisis de categorías conceptuales_x000a_-_x0009_Documento de análisis descriptivo- interpretativo de las políticas públicas relacionadas con la Salud mental, familia y convivencia social, y las fuentes de información de observatorios_x000a_-_x0009_Estado actual de los observatorios_x000a_-_x0009_Informe modelo Metodológico del observatorio_x000a_-_x0009_Modelo Metodológico_x000a_-_x0009_Descripción del proceso del diseño de indicadores, fichas técnicas e instrumentos de recolección de datos, incluyendo los criterios de selección de los mismos._x000a_-_x0009_Batería de indicadores y fichas técnicas de los mismos, construidas a partir de fuentes primarias y secundarias, acorde con el modelo conceptual y metodológico_x000a_-_x0009_Inventario de indicadores y fichas técnicas_x000a_-_x0009_Instructivos para el diligenciamiento de instrumentos de recolección de datos y fuentes primarias._x000a_-_x0009_Instrumentos para la recolección de información de fuentes primarias._x000a_-_x0009_Glosario de términos usados en los instrumentos de recolección, vinculado al aplicativo_x000a_-_x0009_Metodología para la aplicación de los instrumentos y para la recolección de información de fuentes primarias_x000a_-_x0009_Descripción del procedimiento de validación de los instrumentos de recolección de información_x000a_Resultados de la etapa 2:_x000a_-_x0009_Aplicativo Web/sistema de información desarrollado_x000a_-_x0009_Manuales y protocolos actualizados que incluyan los procedimientos para el cálculo de indicadores de fuentes primarias y de fuentes secundarias._x000a_-_x0009_Informe de control de cambios_x000a_-_x0009_Plataforma actualizada en Producción_x000a_Resultados de la etapa 3:_x000a_-_x0009_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_x000a_-_x0009_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_x000a_-_x0009_Informe de reporte del proceso de validación de los indicadores, de los instrumentos de recolección de información_x000a_-_x0009_Informe de evaluación de la usabilidad de la plataforma y la de metodología de aplicación de instrumentos y recolección de información con fuentes primarias, realizado mediante una prueba coordinación con los municipios seleccionadas_x000a_-_x0009_Informe consolidado con unificación de criterios de las jornadas de trabajo conjunto entre las universidades, las entidades gubernamentales y la sociedad civil._x000a_-_x0009_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_x000a_-_x0009_Matriz DOFA_x000a_-_x0009_Documento de recomendaciones para aprendizajes, uso y escalamiento de los instrumentos constitutivos del Observatorio_x000a_-_x0009_Reporte de hallazgos en el proceso de aplicación de los instrumentos, recolección de información, procesamiento y análisis_x000a_-_x0009_Texto de ponencias, certificado de participación en evento académico y presentación del texto a una revista científica"/>
    <s v="- Seis artículos de investigación categorías A1, A2, B, C_x000a_- Tres libros de difusión / divulgación_x000a_- Una plataforma tecnológica_x000a_- Tres informes técnicos del avance del proyecto_x000a_- Se desarrollará un plan de formación orientado a los diferentes tipos de actores intervinientes en el observatorio, a desarrollarse en la tercera etapa metodológica_x000a_- Se desarrollaran cuatro talleres, conversatorios y foros que permitan la participación de todos los actores sociales involucrados en el proyecto._x000a_- Se realizaran cuatro eventos científicos como foro, paneles y congreso._x000a_- A través de las cuatro reuniones se presentaran los resultados a las entidades Municipales y Departamentales._x000a_- Se desarrollara una cartilla para la divulgación sobre el_x000a_funcionamiento del observatorio._x000a_- Los doce cursos estarán dirigidos a los municipios seleccionados en proyecto._x000a_- Se desarrollará a través de mesas de trabajo donde se_x000a_establecerán diferentes temáticas relacionadas con el proyecto_x000a_- Se realizara la divulgación de resultados a través de tres (3) ponencias Nacionales y tres (3) Internaciones._x000a_- Se desarrollará cinco cartillas y videos que permitan la divulgación y correcto desarrollo de los talleres._x000a_- Realización de dos trabajos de grado en el nivel de pregrado, con la temática del proyecto._x000a_- Realización de un trabajo de grado en el nivel de maestría, con la temática del proyecto."/>
    <n v="0.59620190513079496"/>
    <n v="4.8810521895080776E-2"/>
    <n v="8.1743869209809264E-2"/>
    <n v="0.91825613079019075"/>
    <n v="0.17916257168111088"/>
    <n v="0.14453572777520216"/>
    <n v="1.1371388615883941E-2"/>
    <n v="1.9917884901927238E-2"/>
    <n v="84661"/>
    <s v="No pasó"/>
    <m/>
    <m/>
    <s v="Avaló"/>
    <s v="Avaló"/>
    <s v="Avaló"/>
    <m/>
    <s v="Avaló"/>
    <m/>
    <m/>
  </r>
  <r>
    <x v="3"/>
    <s v="Propuesta de Investigación Convocatoria"/>
    <x v="1"/>
    <x v="37"/>
    <x v="27"/>
    <s v="MinCiencias"/>
    <x v="3"/>
    <s v="1- Scilicet S.A.S. (entidad ejecutora)"/>
    <s v="N/A"/>
    <s v="Desarrollo tecnológico de un prototipo de sistema LiDAR (Light Detection and Ranging, por sus siglas en inglés) integrado en un UAV (Vehículo Aéreo No Tripulado, por sus siglas en inglés), de bajo costo, encaminado al fortalecimiento de los procesos de la cadena productiva forestal."/>
    <n v="12"/>
    <s v="UDFJC:_x000a_- Jaime Eddy Ussa Garzón (co-investigador)_x000a__x000a_SCILICET S.A.S:_x000a_- David Leonardo Valbuena Gaviria (Gerente o investigador principal)_x000a_- Laura Sánchez Hernández (personal de apoyo)_x000a_- Ardikary Ariza Buitrago (personal de apoyo)"/>
    <s v="UDFJC:_x000a_- Propobos"/>
    <n v="229999997"/>
    <n v="0"/>
    <n v="214999998"/>
    <n v="14999999"/>
    <n v="199999998"/>
    <n v="0"/>
    <n v="0"/>
    <n v="15000000"/>
    <n v="14999999"/>
    <m/>
    <m/>
    <m/>
    <m/>
    <m/>
    <m/>
    <s v="- Sistema de medición y registro de variables dasométrica y topografías de una plantación forestal_x000a_- Ecuación de navegación local_x000a_- Ajuste del SDK a las variables requeridas_x000a_- Documento de operación y navegabilidad de la aeronave_x000a_- Documento soporte de curva de calibración_x000a_- Verificación del error del inventario forestal en condiciones analógicas y por medio de registro digital de información"/>
    <s v="-  Artículo Categoría B - Articulo científico que de cuenta de la metodología y resultados obtenidos a partir del levantamiento de información disométrica utilizando el prototipo del desarrollo tecnológico en comparación con las metodologías tradicionales._x000a_- Un Manual de operación del desarrollo tecnológico y metodologías de levantamiento de información_x000a_- Desarrollo de un prototipo de sistema LiDAR en UAV para el levantamiento de información dasométrica en plantaciones forestales comerciales validado mediante pruebas en entornos reales"/>
    <n v="0.86956522003780723"/>
    <n v="0"/>
    <e v="#DIV/0!"/>
    <e v="#DIV/0!"/>
    <n v="0.13043477996219277"/>
    <n v="0"/>
    <n v="0"/>
    <n v="0"/>
    <n v="85680"/>
    <m/>
    <s v="24/09/2021_x000a__x000a_22/10/2021"/>
    <m/>
    <s v="Avaló"/>
    <s v="Avaló"/>
    <m/>
    <m/>
    <s v="Avaló"/>
    <m/>
    <s v="Avaló"/>
  </r>
  <r>
    <x v="3"/>
    <s v="Propuesta de Investigación Convocatoria"/>
    <x v="0"/>
    <x v="38"/>
    <x v="28"/>
    <s v="MinCiencias"/>
    <x v="0"/>
    <s v="1- Universidad Pontificia Javeriana - UPJ (Ejecutor)_x000a__x000a_2- Universidad Nacional de Colombia - UNAL (Co-ejecutor)_x000a__x000a_3- Hospital Universitario San Ignacio - HUSI (Co-ejecutor)"/>
    <s v="N/A"/>
    <s v="Impacto de la calidad del aire en los patrones epigenéticos de la histona H3 en habitantes de Bogotá."/>
    <n v="36"/>
    <s v="UDFJC:_x000a_- Carlos Alfonso Zafra Mejía (co-investigador)_x000a__x000a_UPJ:_x000a_- Adriana Patricia Rojas Moreno (investigador principal)_x000a_- Carlos Andrés Celis Preciado (co-investigador)_x000a_- María José Fernández Sánchez (co-investigador)_x000a_- Litzy Gisella Bermúdez Liscano (estudiante doctorado)_x000a__x000a_UNAL:_x000a_- Liliana López Kleine (co-investigador)_x000a__x000a_HUSI:_x000a_- Alejandra Cañas Arboleda (Coordinador científico)"/>
    <s v="UDFJC:_x000a_- Grupo de Investigación en Ingeniería Ambiental - GIIAUD_x000a__x000a_UPJ:_x000a_- INSTITUTO DE GENETICA HUMANA - FACULTAD_x000a_DE MEDICINA - PONTIF_x000a__x000a_UNAL:_x000a_- Grupo de Investigación en Bioinformática y Biología_x000a_de Sistemas_x000a__x000a_HUSI:_x000a_- Enfermedades Crónicas del Adulto"/>
    <n v="1345071944"/>
    <n v="0"/>
    <n v="929956223"/>
    <n v="415115721"/>
    <n v="925356223"/>
    <n v="0"/>
    <n v="57564288"/>
    <n v="4600000"/>
    <n v="287515785"/>
    <n v="0"/>
    <n v="30950880"/>
    <n v="0"/>
    <n v="39084768"/>
    <m/>
    <m/>
    <s v="-Teniendo como referencia los artículos publicados en relación con esta temática, se esperan encontrar diferencias significativas en los niveles de enriquecimiento de H3K9Ac entre sujetos sanos de las localidades muestreadas; y pacientes con diagnóstico de asma grave. Estas diferencias esperan ser cuantificadas por la metodología de ChIPseq y se espera construir asociaciones entre los patrones epigenéticos detectados en habitantes de las localidades más contaminadas con los  patrones exhibidos por pacientes con diagnóstico de asma grave _x000a_-Se identificarán las regiones promotoras, enhancer, cuerpo del gen con mayor enriquecimiento de H 3K9Ac, en los grupos de investigación seleccionados. Teniendo en cuenta los reportes de la literatura, esperamos reportar que los genes que muestran patrones aberrantes de modificación de histonas están involucrados en estrés oxidativo, inflamación y modulación del sistema inmune. Específicamente esperamos encontrar activación aberrante de genes relacionados con la diferenciación de linfocitos Th2, los cuales han sido descritos en pacientes con asma y alergias._x000a_-Se esperan obtener datos precisos de las concentraciones de PM 2.5 en las localidades seleccionadas. Se obtendrá también un análisis espacio-temporal de la variación de las concentraciones de PM2.5. Se obtendrán resultados sobre la percepción ciudadana en relación con la calidad del aire de las áreas en estudio. Por último, se evaluará preliminarmente la posible asociación entre las concentraciones de PM2.5 y las tasas de morbilidad asociadas._x000a_-Con los datos obtenidos anteriormente se espera encontrar incrementos en los niveles de H 3K9Ac en sujetos de investigación que habitan localidades con mayor índice de material particulado PM2.5. "/>
    <s v="- Un Artículo de investigación categoría A1_x000a_- Dos Artículos de investigación categoría B_x000a_- Participación en dos congresos científicos nacionales y uno internacional_x000a_- Realización de Seminario de Impacto de la calidad de aire en la salud humana_x000a_- Elaboración de 1 Cartilla o folleto como medio de divulgación referente a la importancia de la calidad de aire en la salud humana._x000a_- Dos estudiantes especialización en medicina interna o neumología_x000a_- Formación de un estudiante de Doctorado en Ciencias, Facultad de Ciencias, Pontificia Universidad Javeriana_x000a_- Estudiante de maestría en Bioestadística y maestría en Desarrollo sustentable y ambiental_x000a_- POLICY BRIEF. Documento técnico que sintetiza la evidencia sobre un tema particular de política., presenta los hallazgos de una investigación o proyecto a los actores políticos o público no especial_x000a_- Contenidos multimedia y virtuales. Generación de videos de máximo 10 minutos donde se muestre el estado de avance del proyecto y el impacto esperado."/>
    <n v="0.68796039284572275"/>
    <n v="4.279643795767106E-2"/>
    <n v="0"/>
    <n v="1"/>
    <n v="0.2171748405749217"/>
    <n v="2.3010575856602655E-2"/>
    <n v="2.9057752765081837E-2"/>
    <n v="0"/>
    <n v="84742"/>
    <s v="Pasó banco elegibles"/>
    <d v="2021-10-13T00:00:00"/>
    <m/>
    <m/>
    <s v="Avaló"/>
    <s v="Avaló"/>
    <s v="Avaló"/>
    <s v="Avaló"/>
    <m/>
    <s v="Avaló"/>
  </r>
  <r>
    <x v="3"/>
    <s v="Propuesta de Investigación Convocatoria"/>
    <x v="3"/>
    <x v="39"/>
    <x v="29"/>
    <s v="MinCiencias"/>
    <x v="1"/>
    <s v="1- Corporación colombiana de investigación agropecuaria- AGROSAVIA_x000a_2- Infometrika S.A._x000a_3- Universidad de Ciencias Aplicadas y Ambientales - UDCA_x000a_4- Universidad de Cundinamarca - UdeC"/>
    <s v="Desarrollo y validación de un prototipo de sensor electrofisiológico para medir estrés en plantas."/>
    <s v="Proyecto 1. Desarrollo de un sistema de instrumentación electrofisiológico para medir el estrés en plantas. Objetivo. Diseñar y construir un prototipo electrónico para medir los biopotenciales eléctricos en una especie vegetal, frente a diferentes estímulos externos. _x000a__x000a_Proyecto 2. Evaluación en condición controlada del prototipo de un sensor electrofisiológico para medir estrés en plantas. Objetivo. Evaluar un prototipo de un sensor electrofisiológico en condición controlada, como indicador del estrés hídrico y salino de las plantas. _x000a__x000a_Proyecto 3. Validación de un sensor electrofisiológico para programación de riego en cultivos de arándanos y aguacate. Objetivo. Validar la aplicabilidad de un sensor electrofisiológico como monitor del estado hídrico de las plantas para programación de riego. "/>
    <n v="36"/>
    <s v="UDFJC:_x000a_- Luis Fernando Pedraza (Director Científico del Programa e Investigador Principal Proyecto 1)_x000a__x000a_UDCA:_x000a_- Hans Nicolas Chaparro Zambrano (investigador principal proyecto 2) _x000a_- Fernando Peña Baracaldo (co-investigador)_x000a_- Helber Milton Orjuela (co-investigador)_x000a__x000a_AGROSAVIA:_x000a_- Liliana Rios Rojas (investigador principal proyecto 3)_x000a__x000a_Infometrika:_x000a_- Denis Camacho (co-investigador)_x000a_- Mauricio Martínez (co-investigador)_x000a__x000a_UdeC:_x000a_- Paola Valencia Achurí (co-investigador)_x000a_- Diego Méndez Pineda (co-investigador)_x000a__x000a_"/>
    <s v="Producción agrícola sostenible COL0004934_x000a_- Profasis COL0118049_x000a_- SISPROS COL0141586_x000a_- Gidenutas COL0088415 _x0009__x000a_- Investigación en frutas del trópico COL0046139"/>
    <n v="0"/>
    <m/>
    <n v="0"/>
    <n v="0"/>
    <m/>
    <m/>
    <m/>
    <m/>
    <m/>
    <m/>
    <m/>
    <m/>
    <m/>
    <m/>
    <m/>
    <s v="Diseñar e implementar un sistema de electrodos que permitan la medición de los biopotenciales en una especie vegetal._x000a_- Diseñar e implementar un sistema de acondicionamiento analógico de los biopotenciales de acuerdo con los requerimientos de rangos de voltajes y frecuencias asociadas a las plantas._x000a_- Diseñar e implementar un sistema de adquisición y procesamiento digital para obtener datos sobre el estado de la planta de acuerdo con los requerimientos metrológicos de las señales de estudio._x000a_- Instalar un experimento con el sensor electrofisiológico bajo cubierta protectora de la precipitación, con dos especies leñosas, arándano y aguacate, en condiciones ambientales diferentes._x000a_- Medir el cambio en el potencial eléctrico generado por un estrés hídrico y un estrés salino en plantas de arándano y aguacate._x000a_- Correlacionar los resultados electrofisiológicos con las condiciones ambientales del sitio, el estado sanitario y nutricional del cultivo, a fin de identificar con mayor precisión el efecto del estado hídrico de la planta a una expresión de estrés_x000a_- Instalar un experimento con el sensor electrofisiológico en condición de cultivo sobre dos especies leñosas, en condiciones ambientales diferentes._x000a_- Someter las plantas a diferentes regímenes de riego y hacer seguimiento al cambio en el potencial eléctrico con el sensor electrofisiológico  _x000a_- Analizar la señal de cada sensor instalado y correlacionar los resultados electrofisiológicos con las condiciones ambientales del sitio, a fin de identificar la expresión de estrés. "/>
    <s v="Un juego de electrodos para medición de medición de los biopotenciales_x000a_- Un juego de electrodos para medición de medición de los biopotenciales_x000a_Sistema de acondicionamiento analógico para lectura de biopotenciales _x000a_- Sistema de adquisición y procesamiento digital para medir biopotenciales en plantas_x000a_- Experimentos instalados _x000a_- Señal medida como respuesta a las condiciones de humedad y salinidad en suelo o sustrato._x000a_- Respuestas identificadas en magnitud y tendencia en dos plantas bajo condiciones de estrés hídrico y estrés salino_x000a_- Experimentos instalados sobre dos cultivos_x000a_- Señal medida como respuesta a las condiciones de humedad del suelo_x000a_- Respuestas identificadas en magnitud y tendencia en dos cultivos bajo condiciones de estrés hídrico"/>
    <e v="#DIV/0!"/>
    <e v="#DIV/0!"/>
    <e v="#DIV/0!"/>
    <e v="#DIV/0!"/>
    <e v="#DIV/0!"/>
    <e v="#DIV/0!"/>
    <e v="#DIV/0!"/>
    <e v="#DIV/0!"/>
    <m/>
    <s v="El investigador desisitió"/>
    <m/>
    <m/>
    <m/>
    <m/>
    <m/>
    <m/>
    <m/>
    <m/>
    <m/>
  </r>
  <r>
    <x v="3"/>
    <s v="Propuesta de Investigación Convocatoria"/>
    <x v="1"/>
    <x v="40"/>
    <x v="30"/>
    <s v="SGR - MinCiencias"/>
    <x v="1"/>
    <s v="1- Universidad de Cartagena (aliado)_x000a_2- Universidad de Cordoba (aliado)"/>
    <s v="N/A"/>
    <s v="Programa de intervención pedagógica y tecnológica para el fortalecimiento de capacidades de adaptación y prestación del servicio de educación bajo el esquema de alternancia derivado de la pandemia por COVID-19, en instituciones oficiales de educación básica y media de la región Caribe colombiana."/>
    <n v="24"/>
    <s v="UDFJC:_x000a_- Roberto Ferro Escobar (co-investigador)_x000a__x000a_UdeCartagena:_x000a_- Yeimy Vargas (co-investigador)_x000a_- Luis Tovar (co-investigador)_x000a_- Edgar Orlando Alarcón (director proyecto)_x000a__x000a_UdeCordoba:_x000a_- Isabel Crsitina Muñoz Vargas (co-investigador)_x000a_- Juan Carlos Giraldo Cardozo (co-investigador)"/>
    <s v="UDFJC:_x000a_- Laboratorio de Investigación y desarrollo en Electrónica y Redes (LIDER)_x000a__x000a_UdeCartagena:_x000a_- GIMATICA (Grupo de Investigación en Tecnologías de las Comunicaciones e Informática)_x000a_- Centro Corciem_x000a__x000a_UdeCordoba:_x000a_- Education, Technology &amp; Language - EduTLan"/>
    <n v="2144166437"/>
    <n v="1032452929"/>
    <n v="2000166437"/>
    <n v="144000000"/>
    <n v="2000166437"/>
    <n v="0"/>
    <n v="24000000"/>
    <n v="0"/>
    <n v="72000000"/>
    <n v="0"/>
    <n v="48000000"/>
    <m/>
    <m/>
    <m/>
    <m/>
    <s v="- Se consolidará un estado del arte de la situación de calamidad pública, su afectación directa al sistema de educación de la región caribe colombiana y las diferentes alternativas adoptadas para superarla, por medio de la construcción del modelo conceptual del proyecto._x000a_- El trabajo realizado directamente con docentes dará como resultado un diagnóstico de las capacidades tecnológicas y pedagógicas que esta población tiene de cara al escenario de alternancia educativa. De allí resultará un plan de fortalecimiento metodológico que facilitará la preparación docente de las instituciones educativas. Así mismo, se garantizará la formación de los docentes que hacen parte de la muestra._x000a_- El proyecto presentará un modelo base de adaptación de contenidos de aprendizaje orientado al esquema de alternancia educativa, lo cual constituye un insumo y avance vital en el afrontamiento de la emergencia sanitaria y su afectación al sistema educativo de la región._x000a_- El trabajo realizado entorno al desarrollo de software dará como resultado un paquete instalable del mundo 3D con todos los contenidos educativos desarrollados y orientados hacia el modelo de alternancia educativa._x000a_- El estudio comparativo de rendimiento académico en periodos previos y posteriores al inicio de la pandemia permitirá la verificación de las afectaciones que la emergencia ha traído sobre el sistema educativo de la región, así como también validará las potencialidades que el modelo de intervención propuesto tiene para el fortalecimiento del mismo. Esto podrá ser validado y consultado en un documento de acceso público._x000a_- El proyecto entregará a la comunidad educativa de la región un programa de intervención pedagógica y tecnológica para el fortalecimiento de capacidades desarrollado, validado e implementado en la población muestra y con la documentación y orientaciones necesarias para su posterior implementación generalizada en todo el sistema educativo de la región._x000a_- Perfil sociodemográfico y psicográfico de los estudiantes de educación virtual,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Ocho Informes técnicos y financieros de ejecución presentados_x000a_- Seis Artículos científicos publicados_x000a_- Cientocincuenta Docentes formados en competencias TIC orientadas a procesos de educación básica y media_x000a_- Proyectos de grado en nivel de pregrado, maestría y doctorado vinculados: 2 Pregrado, 1 Maestria y 1 Doctorado_x000a_- Participación en dos eventos académicos internacionales para la difusión y retroalimentación de la comunidad científica respecto al desarrollo del proyecto_x000a_- Estudiantes vinculados al programa: 2 Pregrado, 1 Maestria y 1 Doctorado_x000a_- Una Patente registradas_x000a_- Un libro publicado_x000a_- Una Plataformas tecnológicas validadas_x000a_- Una Estrategias de intervención pedagógicas y tecnológicas validadas_x000a_- Dos proyectos de desarrollo tecnológico"/>
    <n v="0.93284103439214505"/>
    <n v="1.1193160934642501E-2"/>
    <n v="0"/>
    <n v="1"/>
    <n v="3.3579482803927502E-2"/>
    <n v="2.2386321869285002E-2"/>
    <n v="0"/>
    <n v="0"/>
    <n v="87778"/>
    <m/>
    <s v="12/10/2021_x000a__x000a_29/10/2021"/>
    <m/>
    <m/>
    <s v="Avaló"/>
    <s v="Avaló"/>
    <s v="Avaló"/>
    <s v="Avaló"/>
    <m/>
    <m/>
  </r>
  <r>
    <x v="3"/>
    <s v="Propuesta de Investigación Convocatoria"/>
    <x v="3"/>
    <x v="41"/>
    <x v="31"/>
    <s v="SGR - MinCiencias"/>
    <x v="1"/>
    <s v="N/A"/>
    <s v="N/A"/>
    <s v="Estrategia para el Fortalecimiento de las vocaciones científico-tecnológicas en los estudiantes de Educación básica y media, de los colegios rurales de la localidad de Ciudad Bolívar de Bogotá"/>
    <n v="24"/>
    <s v="UDFJC: "/>
    <s v="UDFJC: "/>
    <n v="732600712"/>
    <n v="666597319"/>
    <n v="666597319"/>
    <n v="66003393"/>
    <n v="666597319"/>
    <n v="0"/>
    <n v="66003393"/>
    <m/>
    <m/>
    <m/>
    <m/>
    <m/>
    <m/>
    <m/>
    <m/>
    <m/>
    <m/>
    <n v="0.90990536602153893"/>
    <n v="9.0094633978461111E-2"/>
    <n v="0"/>
    <n v="1"/>
    <n v="0"/>
    <n v="0"/>
    <n v="0"/>
    <n v="0"/>
    <n v="88384"/>
    <s v="El investigador desistió"/>
    <d v="2021-10-12T00:00:00"/>
    <m/>
    <m/>
    <m/>
    <m/>
    <m/>
    <m/>
    <m/>
    <m/>
  </r>
  <r>
    <x v="3"/>
    <s v="Propuesta de Investigación Convocatoria"/>
    <x v="1"/>
    <x v="42"/>
    <x v="32"/>
    <s v="MinCiencias"/>
    <x v="1"/>
    <s v="Secretaria Distrital de Gobierno Bogotá D.C. (Colaboradora) - SDG"/>
    <s v="N/A"/>
    <s v="Fortalecimiento de la participación ciudadana y la democracia digital en la ciudad de Bogotá, Colombia, mediante herramientas de realidad virtual y difusión de contenidos audiovisuales."/>
    <n v="18"/>
    <s v="UDFJC:_x000a_- Roberto Ferro Escobar (investigador principal)_x000a_- Kevin Barón (personal de apoyo)_x000a_- Danilo Vera Parra (co investigador)_x000a_- Carlos Martínez Alayón (co-investigador)_x000a_- Leidy Aldana Burgos (personal de apoyo)_x000a_- Daily Riveros Lugo (personal de apoyo)_x000a_- Diego Torres Cardoso (personal de apoyo)_x000a_- Luis Estrada Rincón (personal de apoyo)_x000a_- Andrés Pineda Guerra (personal de apoyo)_x000a_- Andrés Valencia Valencia (personal de apoyo)_x000a__x000a_SDG:_x000a_Gabriela Morgán Corrales (personal de apoyo)_x000a_- Edisson Hernández Ramírez (personal de apoyo)_x000a_"/>
    <s v="UDFJC:_x000a_- Laboratorio de Investigación y desarrollo en Electrónica y Redes (LIDER)_x000a__x000a_"/>
    <n v="625277980"/>
    <n v="439777980"/>
    <n v="495777980"/>
    <n v="129500000"/>
    <n v="495777980"/>
    <n v="0"/>
    <n v="129500000"/>
    <n v="0"/>
    <n v="0"/>
    <m/>
    <m/>
    <m/>
    <m/>
    <m/>
    <m/>
    <s v="Resultados objetivo específico 1:_x000a_· Documento de modelo conceptual_x000a_· Documento de modelo metodológico_x000a_· Artículo científico_x000a_Resultados objetivo específico 2:_x000a_· Aplicación de realidad virtual_x000a_· Artículo_x000a_· Participación en congreso_x000a_· Tesis de pregrado_x000a_Resultados objetivo específico 3:_x000a_- Contenidos audiovisuales_x000a_Resultados objetivo específico 4:_x000a_· Documento de pruebas y resultados_x000a_· Documento maestro de implementación de la metodología_x000a_· Documento de recomendaciones_x000a_· Informe de participación ciudadana en CTeI_x000a_- Participación en congreso_x000a_· Libro resultado de investigación_x000a_· Organización de evento"/>
    <s v="- Un Artículo categoría A2_x000a_- Un Artículo categoría B_x000a_- Libro de difusión fase 4_x000a_- Software de realidad virtual_x000a_- Documento de pruebas y resutados _x000a_- Modelo metodológico_x000a_- Modelo conceptual_x000a_- Informe de participación ciudadana en actividades de CTeI_x000a_- Cuatro ponencias fase 4_x000a_- Una ponencia fase 2_x000a_- Artículo de divulgación del estudiante de pregrado_x000a_- Contenidos audiovisulaes_x000a_- Organización de evento fase 4"/>
    <n v="0.7928921149598136"/>
    <n v="0.20710788504018646"/>
    <n v="0"/>
    <n v="1"/>
    <n v="0"/>
    <n v="0"/>
    <n v="0"/>
    <n v="0"/>
    <n v="87610"/>
    <m/>
    <s v="25/10/2021_x000a__x000a_17/11/2021"/>
    <m/>
    <m/>
    <s v="Avaló"/>
    <s v="Avaló"/>
    <s v="Avaló"/>
    <s v="Avaló"/>
    <m/>
    <m/>
  </r>
  <r>
    <x v="3"/>
    <s v="Propuesta de Investigación Convocatoria"/>
    <x v="0"/>
    <x v="42"/>
    <x v="32"/>
    <s v="MinCiencias"/>
    <x v="1"/>
    <s v="1- ESE Hospital San Rafael (Colaboradora) - HSR"/>
    <s v="N/A"/>
    <s v="MODELO DE TELE-REHABILITACIÓN BASADO EN LA TELEDIFUSIÓN DE CONTENIDOS AUDIOVISUALES COMO UNA ESTRATEGIA DE FORTALECIMIENTO A LA RECUPERACIÓN INTEGRAL DE PACIENTES EN ÁREAS RURALES DEL MUNICIPIO DE SAN VICENTE DEL CAGUÁN"/>
    <n v="18"/>
    <s v="UDFJC:_x000a_- Lilia Edith Aparicio Pico (investigador principal)_x000a_- Andrés Pineda (personal de apoyo)_x000a_- Luis Estrada (personal de apoyo)_x000a_- Andrés Valencia (personal de apoyo)_x000a_- Diego Torres Cardoso (personal de apoyo)_x000a_- Leidy Aldana Burgos (personal de apoyo)_x000a_- Danilo Vera Parra (co investigador)_x000a_- Carlos Martínez Alayón (co-investigador)_x000a_- Jheshua Larrota Alférez  (co-investigador)_x000a__x000a_HSR:_x000a_- Marlio Posada (personal de apoyo)_x000a_- Margoth Molan (personal de apoyo)_x000a_- Deny Cortés (personal de apoyo)_x000a_- Luisa Marín (personal de apoyo)_x000a_- María Alejandra Ríos (personal de apoyo)_x000a_- Lida Gutiérrez (personal de apoyo)_x000a_- Yulieth Bustos (personal de apoyo)_x000a_- Carla Cuaycal (personal de apoyo)_x000a_- Oscar Villanueva (personal de apoyo)_x000a_- Edilberto Giraldo (personal de apoyo)_x000a_- Nashely Lobo (personal de apoyo)_x000a_"/>
    <s v="UDFJC:_x000a_- Laboratorio de Investigación y desarrollo en Electrónica y Redes (LIDER)"/>
    <n v="714446407"/>
    <n v="499909119"/>
    <n v="499909119"/>
    <n v="214537288"/>
    <n v="499909119"/>
    <n v="0"/>
    <n v="41400000"/>
    <n v="0"/>
    <n v="173137288"/>
    <m/>
    <m/>
    <m/>
    <m/>
    <m/>
    <m/>
    <s v="1. Implementar y Garantizar a través de una alternativa Wireless la transmisión de los contenidos audiovisuales del servicio de telerehabilitación._x000a_· Artículo_x000a_· Informes técnicos_x000a_· Cartilla o folleto_x000a_· Boletines divulgativos_x000a_2. Diseñar los contenidos audiovisuales para el proceso de telerehabilitación basado en los servicios ofertados por la ESE San Rafael en Fisioterapia, Terapia Ocupacional y Fonoaudiología._x000a_· Generación de contenidos_x000a_· Boletines divulgativos_x000a_· Artículo de divulgación_x000a_· Consultoría_x000a_3. Desarrollar una aplicación para el acceso a los contenidos audiovisuales para el proceso de telerehabilitación._x000a_· Software_x000a_· Artículo_x000a_· Informes técnicos_x000a_· Cartilla o folleto_x000a_· Estrategias pedagógicas para la CTeI_x000a_4. Evaluar el del modelo de tele-rehabilitación a través de una alternativa Wireless._x000a_· Libro de divulgación_x000a_· Patente modelo de utilidad solicitado_x000a_· Informes técnicos_x000a_· Talleres_x000a_· Presentación de resultados a las autoridades locales_x000a_· Organización de eventos_x000a_· Espacios de participación ciudadana"/>
    <s v="- Un Artículo categoría A2_x000a_- Un libro de divulgación_x000a_- Un artículo categoría B_x000a_- Patente de modelo de utilidad solicitado_x000a_- Realización de aplicación móvil_x000a_- Informe técnico fase 1 _x000a_- Informe técnico fase 2_x000a_- Informe técnico fase 3_x000a_- Informe de consultoría_x000a_- Tres Boletines divulgativos sobre los resultados parciales de la fase 1_x000a_- Artículo de divulgación acerca de la creación e importancia de los contenidos audiovisuales que están siendo generados en el marco del proyecto_x000a_- Cartilla sobre el despliegue de la red y su funcionamiento_x000a_- Generación de un paquete de contenidos audiovisuales_x000a_- Tres Boletines divulgativos sobre resultados parciales de las fase 2_x000a_- Cartilla sobre las funciones de la aplicación móvil y su funcionamiento_x000a_- Dos Talleres de formación y socialización acerca del buen uso de la aplicación móvil_x000a_- Tres Presentación de resultados ante las autoridades locales_x000a_- Organización de un panel con expertos_x000a_- Espacios de participación ciudadana_x000a_- Plan pedagógico para la transferencia de conocimiento a la comunidad"/>
    <n v="0.69971535177725375"/>
    <n v="5.7946963683169588E-2"/>
    <n v="0"/>
    <n v="1"/>
    <n v="0.24233768453957666"/>
    <n v="0"/>
    <n v="0"/>
    <n v="0"/>
    <n v="88383"/>
    <m/>
    <s v="25/10/2021_x000a__x000a_17/11/2021"/>
    <m/>
    <s v="Avaló"/>
    <s v="Avaló"/>
    <s v="Avaló"/>
    <s v="Avaló"/>
    <m/>
    <m/>
    <m/>
  </r>
  <r>
    <x v="3"/>
    <s v="Propuesta de Investigación Convocatoria"/>
    <x v="1"/>
    <x v="42"/>
    <x v="32"/>
    <s v="MinCiencias"/>
    <x v="0"/>
    <s v="1- Corporación Universitaria Minuto de Dios - UniMinuto_x000a__x000a_2- Politécnico Grancolombiano - PG"/>
    <s v="N/A"/>
    <s v="Polifonías: Ruta metodológica transmedia para incentivar la participación y la acción política de jóvenes"/>
    <n v="18"/>
    <s v="UDFJC:_x000a_- Ruth Molina (co-investigador)_x000a__x000a_UniMinuto:_x000a_- Jairo Antonio Pérez (investigador principal)_x000a_- Jaime Cortés (co-investigador)_x000a_- Elias Rey (co-investigador)_x000a_- Iván Roa (co-investigador)_x000a_- Laura Vanesa Barreto (estudiante pregrado)_x000a_- Diana Pelaez (Asesor)_x000a_- Bernardo Caycedo (Asesor)_x000a_- Manuel Igancio Balaguera (Asesor)_x000a__x000a_PG:_x000a_- Álvaro Duque (co-investigador)_x000a__x000a_AdeAct: _x000a_- Carmen Burgos_x000a_"/>
    <s v="UDFJC:_x000a_- DIDACTEC_x000a__x000a_UniMinuto:_x000a_- Comunicación y construcción social_x000a_- Pensamiento Ético y Problemas Morales_x000a_Contemporáneos_x000a_- Centro de Educación para el Desarrollo -_x000a_CED_x000a__x000a_PG:_x000a_- Comunicacion Estrategica y Creativa CEC"/>
    <n v="473845416"/>
    <n v="0"/>
    <n v="356095829"/>
    <n v="117749587"/>
    <n v="356095829"/>
    <n v="0"/>
    <n v="12489887"/>
    <n v="0"/>
    <n v="100978700"/>
    <n v="0"/>
    <n v="4281000"/>
    <m/>
    <m/>
    <m/>
    <m/>
    <s v="- Un informe interactivo accesible apoyado en realidad aumentada que da cuenta de la ruta metodológica transmedia que incluye universos narrativos y ecosistemas mediáticos interactivos (Videos, paginas web, redes sociales, piezas gráficas, memes, podcast, streaming, programas de radio, blogs, etc.) como resultado de un trabajo de co-creación con la población de interés._x000a_- Conformación de por lo menos dos semilleros interinstitucionales de jóvenes investigadores._x000a_- Dos trabajos de grado - pregrado - Un trabajo de grado - maestría._x000a_- Dos artículos como resultado del proyecto de investigación._x000a_- Un libro como resultado del proyecto de investigación._x000a_- Repositorio digital que da cuenta de los procesos de investigación del proyecto._x000a_- Informe de investigación._x000a_- Evento público gratuito a través de internet para la socialización de la ruta metodológica transmedia."/>
    <s v="- Un Artículos categoría A1_x000a_- Artículos categoría B_x000a_- Libros categoría A1_x000a_- Informe sobre eventos (hackatones y otros) en donde se ha aplicado a rutas metodologías transmedia inspiradas en la gamificación_x000a_- Estrategía pedagógica: La formación se centra en el reconocimiento de estrategias metodológicas y didácticas basadas en: Solución de problemas con transmedia, Gamificación, Pensamiento de diseño, Aprender haciendo_x000a_- "/>
    <n v="0.75150210802081496"/>
    <n v="2.6358568803797396E-2"/>
    <n v="0"/>
    <n v="1"/>
    <n v="0.21310473118515935"/>
    <n v="9.0345919902283071E-3"/>
    <n v="0"/>
    <n v="0"/>
    <n v="88925"/>
    <m/>
    <s v="25/10/2021_x000a__x000a_17/11/2021"/>
    <m/>
    <s v="Avaló"/>
    <m/>
    <s v="Avaló"/>
    <s v="Avaló"/>
    <s v="Avaló"/>
    <m/>
    <m/>
  </r>
  <r>
    <x v="3"/>
    <s v="Propuesta de Investigación Convocatoria"/>
    <x v="0"/>
    <x v="42"/>
    <x v="32"/>
    <s v="MinCiencias"/>
    <x v="1"/>
    <s v="N/A"/>
    <s v="N/A"/>
    <s v="Desarrollo de un modelo de predicción de competencia en mercados de telecomunicaciones basado en técnicas de inteligencia artificial"/>
    <n v="18"/>
    <s v="UDFJC:_x000a_- Luis Fernando Pedraza Martínez (investigador principal)_x000a_- Cesar Augusto Hernández Suárez (co-investigador)_x000a_- Edgar Leonardo Gómez Gómez (co-investigador)_x000a_- Ernesto Cadena Muñoz (co-investigador)"/>
    <s v="UDFJC:_x000a_GIDENUTAS"/>
    <n v="634608000"/>
    <n v="499208000"/>
    <n v="499208000"/>
    <n v="135400000"/>
    <n v="499208000"/>
    <n v="0"/>
    <n v="135400000"/>
    <m/>
    <m/>
    <m/>
    <m/>
    <m/>
    <m/>
    <m/>
    <m/>
    <s v="- Documento con protocolo de pruebas para el proyecto._x000a_- Documento con taxonomía de modelos._x000a_- Documento con modelo definido_x000a_- Documento con modelo definido_x000a_- Documento con protocolo de pruebas para el proyecto._x000a_- Un curso taller para estudiantes._x000a_- Dos trabajos de grado._x000a_- Dos auxiliares de investigación formados."/>
    <s v="- Libro resultado de investigación categoría B_x000a_- Un articulo de estado del arte y uno de investigación, categoría A2_x000a_- Dos artículos de investigación, categoría B_x000a_- Dos software registrados sobre métodos predicción con inteligencia artificial_x000a_- Participación como ponentes en 4 congresos nacionales o internacionales_x000a_- Simposio dirigido a estudiantes de pregrado, posgrado, investigadores o profesionales_x000a_- Una propuesta técnica presentada ante la CRC"/>
    <n v="0.78663994150719818"/>
    <n v="0.21336005849280185"/>
    <n v="0"/>
    <n v="1"/>
    <n v="0"/>
    <n v="0"/>
    <n v="0"/>
    <n v="0"/>
    <n v="89138"/>
    <m/>
    <s v="25/10/2021_x000a__x000a_17/11/2021"/>
    <m/>
    <s v="Avaló"/>
    <s v="Avaló"/>
    <s v="Avaló"/>
    <s v="Avaló"/>
    <m/>
    <m/>
    <m/>
  </r>
  <r>
    <x v="3"/>
    <s v="Propuesta de Investigación Convocatoria"/>
    <x v="1"/>
    <x v="13"/>
    <x v="33"/>
    <s v="Embajada de Francia en Colombia"/>
    <x v="1"/>
    <s v="Universidade Estadual Paulista Julio de Mesquita Filho (Brasil)"/>
    <s v="N/A"/>
    <s v="Concesión de una ayuda a un(a) investigador (a) para realizar una estancia de una (1) semana en el grupo de investigación Pesquisa em Ensino de Ciencias en la Universidade Estadual Paulista Julio de Mesquita Filho (Brasil). Para el diseño del proyecto de investigación propuesto &quot;Tipologías de Tecnologías de la información y la Comunicación para la formación de profesores de Ciencias Naturales&quot; por la investigadora Olga Lucía Castiblanco."/>
    <s v="Una (1) semana"/>
    <s v="Olga Lucía Castiblanco Abril."/>
    <s v="UDFJC:_x000a_Enseñanza y Aprendizaje de la Física_x000a__x000a_UEPJMF:_x000a_Pesquisa em Ensino de Ciencias"/>
    <n v="5675900"/>
    <n v="5675900"/>
    <n v="5675900"/>
    <n v="0"/>
    <n v="5675900"/>
    <m/>
    <m/>
    <m/>
    <m/>
    <m/>
    <m/>
    <m/>
    <m/>
    <m/>
    <m/>
    <s v="Diseño del proyecto de investigación propuesto &quot;Tipologías de Tecnologías de la información y la Comunicación para la formación de profesores de Ciencias Naturales&quot; por la investigadora Olga Lucía Castiblanco, entre los grupos de investigación de la Universidade Estadual Paulista Julio de Mesquita Filho (Brasil) y la Universidad Distrital Francisco José de Caldas"/>
    <m/>
    <n v="1"/>
    <n v="0"/>
    <e v="#DIV/0!"/>
    <e v="#DIV/0!"/>
    <n v="0"/>
    <n v="0"/>
    <n v="0"/>
    <n v="0"/>
    <m/>
    <m/>
    <m/>
    <m/>
    <s v="Avaló"/>
    <m/>
    <s v="Avaló"/>
    <s v="Avaló"/>
    <s v="Avaló"/>
    <m/>
    <m/>
  </r>
  <r>
    <x v="3"/>
    <s v="Propuesta de Investigación Convocatoria"/>
    <x v="0"/>
    <x v="13"/>
    <x v="33"/>
    <s v="Embajada de Francia en Colombia"/>
    <x v="1"/>
    <s v="1- Centre National de la Recherche Scientifique - CNRS_x000a__x000a_2- Universidad Nacional de la Plata - UNP"/>
    <s v="N/A"/>
    <s v="Concesión de una ayuda a un(a) investigador (a) para realizar una estancia de una (1) semana en el grupo de investigación GEMIS: Grupo de Estudio de Metodologías para_x000a_Ingeniería en Software y Sistemas de Información (Argentina). Se busca diseñar y desarrollar un proyecto en el contexto de ciencia de datos que permita hacer predicción del comportamiento de la enfermedad, usando la información histórica oficial de la enfermedad ofrecida_x000a_por la organización mundial de la salud&quot; por el investigador Hector Arturo Flórez Fernández."/>
    <s v="Una (1) semana"/>
    <s v="UDFJC:_x000a_Hector Arturo Florez Fernandez_x000a__x000a_CNRS:_x000a_- German Vega (Aliado Francés)_x000a__x000a_UNP:_x000a_- Florencia Pollo Cattaneo (Aliada Argentina)"/>
    <s v="UDFJC:_x000a_ITI: Innovación en Tecnologías de Información_x000a__x000a_UNP:_x000a_GEMIS: Grupo de Estudio de Metodologías para_x000a_Ingeniería en Software y Sistemas de Información"/>
    <n v="5675900"/>
    <n v="5675900"/>
    <n v="5675900"/>
    <n v="0"/>
    <n v="5675900"/>
    <m/>
    <m/>
    <m/>
    <m/>
    <m/>
    <m/>
    <m/>
    <m/>
    <m/>
    <m/>
    <s v="Diseñar y desarrollar un proyecto en el contexto de ciencia de datos que permita hacer predicción del comportamiento de la enfermedad, usando la información histórica oficial de la enfermedad ofrecida por la organización mundial de la salud. De esta manera, en este proyecto estudiaremos diferentes técnicas de aprendizaje computacional para usar aquellas que son idóneas para el desarrollo de predicción de información que incluye registros temporales diarios por cada país del mundo. Este proyecto se desarrollará en lenguaje Python con análisis y visualización de datos usando los componentes Pandas, Scikit-learn, Dash y Plotly."/>
    <s v="Diseño de un proyecto de investigación entre los aliados_x000a_- Preparación a la aplicación de este proyecto a la próxima convocatoria de los programas AMSUD en el 2022."/>
    <n v="1"/>
    <n v="0"/>
    <e v="#DIV/0!"/>
    <e v="#DIV/0!"/>
    <n v="0"/>
    <n v="0"/>
    <n v="0"/>
    <n v="0"/>
    <m/>
    <m/>
    <m/>
    <m/>
    <s v="Avaló"/>
    <s v="Avaló"/>
    <s v="Avaló"/>
    <s v="Avaló"/>
    <s v="Avaló"/>
    <m/>
    <m/>
  </r>
  <r>
    <x v="3"/>
    <s v="Propuesta de Investigación Alianza Convenio"/>
    <x v="3"/>
    <x v="13"/>
    <x v="1"/>
    <s v="Universidad Pontificia Javeriana - PUJ"/>
    <x v="3"/>
    <s v="Universidad Pontificia Javeriana - PUJ"/>
    <s v="N/A"/>
    <s v="Modelación matemática de supervivencia celular en la aplicación combinada de radiación ionizante e hipertermia en el tratamiento contra el cáncer"/>
    <n v="18"/>
    <s v="UDFJC:_x000a_- Cesar Aurelio Herreño Fierro (co-investigador)_x000a_- José Luis Rodriguez (estudiante pregrado)_x000a_- Paula Sofía Castro (estudiante pregrado)_x000a__x000a_PUJ:_x000a_- Adriana de Mendoza (investigadora principal)_x000a_- Andrea Johanna Abril Fajardo (co-investigador)_x000a_- Julian Mateo Zutta (co-investigador) _x000a_- Dos estudiantes de Maestría PUJ"/>
    <s v="UDFJC:_x000a_- Grupo de Instrumentación Científica &amp; Didáctica_x000a__x000a_PUJ:_x000a_- Grupo de Física Médica"/>
    <n v="0"/>
    <m/>
    <n v="0"/>
    <n v="0"/>
    <n v="0"/>
    <m/>
    <m/>
    <m/>
    <m/>
    <m/>
    <m/>
    <m/>
    <m/>
    <m/>
    <m/>
    <s v="- Dos trabajos de pregrado de estudiantes de la Licenciatura en Física de la Universidad Distrital, los cuales trabajaran en el Marco del convenio de cooperación con dicha universidad._x000a_- Dos trabajos de grado de Maestría en Física Médica de la Pontificia Universidad Javeriana (estudiantes por reclutar)._x000a_- Al menos un artículo de investigación sometido a una revista internacional indexada Q1._x000a_- Participación en un evento internacional de investigación (dado que consigamos la financiación para este fin)_x000a_- Otra propuesta de investigación para expandir los alcances de esta línea de investigación"/>
    <m/>
    <e v="#DIV/0!"/>
    <e v="#DIV/0!"/>
    <e v="#DIV/0!"/>
    <e v="#DIV/0!"/>
    <e v="#DIV/0!"/>
    <e v="#DIV/0!"/>
    <e v="#DIV/0!"/>
    <e v="#DIV/0!"/>
    <m/>
    <m/>
    <m/>
    <m/>
    <m/>
    <m/>
    <m/>
    <m/>
    <m/>
    <m/>
    <m/>
  </r>
  <r>
    <x v="3"/>
    <s v="Propuesta de Investigación Alianza Convenio"/>
    <x v="0"/>
    <x v="13"/>
    <x v="1"/>
    <s v="Secretaria de Educación Distrital - Dirección de formación de docentes e Innovaciones Pedagógicas"/>
    <x v="3"/>
    <s v="Secretaria de Educación Distrital - Dirección de formación de docentes e Innovaciones Pedagógicas"/>
    <s v="N/A"/>
    <s v="Maestros y maestras de Bogotá: Tránsitos por el acontecimiento pandémico y configuración de redes y comunidades de saber pedagógico"/>
    <s v="4 ó hasta el 28 de diciembre de 2021"/>
    <s v="UDFJC:_x000a_- Claudia Luz Piedrahita_x000a_- Deisy Astrid Melo de Chacón_x000a_- Oscar Useche Aldana_x000a_- Juan Manuel Lugo Cajiao_x000a_- Wilmer Villa Amaya"/>
    <s v="UDFJC:_x000a_- Vivencias"/>
    <n v="508000000"/>
    <n v="350000000"/>
    <n v="440000000"/>
    <n v="68000000"/>
    <n v="0"/>
    <n v="90000000"/>
    <n v="68000000"/>
    <n v="350000000"/>
    <n v="0"/>
    <m/>
    <m/>
    <m/>
    <m/>
    <m/>
    <m/>
    <s v=" Documento que incluya propuesta conceptual, metodológica y plan de trabajo detallado de los cuatro componentes: 1. Formación de maestras y maestros. 2. Investigación y configuración de nuevo conocimiento. 3. Comunicación: Circulación, apropiación y divulgación pública del conocimiento. 4.Configuración de comunidad de saber pedagógico_x000a__x000a_- Informe que presente el avance por cada uno de los cuatro componentes: 1. Formación de maestras y maestros. 2. Investigación y configuración de nuevo conocimiento. 3. Comunicación: Circulación, apropiación y divulgación pública del conocimiento. 4.Configuración de comunidad de saber pedagógico_x000a__x000a_- Informe final que incluya: 1. Documento que dé cuenta de los resultados del proceso de formación e investigación con 140 maestras y maestros de Bogotá y su aporte en la comprensión crítica del acontecimiento pandémico en el contexto educativo y cultural del Distrito Capital. 2. Documento editado con el archivo sobre testimonios de vida de maestras y maestros de Bogotá, a partir de veinte (20) entrevistas realizadas. 3.  Carpeta con las versiones finales del siguiente material digital editado: a. Diez (10) entrevistas radiales. b. Treinta (30) podcast. c.Diez (10) materiales en videoclip. d. Un (1) libro álbum de póster e ilustraciones de recorrido por 12 experiencias seleccionadas. e. Un (1) video de 10 minutos de duración que recoja el proceso realizado. 4. Documento que dé cuenta del proceso realizado en la configuración de comunidad de saber pedagógico (redes y colectivos): a. Caracterización de redes y colectivos. b. Sistematización del proceso realizado con redes y colectivos. 5. Informe final publicable de las actividades desarrolladas durante el proceso de formación/investigación sobre el tema Afro (Componente 5 - Acciones afirmativas y escuela). Este documento estará organizado en cuatro partes: a. Introducción que presente los componentes centrales del diplomado. b. _x0009_Referentes conceptuales establecidos en la serie interculturalidad-intraculturalidad-arte-cultura-escuela-pamdemia que recojan los aportes de los maestros y maestras._x000a_c. Testimonios, crónicas, entrevistas de los docentes. d.Conclusiones"/>
    <s v="El macroproyecto de investigación maestros y maestras de Bogotá: Tránsitos por el acontecimiento pandémico y configuración de redes y comunidades de saber pedagógico plantea un conjunto de impactos esperados encabezados por aspectos de orden socio-económico que se complementan con las dimensiones tecnológica, técnica y ambiental que surgen a partir de los procesos de formación docente, investigación, configuración de comunidades de saber, comunicación y acciones pedagógicas en el marco de la reflexión crítica frente a las condiciones generadas por el COVID 19 en maestros, maestras y docentes directivos de Bogotá. Se trata, en consecuencia, de una serie de efectos que redundan tanto en la construcción de diversos conocimientos en conjunto con los grupos de trabajo participantes en el macropoyecto como también en posibilidades de generación de condiciones para el desarrollo de procesos investigativos y críticos en los campos de lo social y lo pedagógico a nivel del Distrito Capital. _x000a_En primera instancia, el impacto socio-económico que se espera obtener como resultado del desarrollo del marcoproyecto tiene que ver con la consolidación de acciones de empoderamiento de grupos docentes, comunidades de saber y colectivos sociales en comunidades afrodescendientes, de manera que, en conjunto con el proceso de reflexión acerca de la práctica educativa, también se construyan los elementos para el manejo de elementos de producción comunicativa, técnicas de investigación y procesos formativos en relación con la reflexión del acontecimiento pandémico. El trabajo en estas dimensiones permitirá que los sujetos participantes en el macroproyecto refuercen sus saberes y manejo de elementos investigativos, lo que redunda en la cualificación de sus labores diarias y con ello permiten un desarrollo humano, pero también la creación de condiciones para aportar a un crecimiento económico en términos de la producción de posibles recursos intangibles asociados al conocimiento adquirido. En otras palabras, el macroproyecto permite posicionar el proceso investigativo y formativo como el punto de partida para el crecimiento económico y social teniéndose el conocimiento como elemento fundamental para la producción de recursos a futuro. _x000a_De igual modo, a nivel de lo propiamente social, la construcción de comunidad de saber, permite el posicionamiento de procesos de trabajo en red, lo que permite establecer como impacto la transformación significativa de los modos en los que se configuran procesos de reflexión educativa y social que, adicionalmente, al ubicar sus reflexiones en el acontecimiento pandémico, posibilitan la creación de condiciones para asumir los retos que plantean los escenarios de la postpandemia, la inclusión de las diferencias y la recomposición de tejidos sociales. De esta manera, el impacto del macroproyecto radica en la posibilidad de generar interacciones significativas al interior de los grupos de docentes a nivel nacional, lo que redunda en la creación de asociaciones y, al mismo tiempo el reconocimiento y posicionamiento de diferentes grupos sociales en términos de convergencia e integración entre distintos, dando cabida así a la inclusión y la apertura a un escenario reflexivo desde la multiplicidad.  _x000a_Ahora bien, estos impactos se complementan con los que son producidos en el ámbito técnico y tecnológico y que se refieren a las posibilidades de apropiación y uso significativo de diferentes recursos tanto teóricos como metodológicos para la realización de reflexiones sobre el acontecimiento pandémico, la cuestión de la diferencia y la posibilidad de construcción de procesos comunicativos significativos a nivel audiovisual. Es así como se cuenta con la consolidación de una comunidad de saber que maneja de forma adecuada técnicas de investigación y reflexión critica susceptibles de ser aplicadas en sus entornos pedagógicos en la transformación de sus prácticas educativas y, al mismo tiempo, cuenta con la formación para poder hacer uso de recursos digitales a nivel comunicativo. Así, el proceso formativo y de comunicación no solamente arroja como impacto la interiorización de técnicas investigativas, sino también el acercamiento a herramientas tecnológicas para la producción de contenidos, lo que redunda en un impacto mediado por el conocimiento de dispositivos, elementos y posibilidades de uso de recursos tanto para investigar como para crear tanto en aspectos de orden estético como la pintura y el relato, como en elementos comunicativos tales como el podcast y el video. _x000a__x000a_A nivel ambiental, el macroproyecto genera un impacto positivo en términos del uso principalmente de recursos digitales para su desarrollo, de manera que se reduzcan al máximo las afectaciones en términos de medioambiente que podría tener, por ejemplo, el uso de papel u otros recursos en el proceso investigativo. En esta medida, en el macroproyecto, si bien aparecen diferentes actividades que implican la participación de grupos, la elaboración de productos audiovisuales y la interacción permanente al interior de la comunidad de saber, definitivamente se propenderá por el uso de mecanismos virtuales y digitales preferiblemente, velándose así por un uso moderado de los recursos disponibles. _x000a__x000a_Finalmente, y en adición a los impactos expresados anteriormente, es preciso señalar los modos en los que el macroproyecto impacta directamente a nivel de la formación de maestros a nivel del Distrito Capital y la reflexión que emerge sobre el acontecimiento pandémico como un elemento fundamental para pensar incluso en procesos de política pública ante contingencias semejantes a la vivida con el COVID 19. Este impacto se da tanto por el proceso formativo como por los espacios de divulgación y producción comunicativa en tanto que posibilita una reflexión desde la educación a nivel distrital sobre las transformaciones sociales y pedagógicas fruto de la coyuntura dada por la emergencia sanitaria y, al mismo tiempo permite que las experiencias y reflexiones resultado del macroproyecto puedan constituirse como referente en términos incluso de política pública en el sector educativo."/>
    <n v="0"/>
    <n v="0.3110236220472441"/>
    <n v="0.569620253164557"/>
    <n v="0.43037974683544306"/>
    <n v="0.6889763779527559"/>
    <n v="0"/>
    <n v="0"/>
    <n v="0"/>
    <m/>
    <m/>
    <m/>
    <m/>
    <m/>
    <s v="Avaló"/>
    <s v="Avaló"/>
    <s v="Avaló"/>
    <s v="Avaló"/>
    <m/>
    <m/>
  </r>
  <r>
    <x v="3"/>
    <s v="Propuesta de Investigación Convocatoria"/>
    <x v="1"/>
    <x v="43"/>
    <x v="34"/>
    <s v="SGR - MinCiencias"/>
    <x v="3"/>
    <s v="1- Gobernación del Casanare (proponente) - GdeCasanare_x000a_2- Corporación Universitaria Remington (aliado) - CUR_x000a_3- Universidad de los Llanos (aliado) - UdeLl"/>
    <s v="N/A"/>
    <s v="Fortalecimiento de capacidades institucionales por medio de la creación de un Observatorio de Salud Mental, Familia y Convivencia Social, para la gestión del conocimiento, formulación de políticas, planes, programas e incremento del acceso a los servicios de salud en el departamento del Casanare"/>
    <n v="24"/>
    <s v="UDFJC:_x000a_- Roberto Ferro Escobar (co-investigador)_x000a__x000a_UdeL:_x000a_- Zulma Johana Velasco (co-investigador)_x000a_- Emilce Salamanca Ramos (investigador principal)_x000a_- Sandra Ortegón Ávila (co-investigador)_x000a__x000a_CUR:_x000a_- Maritza García Toro (co-investigador)_x000a_- Diana Lopera Jaramillo (co-investigador)_x000a_- Feibert Guzmán Pérez (co-investigador)"/>
    <s v="UDFJC:_x000a_- Laboratorio de Investigación y desarrollo en_x000a_Electrónica y Redes (LIDER)_x000a__x000a_UdeL:_x000a_- GESI_x000a__x000a_CUR:_x000a_- Mundo Organizacional_x000a_- Grupo de Investigación en Salud Familiar y_x000a_Comunitaria_x000a_- Grupo de Investigacion en Neurociencias y_x000a_Envejecimiento - GISAM"/>
    <n v="2617399933.9679999"/>
    <n v="450226116.39999998"/>
    <n v="2092682545.5999999"/>
    <n v="524717388.36800003"/>
    <n v="2092682545.5999999"/>
    <n v="0"/>
    <n v="56600000"/>
    <n v="0"/>
    <n v="88227436.368000001"/>
    <n v="0"/>
    <n v="140899392"/>
    <n v="0"/>
    <n v="238990560"/>
    <m/>
    <m/>
    <s v="RESULTADOS ESPERADOS:_x000a_Resultados de la etapa 1:_x000a_- Informe modelo conceptual del Observatorio de salud mental, familia y convivencia social._x000a_- Modelo Conceptual_x000a_- Revisión y análisis de categorías conceptuales_x000a_- Documento de análisis descriptivo- interpretativo de las políticas públicas relacionadas con la Salud mental, familia y convivencia social, y las fuentes de información de observatorios_x000a_- Estado actual de los observatorios_x000a_- Informe modelo Metodológico del observatorio_x000a_- Modelo Metodológico_x000a_- Descripción del proceso del diseño de indicadores, fichas técnicas e instrumentos de recolección de datos, incluyendo los criterios de selección de los mismos._x000a_- Batería de indicadores y fichas técnicas de los mismos, construidas a partir de fuentes primarias y secundarias, acorde con el modelo conceptual y metodológico_x000a_- Inventario de indicadores y fichas técnicas_x000a_- Instructivos para el diligenciamiento de instrumentos de recolección de datos y fuentes primarias._x000a_- Instrumentos para la recolección de información de fuentes primarias._x000a_- Glosario de términos usados en los instrumentos de recolección, vinculado al aplicativo_x000a_- Metodología para la aplicación de los instrumentos y para la recolección de información de fuentes primarias_x000a_- Descripción del procedimiento de validación de los instrumentos de recolección de información_x000a__x000a_Resultados de la etapa 2:_x000a_- Aplicativo Web/sistema de información desarrollado_x000a_- Manuales y protocolos actualizados que incluyan los procedimientos para el cálculo de indicadores de fuentes primarias y de fuentes secundarias._x000a_- Informe de control de cambios_x000a_- Plataforma actualizada en Producción_x000a__x000a_Resultados de la etapa 3_x000a_- 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_x000a_- 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_x000a_- Informe de reporte del proceso de validación de los indicadores, de los instrumentos de recolección de información_x000a_- Informe de evaluación de la usabilidad de la plataforma y la de metodología de aplicación de instrumentos y recolección de información con fuentes primarias, realizado mediante una prueba coordinación con los municipios seleccionadas_x000a_- Informe consolidado con unificación de criterios de las jornadas de trabajo conjunto entre las universidades, las entidades gubernamentales y la sociedad civil._x000a_- 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_x000a_- Matriz DOFA_x000a_- Documento de recomendaciones para aprendizajes, uso y escalamiento de los instrumentos constitutivos del Observatorio_x000a_- Reporte de hallazgos en el proceso de aplicación de los instrumentos, recolección de información, procesamiento y análisis_x000a_- Texto de ponencias, certificado de participación en evento académico y presentación del texto a una revista científica"/>
    <s v="Ocho informes de supervisión del proyecto_x000a_- Una Plataformas tecnológicas para el desarrollo de actividades de CTeI entregadas_x000a_- Estrategias de comunicación con enfoque en ciencia, tecnología y sociedad implementadas_x000a_- Contenidos multiformato con enfoque en divulgación y difusión de la ciencia producidos_x000a_- Un Artículos publicados en revistas indizadas nacionales e internacionales_x000a_- Estrategias de socialización y comunicación del conocimiento desarrolladas e implementadas_x000a_- Estrategias de las tecnologías de la información y las comunicaciones para el desarrollo de investigación y desarrollo experimental apoyadas_x000a_- Ocho Documentos de lineamientos técnicos realizados_x000a_- Un Sistemas de información implementados_x000a_- Un Artículos publicados en revistas indexadas nacionales e internacionales_x000a_- Un Artículos de investigación A1, A2, B y C sobre total de producción de productos resultado de generación de 1nuevo conocimiento._x000a_- Libros y/o capítulos de libros resultados de investigación_x000a_- Un Trabajos de grado de maestría con reconocimiento_x000a_- Un Doctores vinculados_x000a_- Cursos sobre métodos y técnicas de investigación especializados y avanzados_x000a_- Plataformas disponibles para la articulación_x000a_- Consultorías e informes técnicos finales reconocidos_x000a_- Plataforma tecnológica desarrollada_x000a_- Actividades de difusión de nuevas tecnologías o innovaciones realizadas._x000a_- Hojas de ruta tecnológicas desarrolladas_x000a_- Documentos de planeación de CTeI elaborados"/>
    <n v="0.79952724015984666"/>
    <n v="2.1624513420917656E-2"/>
    <n v="0"/>
    <n v="1"/>
    <n v="3.3708045615423579E-2"/>
    <n v="5.3831816136097839E-2"/>
    <n v="9.1308384667714237E-2"/>
    <n v="0"/>
    <n v="89307"/>
    <m/>
    <s v="30/11/2021_x000a__x000a_23/02/2022"/>
    <m/>
    <s v="Avaló"/>
    <s v="Avaló"/>
    <s v="Avaló"/>
    <s v="Avaló"/>
    <s v="Avaló"/>
    <m/>
    <m/>
  </r>
  <r>
    <x v="3"/>
    <s v="Propuesta de Investigación Alianza Convenio"/>
    <x v="3"/>
    <x v="13"/>
    <x v="1"/>
    <s v="CODENSA S.A.- E.S.P_x000a_EMGESA S.A. - E.S.P"/>
    <x v="3"/>
    <s v="CODENSA S.A.- E.S.P_x000a_EMGESA S.A. - E.S.P"/>
    <s v="N/A"/>
    <s v="El futuro Convenio Marco tendrá por objeto establecer y regular los mecanismos y bases de cooperación técnica, financiera y administrativa entre las partes, para facilitar el desarrollo conjunto de actividades de investigación, desarrollo tecnológico, gestión e innovación, en adelante los Programas, que conlleven al fortalecimiento, desarrollo y progreso de las partes, acordadas previamente conforme los parámetros del presente Convenio"/>
    <n v="60"/>
    <s v="UDFJC:_x000a_Edwin Rivas Trujillo"/>
    <s v="Grupo , Electromagnetic Compatibility and Interference Group – GCEM"/>
    <n v="0"/>
    <m/>
    <n v="0"/>
    <n v="0"/>
    <n v="0"/>
    <n v="0"/>
    <n v="0"/>
    <n v="0"/>
    <n v="0"/>
    <m/>
    <m/>
    <m/>
    <m/>
    <m/>
    <m/>
    <m/>
    <m/>
    <e v="#DIV/0!"/>
    <e v="#DIV/0!"/>
    <e v="#DIV/0!"/>
    <e v="#DIV/0!"/>
    <e v="#DIV/0!"/>
    <e v="#DIV/0!"/>
    <e v="#DIV/0!"/>
    <e v="#DIV/0!"/>
    <m/>
    <m/>
    <m/>
    <m/>
    <s v="N/A"/>
    <s v="N/A"/>
    <s v="N/A"/>
    <s v="N/A"/>
    <s v="N/A"/>
    <m/>
    <s v="N/A"/>
  </r>
  <r>
    <x v="3"/>
    <s v="Propuesta de Investigación Alianza Convenio"/>
    <x v="3"/>
    <x v="13"/>
    <x v="1"/>
    <s v="Unidad Administrativa Especial de Catastro Distrital - IDECA"/>
    <x v="3"/>
    <s v="Unidad Administrativa Especial de Catastro Distrital - IDECA"/>
    <s v="N/A"/>
    <s v="El futuro Convenio Interadministrativo tendrá por objeto anuar esfuerzos humanos, técnicos, jurídicos y administrativos para desarrollar un proyecto de colaboración de ciencia y tecnología con el objetivo de investigar sobre &quot;Desarrollar patrones para identificar las áreas de inseguridad por hurtos en la ciudad y aplicar indicadores basados en variables que incluyan a la población en condición de vulnerabilidad, información de eventos tipificados en tipos de hurto y con dimensión temporal, espacio urbano; ya sea del espacio público el sistema de trasnporte público y de los equipamientos colectivos, teniendo en cuenta la información dispuesta en el marco de la IDECA&quot;"/>
    <n v="24"/>
    <s v="UDFJC:_x000a_- Álvaro Enrique Ortíz (investigador principal)_x000a_- Luz Angela Rocha (co investigador)_x000a_- Héctor Javier Fuentes (co investigador)"/>
    <s v="UDFJC:_x000a_Grupo de investigación - Núcleo de Investigación en Datos Espaciales (NIDE)"/>
    <n v="0"/>
    <m/>
    <n v="0"/>
    <n v="0"/>
    <n v="0"/>
    <n v="0"/>
    <n v="0"/>
    <n v="0"/>
    <n v="0"/>
    <m/>
    <m/>
    <m/>
    <m/>
    <m/>
    <m/>
    <m/>
    <m/>
    <e v="#DIV/0!"/>
    <e v="#DIV/0!"/>
    <e v="#DIV/0!"/>
    <e v="#DIV/0!"/>
    <e v="#DIV/0!"/>
    <e v="#DIV/0!"/>
    <e v="#DIV/0!"/>
    <e v="#DIV/0!"/>
    <m/>
    <m/>
    <m/>
    <m/>
    <s v="N/A"/>
    <s v="N/A"/>
    <s v="N/A"/>
    <s v="N/A"/>
    <s v="N/A"/>
    <m/>
    <s v="N/A"/>
  </r>
  <r>
    <x v="3"/>
    <s v="Propuesta de Investigación Alianza Convenio"/>
    <x v="3"/>
    <x v="13"/>
    <x v="1"/>
    <s v="Auditoria General De La Republica"/>
    <x v="3"/>
    <s v="Auditoria General De La Republica"/>
    <s v="N/A"/>
    <s v="El objeto del futuro Convenio Marco de Cooperación en Ciencia, Tecnología e Innovación (En adelante EL CONVENIO) es el de aunar esfuerzos técnicos, administrativos y humanos entre LA UNIVERSIDAD y LA ENTIDAD COOPERANTE para desarrollar estrategias y herramientas que permitan la realización de actividades en los campos científico, técnico, de innovación, de protección de intangibles y la transferencia de tecnología y conocimiento"/>
    <n v="36"/>
    <s v="N/A"/>
    <s v="N/A"/>
    <n v="0"/>
    <m/>
    <n v="0"/>
    <n v="0"/>
    <n v="0"/>
    <n v="0"/>
    <n v="0"/>
    <n v="0"/>
    <n v="0"/>
    <m/>
    <m/>
    <m/>
    <m/>
    <m/>
    <m/>
    <m/>
    <m/>
    <e v="#DIV/0!"/>
    <e v="#DIV/0!"/>
    <e v="#DIV/0!"/>
    <e v="#DIV/0!"/>
    <e v="#DIV/0!"/>
    <e v="#DIV/0!"/>
    <e v="#DIV/0!"/>
    <e v="#DIV/0!"/>
    <m/>
    <m/>
    <m/>
    <m/>
    <s v="N/A"/>
    <s v="N/A"/>
    <s v="N/A"/>
    <s v="N/A"/>
    <s v="N/A"/>
    <m/>
    <s v="N/A"/>
  </r>
  <r>
    <x v="3"/>
    <s v="Propuesta de Investigación Alianza Convenio"/>
    <x v="3"/>
    <x v="13"/>
    <x v="1"/>
    <s v="BEL STAR S.A."/>
    <x v="3"/>
    <s v="BEL STAR S.A."/>
    <s v="N/A"/>
    <s v="El objeto del futuro Convenio Marco de Cooperación en Ciencia, Tecnología e Innovación (En adelante EL CONVENIO) es el de aunar esfuerzos técnicos, administrativos y humanos entre LA UNIVERSIDAD y LA ENTIDAD COOPERANTE para desarrollar estrategias y herramientas que permitan la realización de actividades en los campos científico, técnico, de innovación, de protección de intangibles y la transferencia de tecnología y conocimiento"/>
    <n v="60"/>
    <s v="N/A"/>
    <s v="N/A"/>
    <n v="0"/>
    <m/>
    <n v="0"/>
    <n v="0"/>
    <n v="0"/>
    <n v="0"/>
    <n v="0"/>
    <n v="0"/>
    <n v="0"/>
    <m/>
    <m/>
    <m/>
    <m/>
    <m/>
    <m/>
    <m/>
    <m/>
    <e v="#DIV/0!"/>
    <e v="#DIV/0!"/>
    <e v="#DIV/0!"/>
    <e v="#DIV/0!"/>
    <e v="#DIV/0!"/>
    <e v="#DIV/0!"/>
    <e v="#DIV/0!"/>
    <e v="#DIV/0!"/>
    <m/>
    <m/>
    <m/>
    <m/>
    <s v="N/A"/>
    <s v="N/A"/>
    <s v="N/A"/>
    <s v="N/A"/>
    <s v="N/A"/>
    <m/>
    <s v="N/A"/>
  </r>
  <r>
    <x v="3"/>
    <s v="Propuesta de Investigación Alianza Convenio"/>
    <x v="3"/>
    <x v="13"/>
    <x v="1"/>
    <s v="Instituto de Investigación de Recursos Biológicos Alexander von Humboldt "/>
    <x v="3"/>
    <s v="Instituto de Investigación de Recursos Biológicos Alexander von Humboldt "/>
    <s v="N/A"/>
    <s v="El objeto del futuro Convenio Marco de Cooperación en Ciencia, Tecnología e Innovación es el de aunar esfuerzos técnicos, administrativos y humanos, entre las Entidades Cooperantes, que permitan la realización de actividades en los campos científico, técnico, de innovación, de protección de intangibles y de transferencia de tecnología y conocimiento encaminados al desarrollo de proyectos, estrategias, planes y servicios que aporten y contribuyan al fortalecimiento del SNCTI. "/>
    <n v="60"/>
    <s v="N/A"/>
    <s v="N/A"/>
    <n v="0"/>
    <m/>
    <n v="0"/>
    <n v="0"/>
    <n v="0"/>
    <n v="0"/>
    <n v="0"/>
    <n v="0"/>
    <n v="0"/>
    <m/>
    <m/>
    <m/>
    <m/>
    <m/>
    <m/>
    <m/>
    <m/>
    <e v="#DIV/0!"/>
    <e v="#DIV/0!"/>
    <e v="#DIV/0!"/>
    <e v="#DIV/0!"/>
    <e v="#DIV/0!"/>
    <e v="#DIV/0!"/>
    <e v="#DIV/0!"/>
    <e v="#DIV/0!"/>
    <m/>
    <m/>
    <m/>
    <m/>
    <s v="N/A"/>
    <s v="N/A"/>
    <s v="N/A"/>
    <s v="N/A"/>
    <s v="N/A"/>
    <m/>
    <s v="N/A"/>
  </r>
  <r>
    <x v="3"/>
    <s v="Propuesta de Investigación Alianza Convenio"/>
    <x v="3"/>
    <x v="13"/>
    <x v="1"/>
    <s v="Ministerio de Ciencia, Tecnología e Innovación - MinCiencias"/>
    <x v="3"/>
    <s v="Ministerio de Ciencia, Tecnología e Innovación - MinCiencias"/>
    <s v="N/A"/>
    <s v="El objeto del futuro Convenio Marco de Cooperación en Ciencia, Tecnología e Innovación (En adelante EL CONVENIO) es el de aunar esfuerzos técnicos, administrativos y humanos entre LA UNIVERSIDAD y LA ENTIDAD COOPERANTE para desarrollar estrategias y herramientas que permitan la realización de actividades en los campos científico, técnico, de innovación, de protección de intangibles y la transferencia de tecnología y conocimiento"/>
    <n v="48"/>
    <s v="N/A"/>
    <s v="N/A"/>
    <n v="0"/>
    <m/>
    <n v="0"/>
    <n v="0"/>
    <n v="0"/>
    <n v="0"/>
    <n v="0"/>
    <n v="0"/>
    <n v="0"/>
    <m/>
    <m/>
    <m/>
    <m/>
    <m/>
    <m/>
    <m/>
    <m/>
    <e v="#DIV/0!"/>
    <e v="#DIV/0!"/>
    <e v="#DIV/0!"/>
    <e v="#DIV/0!"/>
    <e v="#DIV/0!"/>
    <e v="#DIV/0!"/>
    <e v="#DIV/0!"/>
    <e v="#DIV/0!"/>
    <m/>
    <m/>
    <m/>
    <m/>
    <s v="N/A"/>
    <s v="N/A"/>
    <s v="N/A"/>
    <s v="N/A"/>
    <s v="N/A"/>
    <m/>
    <s v="N/A"/>
  </r>
  <r>
    <x v="3"/>
    <s v="Propuesta de Investigación Alianza Convenio"/>
    <x v="3"/>
    <x v="13"/>
    <x v="1"/>
    <s v="Universidad Antonio Nariño - UAN"/>
    <x v="3"/>
    <s v="Universidad Antonio Nariño - UAN"/>
    <s v="N/A"/>
    <s v="El futuro Convenio Especial de Cooperación"/>
    <n v="12"/>
    <s v="UDFJC:_x000a_- Carlos Gregorio Pastran Beltrán"/>
    <s v="N/A_x000a_"/>
    <n v="0"/>
    <m/>
    <n v="0"/>
    <n v="0"/>
    <n v="0"/>
    <n v="0"/>
    <n v="0"/>
    <m/>
    <m/>
    <m/>
    <m/>
    <m/>
    <m/>
    <m/>
    <m/>
    <m/>
    <m/>
    <e v="#DIV/0!"/>
    <e v="#DIV/0!"/>
    <e v="#DIV/0!"/>
    <e v="#DIV/0!"/>
    <e v="#DIV/0!"/>
    <e v="#DIV/0!"/>
    <e v="#DIV/0!"/>
    <e v="#DIV/0!"/>
    <m/>
    <m/>
    <m/>
    <m/>
    <s v="N/A"/>
    <s v="N/A"/>
    <s v="N/A"/>
    <s v="N/A"/>
    <s v="N/A"/>
    <m/>
    <s v="N/A"/>
  </r>
  <r>
    <x v="3"/>
    <s v="Propuesta de Investigación Convocatoria"/>
    <x v="1"/>
    <x v="44"/>
    <x v="35"/>
    <s v="SGR - MinCiencias"/>
    <x v="1"/>
    <s v="Universidad de Cundinamarca UdeC - Aliado_x000a__x000a_- Departamento de Cundinamarca - Aliado_x000a__x000a_- Producciones agropecuarias familiares de los municipios de Fusagasugá, Silvania, Arbeláez, Tibacuy y Granada - Beneficiario"/>
    <s v="N/A"/>
    <s v="GESTIÓN INTEGRAL AMBIENTAL PARTICIPATIVA PARA LA CONSERVACIÓN Y PROMOCIÓN DE LA SOSTENIBILIDAD EN PRODUCCIONES AGROPECUARIAS FAMILIARES EN LA PROVINCIA DEL SUMAPAZ"/>
    <n v="36"/>
    <s v="UDFJC:_x000a_- Roberto Ferro Escobar_x000a__x000a_UdeC:_x000a_- Natalia Escobar Escobar_x000a_- Lourdes Elvira Rodríguez Guzmán_x000a_- Gonzalo Escobar Reyes_x000a_- Elizabeth Ann Escobar Cazal_x000a_- María Cristina Velásquez Ardila_x000a_- José Alexander Herrera ladino"/>
    <s v="UDFJC:_x000a_- LÍDER_x000a__x000a_UdeC:_x000a_- ARADO_x000a_- ÁREA VERDE"/>
    <n v="2184826898"/>
    <n v="810287856"/>
    <n v="1534100568"/>
    <n v="650726330"/>
    <n v="1534100568"/>
    <n v="0"/>
    <n v="225705028"/>
    <n v="0"/>
    <n v="425021302"/>
    <m/>
    <m/>
    <m/>
    <m/>
    <m/>
    <m/>
    <s v="- Selección de fincas y encuestas aplicadas_x000a_- Tipificación de producciones agropecuarias_x000a_- Determinación de zonas de riesgo ambiental (erosión, remoción en masa)_x000a_- Determinación de puntos que puedan servir como referentes para la creación de una ruta como corredor biológico._x000a_- Obtención de muestras de agua_x000a_- Identificar diferencias significativas y determinar la calidad del agua._x000a_- Obtención de muestras de suelo_x000a_- Identificar diferencias significativas y determinar la calidad del suelo._x000a_- Obtención de muestras vegetales en prensa_x000a_- Resultados de variables relacionadas a calidad del suelo_x000a_- Obtención de grupos funcionales de insectos asociados a cultivos y arvenses._x000a_- Información de saberes tradicionales_x000a_- Información sobre el rol de la mujer rural._x000a_- Estructura para el almacenamiento de los datos centralizado._x000a_- Producto funcional que consulte datos iniciales en el sitio web y de la misma manera permite cargar datos._x000a_- Plataforma tecnológica alimentada con insumos documentados_x000a_- Plataforma tecnológica verificada a nivel técnico especializado_x000a_- Actualización de la plataforma tecnológica_x000a_- Jornadas de socialización_x000a_- Capacitación en manejo de residuos orgánicos. Preparación de compostaje._x000a_- Instalación de materiales de apoyo, tanques de agua y paneles solares, para contribuir a dar un mejor manejo al recurso agua._x000a_- Reconocimiento del rol y saberes ancestrales de la mujer rural_x000a_- Documentación audiovisual del desarrollo del proyecto_x000a_- Veinte fincas beneficiadas_x000a_- Veinte empleos generados_x000a_- Dos inserciones de nuevo capital humano"/>
    <s v="- Doce (12) Informes técnicos del proyecto presentados_x000a_- Treinta y seis (36) Informes financieros del proyecto presentados_x000a_- Tres (3) artículos de investigación_x000a_- Una Ruta de corredor biológico_x000a_- Cuatro Documento de lineamientos técnicos_x000a_- Un Paquete Tecnológicos probados e Implementados_x000a_- Nueve Jornadas de socialización y capacitación_x000a_- Tres Paneles realizados con grupos de expertos_x000a_- Cuarenta Infraestructura para la investigación dotada (Hace referencia a 20 tanques de almacenamiento de agua y 20 paneles)_x000a_- Una jornada con mujeres_x000a_- Una Estrategia de comunicación diseñadas"/>
    <n v="0.7021611503429962"/>
    <n v="0.1033056798259905"/>
    <n v="0"/>
    <n v="1"/>
    <n v="0.19453316983101332"/>
    <n v="0"/>
    <n v="0"/>
    <n v="0"/>
    <n v="89311"/>
    <m/>
    <s v="23/11/2021_x000a__x000a_10/12/2021"/>
    <m/>
    <m/>
    <m/>
    <m/>
    <m/>
    <s v="Avaló"/>
    <m/>
    <m/>
  </r>
  <r>
    <x v="3"/>
    <s v="Propuesta de Investigación Convocatoria"/>
    <x v="0"/>
    <x v="45"/>
    <x v="36"/>
    <s v="MinCiencias"/>
    <x v="1"/>
    <s v="N/A"/>
    <s v="N/A"/>
    <s v="Implementación de un aula ambiental viva digital para el desarrollo de un proceso formativo que permita mejorar los factores de sustentabilidad territorial en la inspección de Tobia del municipio de Nimaima, Cundinamarca"/>
    <n v="10"/>
    <s v="UDFJC:_x000a_- Roberto Ferro Escobar_x000a_- Danilo Alberto Vera_x000a_- Diana Paola Gutiérrez_x000a_- Ivonne Rocío Cardozo_x000a_- Yonathan Andrés Campo"/>
    <s v="UDFJC:_x000a_- LÍDER"/>
    <n v="204634026"/>
    <n v="169934026"/>
    <n v="169934026"/>
    <n v="34700000"/>
    <n v="169934026"/>
    <n v="0"/>
    <n v="34700000"/>
    <m/>
    <m/>
    <m/>
    <m/>
    <m/>
    <m/>
    <m/>
    <m/>
    <s v="* Identificación del ambiente como concepto y praxis que supera lo natural y ecológico _x000a_* Lo ambiental como un sistema complejo que se redefine en la relación sociedad-naturaleza _x000a_* Desarrollo de tecnología y capacidad instalada sostenible, escalable y replicable _x000a_* Articulación del proyecto con la política e instrumentos públicos en materia ambiental, social, educativa y de desarrollo económico del municipio _x000a_* Proyecto que concibe su construcción en clave diálogos de_x000a_saberes ambientales y populares _x000a_* Articulación con los ODS y su aplicabilidad para crear prácticas sustentables _x000a_* Factor “itinerante” como estrategia de divulgación y trabajo permanente con otros actores de la comunidad que no tienen la_x000a_posibilidad de visitar el aula ambiental de manera presencial y local."/>
    <s v="Los elementos estructurales de la propuesta para desarrollar los FST están pensados aras de consolidar un proyecto_x000a_que apunte a la sustentabilidad territorial, gestione a través de los espacios de formación, divulgación y acción colectiva escenarios en la toma de decisiones responsables con el ambiente y las implicaciones que estas tienen en la vida cotidiana de los pobladores del municipio. Por tanto, los elementos de innovación en Ciencia y Tecnología se basan en los siguientes puntos estructurales: _x000a_- Consolidación y creación de Sistema de Información Geográfico –Participativo /SIGP que facilite la_x000a_consolidación de información ambiental del territorio y se ancle con instrumentos de política pública del territorio como el plan_x000a_de ordenamiento territorial, los planes de desarrollo en la dimensión económica con el fin de cambiar actitudes negativas que afectan el patrimonio hídrico de la región. _x000a_- Una serie de podcast del territorio que gire en torno a la fauna, símbolos culturales, históricos y de memoria sobre el territorio como elemento base para la formación y divulgación ambiental de la comunidad local y turistas que visitan el municipio. _x000a_- Desarrollo de aplicación móvil con fines de uso de tecnología social que permita a través de soportes de software consolidar un banco de imágenes en 3D sobre flora y transformación del suelo con fines educativos y de sensibilización. _x000a_- Creación de cortometrajes y videos informativos sobre los impactos de los residuos sólidos en los ecosistemas."/>
    <n v="0.83042898251926101"/>
    <n v="0.16957101748073899"/>
    <n v="0"/>
    <n v="1"/>
    <n v="0"/>
    <n v="0"/>
    <n v="0"/>
    <n v="0"/>
    <m/>
    <m/>
    <s v="21/10/2021_x000a__x000a_08/11/2021"/>
    <m/>
    <s v="Avaló"/>
    <s v="Avaló"/>
    <s v="Avaló"/>
    <m/>
    <m/>
    <m/>
    <m/>
  </r>
  <r>
    <x v="3"/>
    <s v="Propuesta de Investigación Convocatoria"/>
    <x v="1"/>
    <x v="13"/>
    <x v="37"/>
    <s v="MinCiencias"/>
    <x v="1"/>
    <s v="N/A"/>
    <s v="N/A"/>
    <s v="Estudio para la evaluación y rediseño de la política pública de reconocimiento de actores del Sistema Nacional de Ciencia, Tecnología e Innovación, en el periodo 2017-2020, implementada por el Ministerio de Ciencia, Tecnología e Innovación"/>
    <n v="8"/>
    <s v="UDFJC:_x000a_- Roberto Ferro Escobar_x000a_- Carlos Enrique Montenegro_x000a_- Adela Molina Andrade_x000a_- Héctor Arturo Flórez Ferrnández_x000a_- Yeferson Andrés Castaño Tafur_x000a_- María Alejandra Villalobos Durán_x000a_- Leonardo Suárez Jiménez_x000a_- Andrés Mauricio Valencia_x000a_- Carlos Andrés Martínez_x000a_- Jheshua  Larrota Alferez_x000a_- Danilo Alberto Vera_x000a_- David Romero Betancourt_x000a_- Angela Bustamante Amaya_x000a_- Adriana Ospina Gómez"/>
    <s v="UDFJC:_x000a_- INTERCITEC_x000a_- GIIRA_x000a_- GICOGE_x000a_- LIDER"/>
    <n v="450000000"/>
    <n v="450000000"/>
    <n v="450000000"/>
    <n v="0"/>
    <n v="450000000"/>
    <n v="0"/>
    <n v="0"/>
    <m/>
    <m/>
    <m/>
    <m/>
    <m/>
    <m/>
    <m/>
    <m/>
    <s v="Obtención de una base referencial de carácter conceptual y teórica sobre la cual sustentar el estudio._x000a_Consolidación de una batería de variables e indicadores para el proyecto._x000a_- Definición de metodologías y métodos a utilizar._x000a_- Diseño de instrumentos de recolección de información._x000a_- Formulación de la metodología del plan operativo de trabajo en campo._x000a_- Gestión administrativa y financiera durante la fase 1 del proyecto._x000a_- Realización de búsqueda conceptual detallada en bases de datos especializadas._x000a_- Generación de un análisis conceptual sobre el rol que cumple los diferentes tipos de actores en los Sistemas Nacionales de Ciencia, Tecnología e Innovación._x000a_- Realización de análisis comparativo que permita dictaminar el estado actual políticas internacionales de actores del Sistema Nacional de Ciencia, Tecnología e Innovación._x000a_- Revisión y análisis de informes técnicos contratados por Minciencias, para generar una base de conocimiento acerca de las metodologías utilizadas en el proceso de diseño de la política para el reconocimiento de actores y su implementación._x000a_- Entendimiento del documento de Actores del SNCTI para la comprensión de su alcance._x000a_- Comprensión del documento de Actores del SNCTI con las políticas y estrategias similares generadas a nivel internacional para la identificación de puntos de encuentro e identificación de estándares aplicados a nivel internacional._x000a_- Conocimiento y entendimiento de los criterios que Minciencias ha utilizado en el proceso de evaluación para el reconocimiento de actores._x000a_- Actualización de información sobre actores reconocidos y no reconocidos._x000a_- Formulación de un concepto acerca de la posibilidad de extender el modelo de reconocimiento a actores que aplican a recursos del Fondo de CTeI del SGR._x000a_- Levantamiento de información de pros, contras, ventajas y desventajas de la política de reconocimiento de actores vista desde la óptica de actores reconocidos y no reconocidos._x000a_- Entendimiento del panorama general de la percepción que tienen los actores reconocidos y no reconocidos acerca del modelo._x000a_- Identificación y análisis de los procedimientos de los actores reconocidos._x000a_- Comparación de los procedimiento con las buenas prácticas de carácter nacional (Cesu) o internacional._x000a_- Conocimiento y entendimiento de las falencias del modelo de reconocimiento de actores._x000a_- Aporte propositivo al escenario de soluciones de las falencias de la implementación de la política de reconocimiento de actores._x000a_- Aporte a el escenario de inclusión y diversificación de actores que conforman el SNCTI._x000a_- Generación de propuesta preliminar de mejora de la política de reconocimiento._x000a_- Identificación y conocimiento de líneas de acción planteadas los avances logrados y los medios utilizados en la política de reconocimiento de actores._x000a_- Comprensión de las dificultades que ha tenido la implementación de la política y sus efectos secundarios._x000a_- Verificación y conocimiento de la herramienta informática._x000a_- Aporte al escenario de rediseño y mejora de la política de reconocimiento._x000a_- Socialización de propuesta al Viceministro de Conocimiento, Innovación y Productividad, Directores, Gestores y Asesores_x000a_- Aporte al escenario de propuesta para el mejoramiento y rediseño de la política de reconocimiento de actores del SNCTI._x000a_- Socialización de la propuesta en Comité Viceministerial y Ministerial._x000a_- Socialización y retroalimentación de propuesta de mejora de procedimientos y de la política hacia actores y expertos externos._x000a_- Socialización de la propuesta ajustada en Comité Viceministerial y Ministerial._x000a_- Ejecución de la consulta pública de la nueva propuesta de política de reconocimiento de actores del SNCTI._x000a_- Aporte integral al escenario de ajuste a la política de reconocimiento de actores, incluyendo la homologación de actores por otras instancias públicas y privadas._x000a_- Realización de la nueva resolución."/>
    <s v="1. Documento del diseño metodológico o ruta metodológica, las actividades por realizar, los recursos técnicos y tecnológicos empleados, las herramientas para la gestión de la información._x000a_2. Informe de análisis de tendencias y referentes conceptuales nacionales e internacionales actuales, así como las acciones ejecutadas en el marco de la primera formulación de la política._x000a_3. Informe sobre la revisión y análisis de la coherencia y pertinencia de la conceptualización de la política de actores con relación a referentes nacionales e internacionales._x000a_4. Informe de la revisión y análisis de los criterios establecidos para la clasificación y reconocimiento de los distintos tipos de actores y comparación de su coherencia con lo establecido en referentes nacionales e internacionales._x000a_5. Informe de la revisión y análisis de la verificación del avance de las líneas de acción, los logros alcanzados, los medios utilizados, las dificultades de la gestión para la implementación, así como los efectos secundarios generados de la puesta en marcha de la política para el reconocimiento de actores. Incluye revisión de la eficacia de la herramienta informática utilizada en el proceso y documento de las recomendaciones tanto para el rediseño o mejora de la política de reconocimiento y/o el proceso de acreditación, incluyendo los principios para la nueva propuesta._x000a_6. Informe de la formulación, recomendaciones y del informe final tanto para el rediseño de la política de reconocimiento de actores como para la mejora de los criterios y procedimientos. Incluye el diseño de la línea de base teniendo en cuenta la información analizada para la nueva propuesta de reconocimiento y acreditación de actores del Sistema Nacional de Ciencia, Tecnología e Innovación."/>
    <n v="1"/>
    <n v="0"/>
    <e v="#DIV/0!"/>
    <e v="#DIV/0!"/>
    <n v="0"/>
    <n v="0"/>
    <n v="0"/>
    <n v="0"/>
    <s v="N/A"/>
    <m/>
    <d v="2021-10-26T00:00:00"/>
    <m/>
    <s v="El Comité avaló la propuesta en la sesión del 22 de septiembre de 2021"/>
    <s v="El Comité avaló la propuesta en la sesión del 22 de septiembre de 2021"/>
    <s v="El Comité avaló la propuesta en la sesión del 22 de septiembre de 2021"/>
    <s v="El Comité avaló la propuesta en la sesión del 22 de septiembre de 2021"/>
    <s v="El Comité avaló la propuesta en la sesión del 22 de septiembre de 2021"/>
    <m/>
    <s v="El Comité avaló la propuesta en la sesión del 22 de septiembre de 2021"/>
  </r>
  <r>
    <x v="3"/>
    <s v="Propuesta de Investigación Convocatoria"/>
    <x v="1"/>
    <x v="44"/>
    <x v="38"/>
    <s v="SGR - MinCiencias"/>
    <x v="1"/>
    <s v="1. Centro de Desarrollo Industrital - CENDI_x000a_2. TECSOL_x000a_3. SOLERSA "/>
    <s v="N/A"/>
    <s v="Desarrollo de herramientas para una hoja de ruta con energías renovables para la transición energética de Bogotá Región."/>
    <n v="48"/>
    <s v="UDFJC:_x000a_1. Camilo Andrés Arias Henao_x000a_2. German López Martínez_x000a_3. Yisselle Acuña Hereira_x000a__x000a_CENDI:_x000a_1. José María Rincón Martínez_x000a_2. Jorge Pinto_x000a_3. Jessica Agresott_x000a__x000a_TECSOL:_x000a_1. Pedro Guevara_x000a__x000a_Solersa S.A.S:_x000a_1. Yenny Paola Morales_x000a_2. Diana Marcela Durán Hernández_x000a_3. Victor Alfonso Roa Gómez_x000a_4. Nicolas Cortés González"/>
    <s v="UDFJC:_x000a_Grupo de Investigación en Energías Alternativas de la Universidad Distrital. GIEAUD"/>
    <n v="4668142002.1691847"/>
    <m/>
    <n v="3950054001.9326553"/>
    <n v="718088000.23652923"/>
    <n v="3950054001.9326553"/>
    <n v="0"/>
    <n v="593088000.23652923"/>
    <n v="0"/>
    <n v="72000000"/>
    <n v="0"/>
    <n v="48000000"/>
    <n v="0"/>
    <n v="5000000"/>
    <m/>
    <m/>
    <s v="- Base de datos de información recopilada._x000a_- Software técnico y/o herramienta de visualización funcional._x000a_- Informe técnico y financiero del proyecto presentados._x000a_- Métrica de consolidación de indicadores._x000a_- Herramienta de cálculo de indicadores establecidos._x000a_- Informe técnico que presenten tecnologías a usar, montaje, infraestructura e indicadores de funcionamiento._x000a_- Informe técnico que presenten tecnologías a usar, montaje, infraestructura e indicadores de funcionamiento._x000a_- Informe técnico que presenten tecnologías a usar, montaje, infraestructura e indicadores de funcionamiento._x000a_- Al término de la actividad se contará con los seis prototipos listos para entrar en operación, y se tendrá desarrollada la herramienta de evaluación para establecer el potencial de intercambio._x000a_- Documento con la información recopilada en las diferentes corridas de ensayo de los prototipos que servirá como herramienta para la toma de decisiones en cuanto a potencial de intercambio de las fuentes de energía fósiles por ER._x000a_- Establecer la distribución más apropiada para realizar intercambios energéticos desde fuentes convencionales hacia fuentes renovables en Bogotá Región._x000a_- Documento con recopilación de información y procesamiento de esta."/>
    <s v="● 4 artículos de investigación (Producto)_x000a_● 1 libro derivado del OE2 (Producto)_x000a_● 1 hoja de Ruta en formato libro (Producto e indicador)_x000a_● 5 prototipos (Producto)_x000a_● 1 software computacional derivado del OE3 (Indicador)_x000a_● 1 trabajo de grado nivel maestría (Indicador)_x000a_● 3 trabajos de pregrado (Indicador)_x000a_● 7 informes técnicos parciales y 1 informe técnico final (Indicador)_x000a_● 4 informes financieros (Indicador)"/>
    <n v="0.84617263144461985"/>
    <n v="0.12705011971806643"/>
    <n v="0"/>
    <n v="1"/>
    <n v="1.5423695330292685E-2"/>
    <n v="1.0282463553528456E-2"/>
    <n v="1.0710899534925476E-3"/>
    <n v="0"/>
    <n v="89575"/>
    <m/>
    <s v="23/11/2021_x000a__x000a_10/12/2021"/>
    <m/>
    <s v="Avaló"/>
    <s v="Avaló"/>
    <s v="Avaló"/>
    <s v="Avaló"/>
    <s v="Avaló"/>
    <m/>
    <m/>
  </r>
  <r>
    <x v="3"/>
    <s v="Propuesta de Investigación Convocatoria"/>
    <x v="2"/>
    <x v="44"/>
    <x v="38"/>
    <s v="SGR - MinCiencias"/>
    <x v="1"/>
    <s v="1- Universidad Pedagógica y Tecnológica de Colombia - UPTC_x000a__x000a_2- Gobernación de Boyacá_x000a__x000a_3- FUNDACIÓN SMARTCITY COLOMBIA"/>
    <s v="N/A"/>
    <s v="Modelo automatizado de producción agrícola sostenible y amigable con el medio ambiente para alinear productor y comprador generando mejores beneficios al productor"/>
    <n v="48"/>
    <s v="UDFJC:_x000a__x000a_UPTC:_x000a_"/>
    <s v="UDFJC:_x000a__x000a_UPTC:_x000a_"/>
    <n v="5334891467"/>
    <m/>
    <n v="4670091467"/>
    <n v="664800000"/>
    <n v="4670091467"/>
    <n v="0"/>
    <n v="384000000"/>
    <n v="0"/>
    <n v="268800000"/>
    <n v="0"/>
    <n v="0"/>
    <n v="0"/>
    <n v="12000000"/>
    <m/>
    <m/>
    <s v="Crear una zona de experimentación que muestre elevados índices de productividad por Ha_x000a_Mitigar riesgo de pérdida de cosecha debido a clima en extremo impredecible_x000a_Brindar información que evite sobreproducción en época de cosecha_x000a_Brindar información que evite escasez de productos en no-cosecha_x000a_Indirectamente evitar caída de precios locales por sobre cosecha_x000a_Evitar pérdida de mercados locales por escases de cosecha (Compitiendo con importadores)_x000a_Mostrar cómo mejorar la calidad del agua para riego_x000a_Racionalizar el uso de insumos como agua, fungicidas y fertilizantes_x000a_Elevar la calidad de los productos haciéndolos más competitivos frente a productos importados o subvencionados_x000a_Logra comunicación directa del comprador contra el productor, procurando un mercado perfecto_x000a_Falta de energía en los campos y baja mecanicidad en laderas, ocasiona mayor trabajo manual, mayor costo, producción limitada, y alto costo en jornales_x000a_Mostrar cómo mejorar rentabilidad del sector agrícola_x000a_Muy baja productividad por hectárea comparado con estándares_x000a_internacionales de países desarrollados pone en riesgo_x000a_Mostrar cómo mejorar los indicadores de sostenibilidad alimentaria, hasta hacerlos comparables con otros países desarrollados_x000a_Procura información de demanda y oferta de productos al agricultor, que si logra el éxito pretendido servirá de base para establecer políticas agrícolas regionales"/>
    <m/>
    <n v="0.8753864058693136"/>
    <n v="7.1978971339024617E-2"/>
    <n v="0"/>
    <n v="1"/>
    <n v="5.0385279937317236E-2"/>
    <n v="0"/>
    <n v="2.2493428543445193E-3"/>
    <n v="0"/>
    <m/>
    <m/>
    <s v="23/11/2021_x000a__x000a_10/12/2021"/>
    <m/>
    <m/>
    <m/>
    <m/>
    <m/>
    <m/>
    <m/>
    <m/>
  </r>
  <r>
    <x v="3"/>
    <s v="Propuesta de Investigación Convocatoria"/>
    <x v="1"/>
    <x v="46"/>
    <x v="1"/>
    <s v="Embajada de República Checa en Bogotá"/>
    <x v="1"/>
    <s v="N/A"/>
    <s v="N/A"/>
    <s v="Sistema de gestión de alertas tempranas para contribuir a la predicción y mitigación de riesgos desastres naturales  en la ciudad de Bogotá́ D.C"/>
    <n v="8"/>
    <s v="UDFJC:_x000a_- Roberto Ferro Escobar_x000a_- Edgar Alirio Aguirre Buenaventura_x000a_- Carlos Martínez_x000a_- Diana Granados"/>
    <s v="UDFJC:_x000a_- LIDER"/>
    <n v="126500000"/>
    <n v="87500000"/>
    <n v="87500000"/>
    <n v="39000000"/>
    <n v="87500000"/>
    <n v="0"/>
    <n v="39000000"/>
    <m/>
    <m/>
    <m/>
    <m/>
    <m/>
    <m/>
    <m/>
    <m/>
    <s v="El objetivo general es Desarrollar un sistema de información basado en datos de estaciones de monitoreo para la cuantificación, difusión y trazabilidad de información de riesgos ambientales y desastres naturales en la ciudad de Bogotá. Para alcanzar este objetivo se determinaran puntos de interés relevantes para las estaciones de monitoreo las cuales recogerán la información de base que permitirá conocer los riesgos iniciales y sirven de base para el levantamiento de insumos a usar en el sistema de información, se implementaran métodos de Big Data y técnicas de inteligencia artificial dentro de procesos ingeniería digital y flujos de trabajo automáticos, para ser aprovechado en un sistema de tipo empresarial que ofrezca principalmente información de interés sobre los servicios de gestión de riesgos. La información de las estaciones provendrá mayoritariamente de cuatro riesgos; el primero es afluentes de ríos para detectar inundaciones, el segundo es detección de incendios forestales, el tercero es detección de deslizamientos de tierra y el cuarto es la medición de la con contaminación del aire. Para ello se desarrollarán las siguientes actividades que se concentrarán en zonas de alta afectación por este tipo de desastres: (i) Definir el plan de trabajo y gestión de procesos de desarrollo de sistema de información, (ii) Análisis, diseño y construcción de la metodología de análisis de datos, procesamiento y análisis de la información generadas por las estaciones de monitoreo, (iii) Realizar el análisis, diseño, desarrollo e implementación del sistema de información y estaciones de monitoreo para presentación preliminar de resultados de análisis y (iv) Realizar el análisis, diseño, desarrollo, implementación y soporte de funcionalidades para promover proyectos de mejoras para la producción de un sistema de información con características ajustadas para los productos finales o definitivos. "/>
    <s v="Con el desarrollo de estas actividades se pretende la consecución de los siguientes productos y resultados: (i) Base de datos geográfica, (ii) Sistema de gestión y análisis de la información, (iii) Estaciones de monitoreo implementadas, (iv) Web del sistema de gestión de información, (v) productos académicos que sirvan como apoyo a la investigación de este tipo de fenomenos y a la generación de nuevo conocimiento en materia de prevención de desastres.(vi) Base de datos de las variables de las estaciones de monitoreo e imágenes tomadas. (vii) Metodología de procesamiento y análisis de datos, (viii) información en tiempo real para la detección de riesgos y la alerta a la población para procesos de evacuación u otras medidas requeridas para la disminución de las afectaciones en la población. _x000a_Se aprovecharán las sedes de la Universidad Distrital para la implementación de las estaciones de monitoreo, teniendo en cuenta que en las diferentes zonas de influencia de las sedes se identifican los siguientes riesgos: (i) Sede Aduanilla de Paiba y sede Facultad tecnológica - contaminación del aire, (ii) Sede Calle 40 - Deslizamientos de tierra, (iii) Sede Bosa Porvenir - inundaciones, (iv) Sedes Macarena A y B - Incendios forestales, (v) Sede Facultad de medio ambiente y recursos naturales - Deslizamientos e incendios forestales. _x000a_De esta forma, adicionalmente se garantizará la sostenibilidad de la propuesta y el mantenimiento y seguridad de los equipos. "/>
    <n v="0.69169960474308301"/>
    <n v="0.30830039525691699"/>
    <n v="0"/>
    <n v="1"/>
    <n v="0"/>
    <n v="0"/>
    <n v="0"/>
    <n v="0"/>
    <m/>
    <m/>
    <m/>
    <m/>
    <s v="Avaló"/>
    <s v="Avaló"/>
    <s v="Avaló"/>
    <s v="Avaló"/>
    <s v="Avaló"/>
    <m/>
    <m/>
  </r>
  <r>
    <x v="3"/>
    <s v="Propuesta de Investigación Convocatoria"/>
    <x v="1"/>
    <x v="44"/>
    <x v="38"/>
    <s v="SGR - MinCiencias"/>
    <x v="1"/>
    <s v="1- Corporación Autónoma Regional de la Orinoquía - CORPORINOQUIA_x000a__x000a_2- Gobernación del Casanare_x000a__x000a_3- Departamento del Arauca"/>
    <s v="N/A"/>
    <s v="Generación De Instrumentos Para La Gestión Integral De La Biodiversidad Y Los Servicios Ecosistémicos En Los Humedales De Los Departamentos De Casanare Y Arauca"/>
    <n v="36"/>
    <s v="UDFJC:_x000a_- Abelardo Rodríguez"/>
    <s v="UDFJC:_x000a_- Grupo de Investigación en Biodiversidad De Alta Montaña"/>
    <n v="10857524262"/>
    <m/>
    <n v="10091024998"/>
    <n v="766499264"/>
    <n v="10091024998"/>
    <n v="0"/>
    <n v="361238400"/>
    <n v="0"/>
    <n v="223260864"/>
    <n v="0"/>
    <n v="91000000"/>
    <n v="0"/>
    <n v="91000000"/>
    <m/>
    <m/>
    <s v="Entre los principales resultados que se generarían al ejecutar el proyecto se encuentran:_x000a_- Realización de una expedición científica que aporte conocimiento en la diversidad de ecosistemas estratégicos de los humedales de los departamentos del Casanare y Arauca._x000a_- Generación de una colección biológica que esté disponible para estudios de diferente índole._x000a_- Identificación de aplicaciones potenciales de la biodiversidad presentes en los departamentos del Casanare y Arauca._x000a_- Fortalecimiento de las capacidades regionales en innovación._x000a__x000a_Entre los principales impactos se encuentran:_x000a_- Generación de empleo a nivel nacional: con la ejecución de la propuesta se aportará en la generación de empleos directos._x000a_- Efectos positivos sobre el medio natural: con la ejecución del proyecto se generará conocimiento de la biodiversidad que permitirá definir estrategias para su preservación, lo cual brinda alternativas para el manejo de residuos para que estos no impacten de manera negativa al medio ambiente. La ejecución del proyecto no afectará negativamente al medio ambiente, dado que la colecta de los basidiomas no agota el recurso._x000a__x000a_Impactos en el mediano plazo:_x000a_- Visualización de las potencialidades de los departamentos del Casanare y Arauca para la generación de productos innovadores que estimulen las inversiones en los departamentos."/>
    <s v="- Línea base de la biodiversidad de los humedales de Casanare y Arauca_x000a_- Documento de la depuración de la información y fortalecimiento de capacidades de gestión y manejo de las colecciones._x000a_- Documento de la identificación y análisis de capacidades en los Departamentos o Instituciones aliadas que ejecuten acciones relacionadas con Gestión Integral de la Biodiversidad._x000a_- Priorización y delimitación de humedales de los departamentos de Casanare y Arauca_x000a_- Presentación de resultados en congresos, informe con el reporte y análisis de resultados, publicación de resultados en artículo científico # 3 Q1 (Artículos 8)_x000a_- Caracterizaciones de fauna, flora en grupos taxonómicos y zonas priorizadas._x000a_- Espacialización de la información de la Biodiversidad registrada referente a registros biológicos en grupos taxonómicos presentes en cada uno de los departamentos._x000a_- Informes de supervisión (6)_x000a_- Análisis molecular sobre la biodiversidad como base para la toma de decisiones de gestión._x000a_- Valoración de la biodiversidad y los servicios ecosistémicos de los humedales de los departamentos de Casanare y Arauca_x000a_- Análisis del paisaje y conectividad de la biodiversidad y los servicios ecosistémicos de los departamentos de Casanare y Arauca._x000a_- Implementación de la Metodología para el monitoreo participativo de la restauración ecológica, diseñada por el Instituto de Investigación de Recursos Biológicos Alexander von Humboldt, en los departamentos de Casanare y Arauca_x000a_- Fortalecimiento de la comunidad científica de los departamentos de Casanare, Arauca y entidades Aliadas."/>
    <n v="0.92940386357849059"/>
    <n v="3.3270789112052918E-2"/>
    <n v="0"/>
    <n v="1"/>
    <n v="2.0562778273624086E-2"/>
    <n v="8.3812845179161901E-3"/>
    <n v="8.3812845179161901E-3"/>
    <n v="0"/>
    <n v="89987"/>
    <m/>
    <s v="23/11/2021_x000a__x000a_10/12/2021"/>
    <m/>
    <m/>
    <s v="Avaló"/>
    <s v="Avaló"/>
    <s v="Avaló"/>
    <s v="Avaló"/>
    <m/>
    <m/>
  </r>
  <r>
    <x v="3"/>
    <s v="Propuesta de Investigación Alianza Convenio"/>
    <x v="0"/>
    <x v="13"/>
    <x v="39"/>
    <s v="Alcaldía de Fontibón"/>
    <x v="1"/>
    <s v="Alcaldía de Fontibón"/>
    <s v="N/A"/>
    <s v="DIMENSIONES DE LA CIUDADANÍA: PARTICIPACIÓN, GESTIÓN COMUNITARIA Y CUIDADO"/>
    <n v="6"/>
    <s v="UDFJC:_x000a_- Adrián Perea (investigador principal)_x000a_- Claudia Piedrahita (Coordiandora general del proyecto)_x000a_- Valentina Benávides (Coinvestigadora 1)_x000a_- Oscar Useche (Coinvestigador 2)_x000a_- Juan Calderón (Coinvestigador 3)_x000a_- Deisy Astrid Melo Chacón (Coordiandora de investigación y trabajo de campo)_x000a_- Luisa Fernanda Acuña (Coordinadora pedagógica del proyecto)_x000a_- Maribel Cuervo (Asistente administrativa)_x000a_- Juan Felipe Nieto (Coordinador / dinamizador de procesos virtuales)_x000a_- Natalia Ivonne Valbuena (servicios técnicos para trabajo de campo)_x000a_- Ascender Asesores (Apoyo logístico para el trabajo de campo)"/>
    <s v="UDFJC:_x000a_- Vivencias"/>
    <n v="440000000"/>
    <n v="320000000"/>
    <n v="384000000"/>
    <n v="56000000"/>
    <n v="320000000"/>
    <n v="64000000"/>
    <n v="56000000"/>
    <m/>
    <m/>
    <m/>
    <m/>
    <m/>
    <m/>
    <m/>
    <m/>
    <s v="TALLERES:_x000a_1. ¿Cómo renovar el sentido de la participación social comunitaria en torno a los conceptos de lo común y la comunidad?_x000a_2. La cuestión de los derechos humanos, económicos sociales y culturales en la construcción de territorios de la participación_x000a_3. Participación, convivencia y noviolencia_x000a_4. Gestión cultural y gestión política_x000a_5. Formas económicas en la gestión cultural_x000a_6. Tejiendo desarrollo _x000a_7. ¿Como pasar del sufrimiento y la enfermedad a la salud y la felicidad, a través del autocuidado?_x000a_8. Autocuidado y Desarrollo personal _x000a_9. Cuidado personal y autoconocimiento_x000a_10. El auto cuidado y el cuidado de otr@s: Una propuesta de plenitud_x000a_11. El auto cuidado y la sanación: Una mirada integral cuerpo, mente y espiritualidad. "/>
    <s v="- Documento para ser publicado que enfatiza en elementos de orden político, ético, existencial, estético de los diferentes componentes que integran el convenio, abordando los componentes de cuidado, participación y cultura  _x000a_- Se deberá diseñar, elaborar y entregar una cartilla por cada uno de los componentes del proyecto; la descripción técnica tendrá un formato abierto de 22x30 cm y cerrada de 22 X15 cm, con terminado caballete_x000a_de 15 hojas tiro y retiro, impreso por las dos caras en dos tintas, con portada y contraportada en tres colores_x000a_- Se creará un artículo académico para difundir en revista con ISBN, por cada uno de los componentes trabajados en el proceso de investigación-formación_x000a_- Se desplegará un proceso de difusión y comunicación, a través del espacio radial, Voces y Devenires, el Doctorado en Estudios Sociales cuenta con un programa propio “Rizoma” en el cual se estarán transmitiendo noticias del proyecto “Fontibón como espacio cultural, democrático y del cuidado”, además de entrevistas a participantes del proceso investigativo-formativo._x000a_- El documento deberá contener los testimonios e insumos testimoniales recogidos a lo largo del proceso de investigación formación _x000a_- Desarrollo de un proceso de formación orientado a hombres y mujeres de la localidad de Fontibón. Se busca la profundización en la configuración de imaginarios, prácticas y acciones sobre el cuidado, cultura y participación, estableciendo un proceso reflexivo entre las dinámicas institucionales y las vivencias  de la ciudadanía de_x000a_Cuidado y en la interacción cuidado-autocuidado en diversos contextos_x000a_- Con el apoyo de un equipo de profesionales se trabajará con 30 cuidadores/as que estén participando en el proceso formativo e investigativo. Se impulsa una reflexión y un trabajo teórico y práctico que involucre   una concepción crítica de Cuidado y Autocuidado que transite más allá de los sesgos de género o sexo y que muestre sus claras implicaciones éticas, políticas y existenciales. _x000a_- Desarrollo de cinco tipos de talleres dirigidos a hombres y mujeres que asisten al proceso formativo/investigativo. Estos talleres que enfatizan en aspectos vivenciales, existenciales, éticos y políticos, configuran aspectos que deben ser centrales en un cuidador/a. Son procesos de corte afectivo que le apuntan a la desubjetivación y, además, a formas mutantes que permitan tránsitos más allá de significados y representaciones que circulan sobre el Cuidado en un plano de organización. _x000a_- Cartografías sociales"/>
    <n v="0.72727272727272729"/>
    <n v="0.27272727272727271"/>
    <n v="0.53333333333333333"/>
    <n v="0.46666666666666667"/>
    <n v="0"/>
    <n v="0"/>
    <n v="0"/>
    <n v="0"/>
    <m/>
    <m/>
    <m/>
    <m/>
    <s v="Avaló"/>
    <s v="Avaló"/>
    <s v="Avaló"/>
    <s v="Avaló"/>
    <s v="NO apruebo, dado que no se explica de donde la UDFJC va a realizar aportes de $64 millones en efectivo"/>
    <m/>
    <m/>
  </r>
  <r>
    <x v="4"/>
    <s v="Propuesta de Investigación Convocatoria"/>
    <x v="3"/>
    <x v="47"/>
    <x v="40"/>
    <s v="SGR - MinCiencias"/>
    <x v="3"/>
    <s v="1- HOME ROBOTIK S.A.S._x000a_2- Alcaldía Municipal de Nemocón_x000a_3- JAC Riogrande el Misterio"/>
    <s v="N/A"/>
    <s v="Diseño, fabricación, certificación, patente y prueba piloto de luminarias LED para disminuir el consumo de energía y gases efecto invernadero, con la implementación de redes IoT inteligentes y energía solar, para ser comercializadas a nivel nacional."/>
    <n v="30"/>
    <s v="UDFJC:_x000a_- Lilia Edith Aparicio Pico (investigador principal)"/>
    <s v="UDFJC:_x000a_- LIDER"/>
    <n v="4891832000"/>
    <m/>
    <n v="4140184000"/>
    <n v="751648000"/>
    <n v="4023184000"/>
    <n v="0"/>
    <n v="243648000"/>
    <n v="117000000"/>
    <n v="508000000"/>
    <m/>
    <m/>
    <m/>
    <m/>
    <m/>
    <m/>
    <s v="- Luminaria LED que operan como proyector de alta potencia para la iluminación de escenarios deportivos._x000a_- Luminarias LED inteligentes que operan para alumbrado público, creando una red integrada y gestionable que optimice el consumo energético_x000a_- Luminarias LED inteligentes de alimentación fotovoltaica que operan para alumbrado público, creando una red integrada y gestionable y de operación autónoma libre de carbono y gases efecto invernadero._x000a_- Diez (10) informes de supervisión_x000a_- Veintiún (21) informes de gestión de los objetivos específicos."/>
    <s v="- Quince (15) artículos de investigación_x000a_- Diez (10) Visitas técnicas a sitios de instalación"/>
    <n v="0.82242889780352224"/>
    <n v="4.9807107030658451E-2"/>
    <n v="0"/>
    <n v="1"/>
    <n v="0.12776399516581927"/>
    <n v="0"/>
    <n v="0"/>
    <n v="0"/>
    <m/>
    <s v="No continuo el trámite"/>
    <s v="23/05/2022_x000a__x000a_06/06/2022"/>
    <m/>
    <s v="Avaló"/>
    <m/>
    <s v="Avaló"/>
    <s v="Avaló"/>
    <s v="Avaló"/>
    <m/>
    <m/>
  </r>
  <r>
    <x v="4"/>
    <s v="Propuesta de Investigación Convocatoria"/>
    <x v="3"/>
    <x v="48"/>
    <x v="41"/>
    <s v="SGR - MinCiencias"/>
    <x v="1"/>
    <s v="1- Alcaldía Municipal de Mongua_x000a_2- FUNDACIÓN SMARTCITY COLOMBIA_x000a_3- SMARTECH &amp; ENERGY SYSTEMS S.A.S"/>
    <s v="N/A"/>
    <s v="PROTECCION Y RECUPERACION DEL PATRIMONIO NATURAL LA LAGUNA NEGRA, MUNICIPO DE MONGUA, DEPARTAMENTO DE BOYACÁ, HÁBITAT DEL CÓNDOR DE LAS ANDES Y SUMINISTRADORA DE AGUA A VARIAS REGIONES DEL PAÍS"/>
    <n v="24"/>
    <s v="UDFJC:_x000a_- Anselmo Vega"/>
    <m/>
    <n v="7698600000"/>
    <n v="7291600000"/>
    <n v="7291600000"/>
    <n v="407000000"/>
    <n v="7291600000"/>
    <n v="0"/>
    <n v="120000000"/>
    <n v="0"/>
    <n v="87000000"/>
    <n v="0"/>
    <n v="100000000"/>
    <n v="0"/>
    <n v="100000000"/>
    <n v="0"/>
    <m/>
    <s v="- Involucrar a la comunidad en la recuperación de las fuentes hídricas_x000a_- Proposición de técnicas para la recuperación y conservación de la laguna negra_x000a_- Realizar procesos de reforestación_x000a_- Implementación de un Sistema de Información Geográfica_x000a_- Mejore la cantidad y calidad del agua que surte a varios acueductos de la región._x000a_- Mejore el hábitat de las especies nativas de flora y fauna, de forma que proliferen, en especial al símbolo colombiano “El cóndor de los Andes”, y otras especies como el pumacolor._x000a_- Proporcione al municipio de herramientas que faciliten configurar el POT regional._x000a_- Limitar el ingreso de visitantes para conformar un santuario donde senderistas y visitantes encuentren hábitats naturales prístinos, dignos de admirar y que sean ejemplo de conservación de la naturaleza._x000a_- Mejorar la economía de los campesinos de la región con los visitantes que compran productos y artesanías locales._x000a_- Dejar un legado para que las generaciones futuras continúen admirando y cuidando el santuario._x000a_- Crear conciencia en los habitantes de la región para que impidan más deterioro del hábitat."/>
    <s v="- Cuatro (4) artículos de investigación_x000a_- Cerramiento de áreas protegidas (aprox. 15 Km)_x000a_- Reforestación de 12 especies nativas_x000a_- Estudio de la calidad del agua y el caudal_x000a_- Diagnóstico general del proyecto_x000a_Se propone hacer un estudio del estado actual de la laguna y su entorno, en cuanto a los alimentadores, la producción de agua, su ecosistema, economía de sus pobladores._x000a_- Estudio de flora y fauna para protección e incremento._x000a_Existen en la región varios tipos de animales, desde el CONDOR DE LOS ANDES, otras aves y animales salvajes, a los cuales se les debe mejorar sus condiciones medioambientales a fin de incrementar la población. Erradicación de especies predadoras de las especies nativas._x000a_- Estudio de la calidad del agua y el caudal._x000a_Dado que esta laguna suministra agua, en especial a los llanos de Casanare, pues con las quebradas que se crean en esta laguna, van a alimentar el río Cravo Sur, es una de las principales fuentes de agua de Casanare. Por esto es necesario adicionalmente estudiar la cuenca del río Cravo Sur para detectar los problemas y ejecutar acciones de mejora de su caudal y calidad del agua._x000a_A su vez, se debe analizar la calidad y caudal de la laguna con los mismos propósitos, igualmente para la siembra de los árboles nativos para la generación y conservación del agua._x000a_- Estudio de minerales existentes en la zona para su reglamentación._x000a_El estudio de los minerales es necesario hacerlo para conocer la estructura del suelo y su capa vegetal, de manera que facilite tomar las mejores decisiones en cuanto a la vegetación a proteger y sembrar._x000a_- Protección, con siembra de árboles cercanos a la laguna. Un cerramiento a la laguna para su protección, se debe estudiar la mejor manera de cercarla, cerca viva u otro tipo de cerramiento. El perímetro es de aproximadamente 15 Kilómetros lineales._x000a_- Áreas deforestadas recuperadas con vegetación y árboles nativos, con lo cual se incrementa la generación de agua y protección de esta y erradicación de especies foráneas contrarias a los objetivos buscados._x000a_- Estudio de producción agrícola y agropecuario para su reglamentación._x000a_En razón a que en la zona hay producción agrícola, esta hay que regularla para que sea compatible con el medio ambiente y no genere problemas económicos a las personas que viven de estos cultivos._x000a_- Una cabaña informativa y de vigilancia con portería y sitio de estacionamiento, que impida el uso de vehículos a la ronda de la laguna, que impida hacer fogatas y paseos de olla, que capacite a los visitantes sobre los cuidados que debe tener con la laguna y las especies nativas. Asigne guías ambientales que eduquen a los visitantes. Suministre alimentos y bebidas. Recaude un cobro por entrada tal que ayude al sostenimiento y mantenimiento de la laguna._x000a_- Recuperación y/o mejora de la vía de acceso desde Mongua._x000a_Existe una vía carreteable desde el municipio de Mongua de aproximadamente de 8 KM, que es necesario adecuarla para que facilite el tránsito durante todo el año._x000a_- Socialización del proyecto a la comunidad_x000a_Para que el proyecto tenga éxito, se requiere que la comunidad lo maneje y lo interiorice, y el municipio lo incorpore en POT8._x000a_- Implementación de un sistema de información geográfica - SIG9._x000a_Mediante una combinación de hardware, software y datos geográficos diseñados para capturar, almacenar, manipular, analizar y desplegar en todas sus formas la información geográficamente referenciada con el fin de facilitar la planificación y de gestión, permite a los diferentes actores e interesados de la región de la laguna, y resolución de problemas complejos de cultivos de cualquier tipo, teniendo un mayor control sobre los mismos._x000a_- Publicación de resultados._x000a_Actividad necesaria en todo proyecto de ciencia y tecnología, para el servicio de la comunidad en general. Hay que publicar los resultados del proyecto en revista indexada y mediante un blog o página web que sea consultada por las partes interesadas."/>
    <n v="0.94713324500558538"/>
    <n v="1.5587249629802822E-2"/>
    <n v="0"/>
    <n v="1"/>
    <n v="1.1300755981607045E-2"/>
    <n v="1.2989374691502352E-2"/>
    <n v="1.2989374691502352E-2"/>
    <n v="0"/>
    <m/>
    <s v="No continuo el trámite"/>
    <s v="18/05/2022_x000a__x000a_01/06/2022"/>
    <m/>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m/>
    <s v="Se solicitaron ajustes y documentos requeridos en la convocatoria, el docente no los entregó y desistió de presentar la propuesta en la convocatoria"/>
  </r>
  <r>
    <x v="4"/>
    <s v="Propuesta de Investigación Convocatoria"/>
    <x v="1"/>
    <x v="47"/>
    <x v="40"/>
    <s v="SGR - MinCiencias"/>
    <x v="1"/>
    <s v="1- Cooperación Verde S.A. (aliado y beneficiario)_x000a_2- Industrias TECSOL LTDA (aliado)_x000a_3- Alcaldía de Puerto Gaitán (aliado)_x000a_4- Junta de acción comunal - Vereda Planas (beneficiario)"/>
    <s v="N/A"/>
    <s v="Desarrollo de una tecnología convergente de cogeneración a partir de recursos distribuidos de dendrocombustibles en el ámbito nacional "/>
    <n v="36"/>
    <s v="UDFJC:_x000a_- Clara Inés Burítica_x000a_- Germán López_x000a_- Germán Méndez_x000a_- Cesar Augusto Polanco_x000a__x000a_TECSOL:_x000a_- Pedro Guevara Patiño"/>
    <s v="UDFJC:_x000a_- ARMOS - Arquitecturas Modernas para Sistemas de Alimentación"/>
    <n v="6520740000"/>
    <n v="5533601000"/>
    <n v="5733601000"/>
    <n v="787139000"/>
    <n v="5533601000"/>
    <n v="0"/>
    <n v="416885000"/>
    <n v="200000000"/>
    <n v="370254000"/>
    <m/>
    <m/>
    <m/>
    <m/>
    <m/>
    <m/>
    <s v="En este contenido se presenta un análisis de los resultados que el proyecto plantea más allá de la visión de los entregables o productos que se identifican, reflejando de mejor forma beneficios que no se cuantifican, pero que se materializan con la puesta en marcha de la solución tecnológica propuesta para abordar la demanda insatisfecha de energía eléctrica en zonas rurales aisladas y no interconectadas del país con potencial de desarrollo agroindustrial._x000a_Algunos de ellos ya se habían identificado a nivel de los fines planteados en el árbol de objetivos del proyecto y que por supuesto registran un valor agregado asociado al alcance del proyecto planteado alrededor de “Disminuir la demanda insatisfecha de energía eléctrica en zonas rurales aisladas y no interconectadas del país con potencial de desarrollo agroindustrial”_x000a_Por lo anterior se espera que los fines establecidos en el árbol de objetivos redunden como impactos esperados del proyecto, igualmente se destacan otros resultados asociados que logra generar la puesta en marcha del proyecto._x000a_Mediante la generación de esquemas en el sector productivo desde la CTeI para incrementar procesos de transferencia tecnológica, implementación de soluciones tecnológicas novedosas, nuevos mecanismos de acceso a mercados especializados de materias primas alternativas basadas en mecanismos novedosos para la cogeneracíon de energía eléctrica, así como la mejora de procesos productivos tradicionales. Otros resultados asociados se destacan a continuación:_x000a_Resultados asociados al ámbito científico y tecnológico._x000a_Los avances científicos que propone el proyecto están directamente asociados a la incorporación de tecnologías novedosas, así como el desarrollo de soluciones alternativas y complementarias para la cogeneración en condiciones propias del territorio nacional desde el uso de mecanismo de generación de conocimiento, recoger investigaciones y procesos desarrollados por parte de los grupos de investigación de la Universidad, al igual que aquellos requeridos y pertinentes para la ciudad y el país, los procesos de generación de conocimiento son un insumo para las iniciativas de transferencia desde donde se prevé llevar a cabo un ejercicio de conexión de oferta y demanda para el territorio, en busca de suplir los requerimientos concretos que se puedan tener desde las zonas no interconectadas, tanto por parte de sus comunidades como de las empresas ubicadas allí; A la postre se espera que la generación de conocimiento en un alto nivel fortalezca seguidamente a los grupos de investigación de la Universidad fortaleciendo los vínculos con el sector productivo en en pro de mejorar las condiciones de competitividad de diferentes sectores económicos y sociales, ampliando las capacidades de la Universidad en el ecosistema productivo._x000a_Resultados asociados con la transferencia de conocimiento_x000a_Involucrar al sector productivo en procesos de investigación, desarrollo tecnológico, prototipado, fomento de procesos de aprendizaje en doble vía que incrementan capacidades y mejoran condiciones de inter relacionamiento con la innovación, lo anterior ante todo en virtud de estimular la mejora continua de quienes viven de procesos productivos basados en la transformación de recursos desde las regiones y a nivel nacional, puesto que se materializa un esquema de apoyo para incrementar las capacidades en el tejido empresarial, con soluciones tecnológicas que abordan necesidades explicitas favoreciendo el impacto del fortalecimiento de las instituciones, de esta forma convertir la solución tecnológica establecida para disminuir la demanda insatisfecha de energía eléctrica en zonas rurales aisladas y no interconectadas del país con potencial de desarrollo agroindustrial en un mecanismo para fortalecer la comunidad educativa y el tejido empresarial, desde el cual puedan ser co participes de las soluciones._x000a_Por otro lado, dado que se proyecta contar con tecnología de vanguardia, se promoverán alianzas con los desarrolladores de estas con el fin de fortalecer el vínculo universidad – empresa así como explorar la posibilidad de acuerdos de cooperación que permitan a la universidad servir de validador de tecnologías en fases preliminares de desarrollo así como emprender ejercicios de investigación y desarrollo tecnológico conjuntos._x000a_Resultados asociados con el medio ambiente._x000a_La solución tecnológica propuesta para disminuir la demanda insatisfecha de energía eléctrica en zonas rurales aisladas y no interconectadas del país con potencial de desarrollo agroindustrial, pretende fomentar esquemas de optimización en el uso de materiales residuos de la industria forestal, desde su aprovechamiento y reutilización, sean estos de tipo agroindustrial, mineral, producto del procesamiento, entre otros, que fomenten impactos positivos ambientales, promuevan la racionalización de recursos y facilita a las cadenas productivas nuevos esquemas económicos y la disminución de la carga de contaminantes a los ecosistemas, fuentes de agua y demás elementos de la naturaleza que sufren el deterioro ambiental."/>
    <s v="- Dos Artículos publicados (o aceptado) en revistas indizadas nacionales e internacionales_x000a_- Una Innovación de procesos realizadas_x000a_- Dos Actores del sector privado participantes_x000a_- Dos Artículos de reflexión o nuevo conocimiento sobre Cultura y Apropiación Social de CTeI publicados_x000a_- Seis Informes técnicos y financieros de ejecución presentados"/>
    <n v="0.84861549456043328"/>
    <n v="6.3932161073743166E-2"/>
    <n v="0"/>
    <n v="1"/>
    <n v="8.7452344365823512E-2"/>
    <n v="0"/>
    <n v="0"/>
    <n v="0"/>
    <n v="91032"/>
    <s v="Banco definitivo - Puesto #15"/>
    <s v="23/05/2022_x000a__x000a_06/06/2022"/>
    <m/>
    <s v="Avaló"/>
    <s v="Avaló"/>
    <s v="Avaló"/>
    <s v="Avaló"/>
    <s v="Avaló"/>
    <m/>
    <s v="Avaló"/>
  </r>
  <r>
    <x v="4"/>
    <s v="Propuesta de Investigación Alianza Convenio"/>
    <x v="3"/>
    <x v="13"/>
    <x v="42"/>
    <s v="Universidad del Bosque"/>
    <x v="3"/>
    <s v="Universidad del Bosque"/>
    <s v="N/A"/>
    <s v="Evaluación de nanopartículas magnéticas funcionalizadas con cisplatino como mediadores de hipertermia en terapia dirigida a células madre tumorales orales"/>
    <n v="16"/>
    <s v="UDFJC:_x000a_- Luz Helena Camargo Casallas (Co-investigador)_x000a__x000a_UdeB:_x000a_- Francisco Ibla Gordillo (Co-investigador)_x000a_- Héctor Fabian Guarnizo Méndez (Co-investigador)_x000a_- Iván Eduardo Díaz Pardo (Investigador Principal)"/>
    <s v="UDFJC:_x000a_- Ingeniería y nanotecnología para la vida INVID_x000a__x000a_UdeB:_x000a_- Electromagnetismo, Salud y Calidad de Vida_x000a_"/>
    <n v="177419311"/>
    <n v="0"/>
    <n v="90000000"/>
    <n v="87419311"/>
    <n v="0"/>
    <n v="0"/>
    <n v="21600000"/>
    <n v="90000000"/>
    <n v="65819311"/>
    <m/>
    <m/>
    <m/>
    <m/>
    <m/>
    <m/>
    <m/>
    <s v="- Artículo sometido a evaluación en revista indexada_x000a_- Participación en evento nacional o internacional_x000a_- Una tesis de grado"/>
    <n v="0"/>
    <n v="0.12174548462765702"/>
    <n v="0"/>
    <n v="1"/>
    <n v="0.878254515372343"/>
    <n v="0"/>
    <n v="0"/>
    <n v="0"/>
    <m/>
    <m/>
    <m/>
    <m/>
    <m/>
    <m/>
    <m/>
    <m/>
    <m/>
    <m/>
    <m/>
  </r>
  <r>
    <x v="4"/>
    <s v="Propuesta de Investigación Alianza Convenio"/>
    <x v="0"/>
    <x v="13"/>
    <x v="43"/>
    <s v="Corporación Universitaria Iberoamericana"/>
    <x v="3"/>
    <s v="1- Corporación Universitaria Iberoamericana_x000a_2- Empresa Vértice SAS_x000a_3- Corporación Inclusive Movimiento"/>
    <s v="N/A"/>
    <s v="Validación de los requerimientos didácticos generados para el diseño de un Ambiente de Aprendizaje Accesible y Afectivo (AAAA) para la formación de profesores en experiencias estéticas con el lenguaje, el arte y el acogimiento de la diversidad – Fase II -"/>
    <n v="10"/>
    <s v="UDFJC:_x000a_- Dora Inés Calderón (investigadora principal)_x000a_- Mirian Borja Orozco (co-investigador)_x000a_- Rafael Fino Sandoval (co-investigador)_x000a__x000a_IBERO:_x000a_- María de Jesús Blaco Vega (investigadora principal)_x000a_- Dayilmar Arley Álvarez Monsalve (co-investigador)_x000a__x000a_VERTICE SAS:_x000a_- Juliana León Suárez (co-investigador)_x000a__x000a_Corporación:_x000a_- Paulina Avellaneda (asesora)"/>
    <s v="UDFJC:_x000a_- -Grupo de Investigación Interdisciplinaria en Pedagogía del Lenguaje y las Matemáticas-GIIPLyM, _x000a_-Grupo de Investigación - Literatura, Educación y Comunicación (LEC)_x000a__x000a_IBERO:_x000a_- Grupo en Investigación y Escenarios de Educación Pedagógica - GIEEP -"/>
    <n v="92497760"/>
    <n v="0"/>
    <n v="5000000"/>
    <n v="87497760"/>
    <n v="0"/>
    <n v="0"/>
    <n v="40700000"/>
    <n v="5000000"/>
    <n v="34797760"/>
    <n v="0"/>
    <n v="6000000"/>
    <n v="0"/>
    <n v="6000000"/>
    <m/>
    <m/>
    <s v="- Sistema de validación con categorías, unidades de análisis e instrumentos_x000a_- Documento con Ajuste de los referentes didácticos formulados en la fase I_x000a_- Identificación entre las relaciones de las hipótesis propuestas y el desarrollo de la evolución. _x000a_- Identificación de los aspectos de refinación en el diseño_x000a_- Diseño didáctico refinado y sistema de actividades e instrumentos para realizar la evolución del diseño_x000a_- Registro y sistematización de la evolución del diseño_x000a_- Reformulación definitiva de requerimientos didácticos a partir del proceso de validación"/>
    <s v="- Un Artículo postulado a revista indexada Q1._x000a_- Tres Prototipos de talleres para formación de estudiantes para profesor validados._x000a_- Sistema de validación de requerimientos de acuerdo con la revisión, identificación entre las relaciones de las hipótesis propuestas y el desarrollo de la evolución, así como los aspectos de refinación en el diseño._x000a_Diseños refinados_x000a_- Un Informe de análisis de potencialidades de recursos tecnológicos ampliado por efecto de la validación._x000a_- Un Diseño didáctico validado de un sistema de talleres para formar profesores en el diseño y validación de AAAA para desarrollar experiencias estéticas en lenguaje y en artes._x000a_- Dos Trabajos de grado en el tema de validación didáctica de ambientes de aprendizaje para el desarrollo de experiencias estéticas en lenguaje y en artes."/>
    <n v="0"/>
    <n v="0.44001065539316842"/>
    <n v="0"/>
    <n v="1"/>
    <n v="0.43025647323783839"/>
    <n v="6.4866435684496571E-2"/>
    <n v="6.4866435684496571E-2"/>
    <n v="0"/>
    <s v="N/A"/>
    <s v="N/A"/>
    <s v="N/A"/>
    <m/>
    <m/>
    <m/>
    <m/>
    <m/>
    <m/>
    <m/>
    <m/>
  </r>
  <r>
    <x v="4"/>
    <s v="Propuesta de Investigación Alianza Convenio"/>
    <x v="3"/>
    <x v="13"/>
    <x v="44"/>
    <s v="Universidad Militar Nueva Granada"/>
    <x v="3"/>
    <s v="1- Universidad Militar Nueva Granada - UMNG_x000a_2- Universidad Piloto de Colombia - UPC"/>
    <s v="N/A"/>
    <s v="USO DE BIOCHAR COMO MODIFICADOR DE MEZCLAS DE CONCRETO ASFÁLTICO"/>
    <n v="12"/>
    <s v="UDFJC:_x000a_- Hugo Alexander Rondón Quintana_x000a_UMNG:_x000a_- Saieth Baudilio Chaves Pabón_x000a_UPC:_x000a_- Juan Gabriel Bastidas Martínez_x000a_"/>
    <s v="UDFJC:_x000a_UMNG:_x000a_UPC:"/>
    <n v="50000000"/>
    <m/>
    <n v="50000000"/>
    <n v="0"/>
    <n v="0"/>
    <m/>
    <m/>
    <n v="50000000"/>
    <m/>
    <m/>
    <m/>
    <m/>
    <m/>
    <m/>
    <m/>
    <m/>
    <s v="- Un Artículo de investigación tipo Q2_x000a_- Un Artículos de investigación tipo Q3_x000a_- Un Libro de investigación_x000a_- Prototipo de mezcla asfáltica modificada_x000a_- Una Ponencia en evento nacional_x000a_- Una Ponencia en evento internacional_x000a_- Un Trabajos de grado de pregrado_x000a_- Posicionamiento y fortalecimiento de grupos de investigación"/>
    <n v="0"/>
    <n v="0"/>
    <e v="#DIV/0!"/>
    <e v="#DIV/0!"/>
    <n v="1"/>
    <n v="0"/>
    <n v="0"/>
    <n v="0"/>
    <m/>
    <m/>
    <m/>
    <m/>
    <m/>
    <m/>
    <m/>
    <m/>
    <m/>
    <m/>
    <m/>
  </r>
  <r>
    <x v="4"/>
    <s v="Propuesta de Investigación Convocatoria"/>
    <x v="3"/>
    <x v="49"/>
    <x v="45"/>
    <s v="MinCiencias"/>
    <x v="0"/>
    <s v="1- Universidad de los Llanos (ejecutora)_x000a_2- Corporación Universitaria Remington_x000a_3- Secretaria de Salud - Gobernación del Meta_x000a_4- Secretaria de la Mujer, la Familia y la Equidad de género - Gobernación del Meta"/>
    <s v="N/A"/>
    <s v="Desarrollo de un observatorio de Salud Mental, Familia y Convivencia Social para el diseño de estrategias integrales, gestión del conocimiento, formulación de políticas, planes y programas en la Orinoquia Colombiana."/>
    <n v="36"/>
    <s v="UDFJC:_x000a_- Roberto Ferro Escobar (co-investigador)_x000a__x000a_UniLlanos:_x000a_- Oscar Alexander Gutiérrez Lesmes (investigador principal)_x000a_- Emilce Salamanca Ramos (co-investigador)_x000a_- Zulma Johana Velasco Páez (co-investigador)_x000a__x000a_CUR:_x000a_- Maritza García Toro (co-investigador)_x000a_- Diana Marcela Lopera Jaramillo (co-investigador)_x000a_- Feibert Alirio Guzmán Pérez (co-investigador)"/>
    <s v="UDFJC:_x000a_- Laboratorio de Investigación y desarrollo en_x000a_Electrónica y Redes (LIDER)_x000a__x000a_UniLlanos:_x000a_- GESI_x000a_- CUIDADO_x000a__x000a_CUR:_x000a_- Grupo de Investigación en Salud Familiar y Comunitaria_x000a_- Mundo Organizacional_x000a_- Grupo de Investigacion en Neurociencias y Envejecimiento - GISAM"/>
    <n v="1547653004"/>
    <n v="311807500"/>
    <n v="904441500"/>
    <n v="643211504"/>
    <n v="886441500"/>
    <n v="6000000"/>
    <n v="67400000"/>
    <n v="6000000"/>
    <n v="434648880"/>
    <n v="6000000"/>
    <n v="111167424"/>
    <n v="0"/>
    <n v="29995200"/>
    <m/>
    <m/>
    <s v="Resultados de la etapa 1:_x000a_-_x0009_Informe modelo conceptual del Observatorio de salud mental, familia y convivencia social._x000a_-_x0009_Modelo Conceptual_x000a_-_x0009_Revisión y análisis de categorías conceptuales_x000a_-_x0009_Documento de análisis descriptivo- interpretativo de las políticas públicas relacionadas con la Salud mental, familia y convivencia social, y las fuentes de información de observatorios_x000a_-_x0009_Estado actual de los observatorios_x000a_-_x0009_Informe modelo Metodológico del observatorio_x000a_-_x0009_Modelo Metodológico_x000a_-_x0009_Descripción del proceso del diseño de indicadores, fichas técnicas e instrumentos de recolección de datos, incluyendo los criterios de selección de los mismos._x000a_-_x0009_Batería de indicadores y fichas técnicas de los mismos, construidas a partir de fuentes primarias y secundarias, acorde con el modelo conceptual y metodológico_x000a_-_x0009_Inventario de indicadores y fichas técnicas_x000a_-_x0009_Instructivos para el diligenciamiento de instrumentos de recolección de datos y fuentes primarias._x000a_-_x0009_Instrumentos para la recolección de información de fuentes primarias._x000a_-_x0009_Glosario de términos usados en los instrumentos de recolección, vinculado al aplicativo_x000a_-_x0009_Metodología para la aplicación de los instrumentos y para la recolección de información de fuentes primarias_x000a_-_x0009_Descripción del procedimiento de validación de los instrumentos de recolección de información_x000a_Resultados de la etapa 2:_x000a_-_x0009_Aplicativo Web/sistema de información desarrollado_x000a_-_x0009_Manuales y protocolos actualizados que incluyan los procedimientos para el cálculo de indicadores de fuentes primarias y de fuentes secundarias._x000a_-_x0009_Informe de control de cambios_x000a_-_x0009_Plataforma actualizada en Producción_x000a_Resultados de la etapa 3:_x000a_-_x0009_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_x000a_-_x0009_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_x000a_-_x0009_Informe de reporte del proceso de validación de los indicadores, de los instrumentos de recolección de información_x000a_-_x0009_Informe de evaluación de la usabilidad de la plataforma y la de metodología de aplicación de instrumentos y recolección de información con fuentes primarias, realizado mediante una prueba coordinación con los municipios seleccionadas_x000a_-_x0009_Informe consolidado con unificación de criterios de las jornadas de trabajo conjunto entre las universidades, las entidades gubernamentales y la sociedad civil._x000a_-_x0009_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_x000a_-_x0009_Matriz DOFA_x000a_-_x0009_Documento de recomendaciones para aprendizajes, uso y escalamiento de los instrumentos constitutivos del Observatorio_x000a_-_x0009_Reporte de hallazgos en el proceso de aplicación de los instrumentos, recolección de información, procesamiento y análisis_x000a_-_x0009_Texto de ponencias, certificado de participación en evento académico y presentación del texto a una revista científica"/>
    <s v="- Seis artículos de investigación categorías A1, A2, B, C_x000a_- Tres libros de difusión / divulgación_x000a_- Una plataforma tecnológica_x000a_- Tres informes técnicos del avance del proyecto_x000a_- Se desarrollará un plan de formación orientado a los diferentes tipos de actores intervinientes en el observatorio, a desarrollarse en la tercera etapa metodológica_x000a_- Se desarrollaran cuatro talleres, conversatorios y foros que permitan la participación de todos los actores sociales involucrados en el proyecto._x000a_- Se realizaran cuatro eventos científicos como foro, paneles y congreso._x000a_- A través de las cuatro reuniones se presentaran los resultados a las entidades Municipales y Departamentales._x000a_- Se desarrollara una cartilla para la divulgación sobre el_x000a_funcionamiento del observatorio._x000a_- Los doce cursos estarán dirigidos a los municipios seleccionados en proyecto._x000a_- Se desarrollará a través de mesas de trabajo donde se_x000a_establecerán diferentes temáticas relacionadas con el proyecto_x000a_- Se realizara la divulgación de resultados a través de tres (3) ponencias Nacionales y tres (3) Internaciones._x000a_- Se desarrollará cinco cartillas y videos que permitan la divulgación y correcto desarrollo de los talleres._x000a_- Realización de dos trabajos de grado en el nivel de pregrado, con la temática del proyecto._x000a_- Realización de un trabajo de grado en el nivel de maestría, con la temática del proyecto."/>
    <n v="0.57276501755169917"/>
    <n v="4.7426651717338057E-2"/>
    <n v="8.1743869209809264E-2"/>
    <n v="0.91825613079019075"/>
    <n v="0.28472072154489225"/>
    <n v="7.5706520581276235E-2"/>
    <n v="1.9381088604794258E-2"/>
    <n v="0"/>
    <n v="91873"/>
    <s v="No continuo el trámite"/>
    <s v="4/05/2022_x000a__x000a_14/07/2022"/>
    <m/>
    <s v="Avaló"/>
    <s v="Avaló"/>
    <s v="Avaló"/>
    <s v="Avaló"/>
    <s v="Avaló"/>
    <m/>
    <m/>
  </r>
  <r>
    <x v="4"/>
    <s v="Propuesta de Investigación Convocatoria"/>
    <x v="3"/>
    <x v="49"/>
    <x v="45"/>
    <s v="MinCiencias"/>
    <x v="1"/>
    <s v="1- HOME ROBOTIK S.A.S."/>
    <s v="N/A"/>
    <s v="Medición y procesamiento biomecánico del tren inferior humano durante la terapia de rehabilitación en piscina para la discapacidad o las enfermedades neuromusculares, mediante la construcción de un sistema prototipo funcional sumergible de visión artificial con análisis y procesamiento de datos."/>
    <n v="24"/>
    <s v="UDFJC:_x000a_- Lilia Edith Aparicio (investigador principal)_x000a_- Leonardo Plazas Nossa (co-investigador)_x000a_- Paulo Cesar Coronado Sánchez (co-investigador)_x000a_- Jaime Benitez Forero (co-investigador)_x000a__x000a_HOME ROBOTIK:_x000a_- Efraín Castaño Gándara (co-investigador)_x000a_- Oscar Eduardo Guzmán Cuesta (co-investigador)_x000a_- Marlon Orlando Rodríguez Aparicio (co-investigador)_x000a_- Patrick Tarquino (personal de apoyo)_x000a_- Angie Pulido (personal de apoyo)_x000a_- Juan Manuel Díaz (personal de apoyo)"/>
    <s v="UDFJC:_x000a_- GITEMM++"/>
    <n v="1119244000"/>
    <n v="15000000"/>
    <n v="766170100"/>
    <n v="353073900"/>
    <n v="750170100"/>
    <n v="0"/>
    <n v="218828000"/>
    <n v="16000000"/>
    <n v="134245900"/>
    <m/>
    <m/>
    <m/>
    <m/>
    <m/>
    <m/>
    <s v="El presente proyecto de investigación es un desarrollo tecnológico por lo tanto el resultado esperado es la materialización de la investigación en un “Prototipo funcional de un sistema sumergible de visión artificial con análisis y procesamiento de datos para la medición y procesamiento biomecánico del tren inferior humano durante la rehabilitación en piscina para la discapacidad y enfermedades neuromusculares.”, sin embargo dicho prototipo es la integración de varios productos que deben ser desarrollados durante la ejecución del proyecto como son:_x000a__x000a_- Sistema de Visión Artificial Sumergible_x000a_- Sistema de Seguimiento Automático del Objetivo_x000a_- Sistema de Procesamiento y Visualización de Datos._x000a_- Sistema de Telemedicina."/>
    <s v="- Dos artículos en revista indexada categoría A1 y B_x000a_- Libro resultado de la investigación o carta de aceptación de publicación del libro expedida por el comité editorial_x000a_- Patente: Certificado o solicitud registro de patente o modelo de utilidad_x000a_- Prototipo funcional: Certificación de registro aprobado por la institución otorgante._x000a_- Registro de software: Certificación de registro aprobado por la institución otorgante._x000a_- Vinculación de estudiantes de doctorado_x000a_- Formación de estudiante de maestría_x000a_- Formación de estudiante de Pregrado_x000a_- Apoyo a Maestría: Resolución expedida por la_x000a_institución académica a la cual pertenece el programa_x000a_- Apoyo a la creación de programas y cursos de formación de investigadores_x000a_- Participación ciudadana en proyectos de CTEL_x000a_- Documentación de la estrategia de comunicación, así como certificación firmada por el representante legal de la institución que se vinculó a la estrategia y por el líder la comunidad participante_x000a_- Copia de la cartilla o folleto y documento donde se certifique su distribución_x000a_- Participación en eventos científicos, presentando los resultados de la investigación"/>
    <n v="0.67024714896841087"/>
    <n v="0.19551411488469003"/>
    <n v="0"/>
    <n v="1"/>
    <n v="0.13423873614689916"/>
    <n v="0"/>
    <n v="0"/>
    <n v="0"/>
    <n v="92059"/>
    <s v="No continuo el trámite"/>
    <m/>
    <m/>
    <m/>
    <s v="Avaló"/>
    <m/>
    <m/>
    <m/>
    <m/>
    <m/>
  </r>
  <r>
    <x v="4"/>
    <s v="Propuesta de Investigación Convocatoria"/>
    <x v="3"/>
    <x v="50"/>
    <x v="46"/>
    <s v="MinCiencias"/>
    <x v="0"/>
    <s v="1- ECCI_x000a_2- AB Control Ingeniería S.A.S."/>
    <s v="N/A"/>
    <s v="Plataforma de gestión para red de edificios inteligentes energéticamente sostenibles y vehículos eléctricos"/>
    <n v="24"/>
    <s v="UDFJC:_x000a_- Darin Mosquera_x000a_- Edwin Rivas_x000a_- Adriana Vega_x000a_- Octavio Salcedo_x000a_- Elvis Gaona_x000a__x000a_ECCI:_x000a_- Luis Alejandro Arias Barragán (investigador principal)_x000a_- Alexander Cortés_x000a_- Santiago Sierra_x000a_- Sebastián Solís_x000a_- Manuel Alejandro Mayorga_x000a__x000a_- Jorge Pérez"/>
    <s v="UDFJC:_x000a_- GCEM_x000a__x000a_ECCI:_x000a_- GIATME"/>
    <n v="1962630500"/>
    <m/>
    <n v="1240660000"/>
    <n v="721970500"/>
    <n v="1148660000"/>
    <n v="0"/>
    <n v="333000000"/>
    <n v="0"/>
    <n v="388970500"/>
    <n v="92000000"/>
    <n v="0"/>
    <m/>
    <m/>
    <m/>
    <m/>
    <s v="Generación del conocimiento: _x000a_Se implementará una plataforma de gestión de edificios inteligentes, se tendrán sus detalles de ingeniería de detalle y se mostrara su operatividad y funcionalidad en escenarios reales de control automatizado sobre cargas, fuentes renovables y vehículos eléctricos_x000a_Se propondrá por lo menos dos estrategias para la gestión de DER y de Vehículos eléctricos a través de un sistema de gestión, dando respuesta a situaciones de averías, daños que se presenten en la red de edificios o en la red de distribución._x000a_Fortalecimiento de la Capacidad Científica: _x000a_Se fortalecerá el desarrollo_x0009_del_x0009_grupo_x0009_de investigación_x0009_GIATME de la Universidad ECCI y GCEM de la Universidad Distrital Francisco José de Caldas en las líneas de investigación sobre automatización de sistemas energéticos. _x0009__x000a_Ampliación de las redes de cooperación Universidad – Empresa de manera formal con el establecimiento de la alianza para la implementación del proyecto y el intercambio de experiencias._x000a_Se planteará la creación de una empresa de base tecnológica tipo SPIN-OFF al interior de la Universidad que tenga la asesoría investigativa desde el ámbito académico y de aplicación empresarial y comercial desde el punto de vista de la empresa._x000a_Apropiación social del conocimiento: _x000a_Publicación de artículos en revistas indexadas de cuartil Q1 y Q2, al igual que los informes técnicos parciales y final del proyecto. Como revistas propuestas se tienen ENERGIES, ELECTRICITY JOURNAL, ENERGY CONVERSION AND MANAGEMENT, ENERGY."/>
    <s v="- 4 artículos de investigación en revistas indexadas en SCOPUS cuartil Q1 y/o Q2. _x000a_- Libro resultado de la investigación_x000a_- Producto tecnológico patentado o en proceso de solicitud de patente_x000a_- Software de gestión utilizado dentro de la plataforma y algoritmos para toma de decisiones_x000a_- Empresas de base tecnológica (spin off o start-up)._x000a_- Propuesta de regulación para plataformas de gestión de DER_x000a_- Informes finales de investigación_x000a_ Informes técnicos_x000a_- Vinculación de dos estudiantes de maestría_x000a_- Vinculación de (1) estudiante de doctorado._x000a_- Inclusión de dos jóvenes investigadores-alumnos de pregrado de la Universidad ECCI_x000a_- Apoyo en la formación del programa de Doctorado de la Universidad ECCI"/>
    <n v="0.58526554030419886"/>
    <n v="0.16967024613140375"/>
    <n v="0"/>
    <n v="1"/>
    <n v="0.19818834976833388"/>
    <n v="4.6875863796063497E-2"/>
    <n v="0"/>
    <n v="0"/>
    <m/>
    <s v="No continuo el trámite"/>
    <m/>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x v="0"/>
    <x v="51"/>
    <x v="47"/>
    <s v="MinCiencias"/>
    <x v="1"/>
    <s v="1- Digitax C - Dispositivos y Taxímetros"/>
    <s v="N/A"/>
    <s v="Taxímetro Inteligente"/>
    <n v="12"/>
    <s v="UDFJC:_x000a_- Cesar Augusto Hernandez Suarez (Doctor estancia posdoctoral y tutor JII)_x000a_- Gabriela león Celis (JII)"/>
    <s v="Sistemas y Redes Cognitivas - SIREC"/>
    <n v="62000000"/>
    <n v="50000000"/>
    <n v="50000000"/>
    <n v="12000000"/>
    <n v="50000000"/>
    <n v="0"/>
    <n v="5000000"/>
    <n v="0"/>
    <n v="7000000"/>
    <m/>
    <m/>
    <m/>
    <m/>
    <m/>
    <m/>
    <s v="- Desarrollo de un módulo de síntesis de voz que proporcione la salida del taxímetro inteligente en forma auditiva en español o ingles_x000a_- Diseño y desarrollo de un taxímetro inteligente con salida visual y auditiva, con seguimiento satelital, que permita facturar y llevar una contabilidad financiera"/>
    <s v="- Informe técnico final y de avance de las actividades de CTeI desarrolladas por el Joven Investigador_x000a_- Un artículo de investigación en formato de revista indexada tipo publicable, que de cuenta de los resultados obtenidos en el marco del desarrollo de la pasantía._x000a_- El Doctor deberá entregar un informe técnico final de las actividades de CTeI desarrolladas junto con los resultados obtenidos en articulación con el informe del joven investigador e innovador, acorde a la propuesta de la estancia presentada_x000a_- Un artículo de investigación en formato de revista indexada tipo publicable, que den cuenta de los resultados obtenidos en el marco del desarrollo de la pasantía"/>
    <n v="0.80645161290322576"/>
    <n v="8.0645161290322578E-2"/>
    <n v="0"/>
    <n v="1"/>
    <n v="0.11290322580645161"/>
    <n v="0"/>
    <n v="0"/>
    <n v="0"/>
    <m/>
    <s v="Seleccionada - _x000a_Puesto 4"/>
    <m/>
    <m/>
    <s v="Avaló"/>
    <s v="Avaló"/>
    <m/>
    <s v="Avaló"/>
    <s v="Avaló"/>
    <m/>
    <m/>
  </r>
  <r>
    <x v="4"/>
    <s v="Propuesta de Investigación Alianza Convenio"/>
    <x v="3"/>
    <x v="13"/>
    <x v="1"/>
    <m/>
    <x v="3"/>
    <s v="1- SENA"/>
    <s v="N/A"/>
    <s v="Estudio de caracterización ocupacional de bibliotecas y archivos en Colombia"/>
    <m/>
    <s v="UDFJC:_x000a__x000a_SENA:_x000a_- Marlene Salazar Ramos (instructor investigador)"/>
    <m/>
    <n v="9300000"/>
    <n v="0"/>
    <n v="9300000"/>
    <n v="0"/>
    <n v="0"/>
    <m/>
    <m/>
    <n v="9300000"/>
    <n v="0"/>
    <m/>
    <m/>
    <m/>
    <m/>
    <m/>
    <m/>
    <s v="- Identificar los subsectores de las bibliotecas y archivos que harán parte del estudio._x000a_- Conocer el estado actual de estas importantes instituciones, para proyectarnos con visiónprospectiva_x000a_- Diseñar un modelo de programa de acuerdo con el estudio prospectivo 2030_x000a_- Socializar los resultados de los estudios , realizar propuesta de actualización decompetencias laborales"/>
    <s v="- Elaboración de artículos sobre resultados obtenidos_x000a_- Ponencias sobre el resultado de los estudios a los gremios y asociaciones bibliotecarias y archivísticas del país_x000a_- Publicación del libro caracterización ocupacional de bibliotecas y archivos en Colombia_x000a_- Porpuesta de actualización de contenidos de los programas_x000a_- Propuesta de actualización de competencias laborales"/>
    <n v="0"/>
    <n v="0"/>
    <e v="#DIV/0!"/>
    <e v="#DIV/0!"/>
    <n v="1"/>
    <n v="0"/>
    <n v="0"/>
    <n v="0"/>
    <m/>
    <m/>
    <m/>
    <m/>
    <m/>
    <m/>
    <m/>
    <m/>
    <m/>
    <m/>
    <m/>
  </r>
  <r>
    <x v="4"/>
    <s v="Propuesta de Investigación Convocatoria"/>
    <x v="0"/>
    <x v="51"/>
    <x v="47"/>
    <s v="MinCiencias"/>
    <x v="1"/>
    <s v="1- Sauco Technologies S.A.S."/>
    <s v="N/A"/>
    <s v="Centro de innovación y formación de talento TIC de excelencia para el impulso de la industria 4.0"/>
    <n v="12"/>
    <s v="UDFJC:_x000a_- Alexandra María López Sevillano (Doctor estancia posdoctoral y tutor JII)_x000a_- Ana María García Acosta (JII)"/>
    <s v="GITEM+++"/>
    <n v="57000000"/>
    <n v="50000000"/>
    <n v="50000000"/>
    <n v="7000000"/>
    <n v="50000000"/>
    <m/>
    <m/>
    <n v="0"/>
    <n v="7000000"/>
    <m/>
    <m/>
    <m/>
    <m/>
    <m/>
    <m/>
    <s v="- Establecer el Estado del Arte._x000a_- Condensar la información recolectada_x000a_- Clasificar la información según los diferentes niveles de adopción CiFTI y elementos de transformación._x000a_- Divulgación de los análisis de resultados. (Estudio de artículos por países, estudio de artículos por año, análisis de artículos por nivel de adopción de cada elemento de transformación, análisis de artículos por niveles de adopción, análisis de los aspectos y aplicaciones relevantes de las investigaciones que involucran los CiFTI, análisis de los artículos según su número citaciones y lecturas)."/>
    <s v="- Informe técnico final y de avance de las actividades de CTeI desarrolladas por el Joven Investigador_x000a_- Un artículo de investigación en formato de revista indexada tipo publicable, que de cuenta de los resultados obtenidos en el marco del desarrollo de la pasantía._x000a_- El Doctor deberá entregar un informe técnico final de las actividades de CTeI desarrolladas junto con los resultados obtenidos en articulación con el informe del joven investigador e innovador, acorde a la propuesta de la estancia presentada_x000a_- Un artículo de investigación en formato de revista indexada tipo publicable, que den cuenta de los resultados obtenidos en el marco del desarrollo de la pasantía"/>
    <n v="0.8771929824561403"/>
    <n v="0"/>
    <e v="#DIV/0!"/>
    <e v="#DIV/0!"/>
    <n v="0.12280701754385964"/>
    <n v="0"/>
    <n v="0"/>
    <n v="0"/>
    <m/>
    <s v="Seleccionada - _x000a_Puesto 6"/>
    <m/>
    <m/>
    <s v="Avaló"/>
    <s v="Avaló"/>
    <s v="Avaló"/>
    <s v="Avaló"/>
    <s v="Avaló"/>
    <m/>
    <m/>
  </r>
  <r>
    <x v="4"/>
    <s v="Propuesta de Investigación Convocatoria"/>
    <x v="0"/>
    <x v="51"/>
    <x v="47"/>
    <s v="MinCiencias"/>
    <x v="1"/>
    <s v="1- Sauco Technologies S.A.S."/>
    <s v="N/A"/>
    <s v="Clasificación de la literatura sobre BESS en niveles de adopción de Recursos Energéticos Distribuidos (DER) con enfoque en elementos de transformación"/>
    <n v="12"/>
    <s v="UDFJC:_x000a_- Edwin Rivas Trujillo (Doctor estancia posdoctoral y tutor JII)_x000a_- Esbleidy Katherine Chala Gutiérrez (JII)"/>
    <s v="grupo de compatibilidad e interferencia electromagnetica"/>
    <n v="57000000"/>
    <n v="50000000"/>
    <n v="50000000"/>
    <n v="7000000"/>
    <n v="50000000"/>
    <m/>
    <m/>
    <n v="0"/>
    <n v="7000000"/>
    <m/>
    <m/>
    <m/>
    <m/>
    <m/>
    <m/>
    <m/>
    <s v="- Informe técnico final y de avance de las actividades de CTeI desarrolladas por el Joven Investigador_x000a_- Un artículo de investigación en formato de revista indexada tipo publicable, que de cuenta de los resultados obtenidos en el marco del desarrollo de la pasantía._x000a_- El Doctor deberá entregar un informe técnico final de las actividades de CTeI desarrolladas junto con los resultados obtenidos en articulación con el informe del joven investigador e innovador, acorde a la propuesta de la estancia presentada_x000a_- Un artículo de investigación en formato de revista indexada tipo publicable, que den cuenta de los resultados obtenidos en el marco del desarrollo de la pasantía"/>
    <n v="0.8771929824561403"/>
    <n v="0"/>
    <e v="#DIV/0!"/>
    <e v="#DIV/0!"/>
    <n v="0.12280701754385964"/>
    <n v="0"/>
    <n v="0"/>
    <n v="0"/>
    <m/>
    <s v="Seleccionada - _x000a_Puesto 16"/>
    <m/>
    <m/>
    <s v="Avaló"/>
    <s v="Avaló"/>
    <s v="Avaló"/>
    <s v="Avaló"/>
    <s v="Avaló"/>
    <m/>
    <m/>
  </r>
  <r>
    <x v="4"/>
    <s v="Propuesta de Investigación Convocatoria"/>
    <x v="1"/>
    <x v="52"/>
    <x v="48"/>
    <s v="MinCiencias"/>
    <x v="1"/>
    <s v="N/A"/>
    <s v="N/A"/>
    <s v="Modelo de decisión espectral multiusuario para redes de radio cognitiva descentralizadas que reduce la tasa de handoff espectral"/>
    <n v="12"/>
    <s v="UDFJC:_x000a_- Cesar Augusto Hernandez Suarez (Tutor)_x000a_- Karen Liliana Cruz Rodríguez (JII)_x000a_- Juan David Guana Raba (JII)"/>
    <s v="Sistemas y Redes Cognitivas - SIREC"/>
    <n v="81680870"/>
    <n v="12000000"/>
    <n v="25680870"/>
    <n v="56000000"/>
    <n v="12000000"/>
    <n v="13680870"/>
    <n v="56000000"/>
    <m/>
    <m/>
    <m/>
    <m/>
    <m/>
    <m/>
    <m/>
    <m/>
    <m/>
    <s v="- Documento resumen donde se describa el modelo matemático y el pseudocódigo de por lo menos 5 técnicas multicriterio de selección de oportunidades espectrales_x000a_- Documento resumen donde se describan las ventajas y desventajas de la técnica seleccionada respecto a las demás estrategias analizadas._x000a_- Código fuente en Matlab_x000a_- Métricas de movilidad espectral_x000a_- Documento con observaciones y análisis sobre las correcciones y ajustes realizados_x000a_- Documento tipo articulo"/>
    <n v="0.14691322460203962"/>
    <n v="0.85308677539796041"/>
    <n v="0.19633609626286239"/>
    <n v="0.80366390373713759"/>
    <n v="0"/>
    <n v="0"/>
    <n v="0"/>
    <n v="0"/>
    <m/>
    <s v="Puesto_x000a_Karen Cruz - Puesto 225_x000a_Juan Guana - Puesto 250"/>
    <m/>
    <m/>
    <s v="Avaló"/>
    <s v="Avaló"/>
    <s v="Avaló"/>
    <s v="Avaló"/>
    <s v="Avaló"/>
    <m/>
    <m/>
  </r>
  <r>
    <x v="4"/>
    <s v="Propuesta de Investigación Alianza Convenio"/>
    <x v="0"/>
    <x v="13"/>
    <x v="1"/>
    <s v="N/A"/>
    <x v="3"/>
    <s v="UPN"/>
    <s v="N/A"/>
    <s v="Proceso formativo y uso de las Tecnologías de la información y de la comunicación. A propósito de la urgencia sanitaria a causa del COVID-19."/>
    <n v="18"/>
    <s v="UDFJC_x000a_- Carlos JilmarDiaz Soler_x000a__x000a_UPN_x000a_- Guillermo Bustamante Zamudio"/>
    <s v="UDFJC_x000a_Representación, Discurso y Poder_x000a__x000a_UPN_x000a_Filosofía y enseñanza de la filosofía"/>
    <n v="367001920"/>
    <n v="0"/>
    <n v="10000000"/>
    <n v="357001920"/>
    <n v="0"/>
    <n v="10000000"/>
    <n v="166651200"/>
    <n v="0"/>
    <n v="190350720"/>
    <n v="0"/>
    <n v="0"/>
    <n v="0"/>
    <n v="0"/>
    <n v="0"/>
    <n v="0"/>
    <s v="1. Elaborar dos Informes de avance del proyecto (mes 6 y 12) y un informe final de la Investigación._x000a_2. Capítulo de libro resultados de investigación o artículo de revista._x000a_3. Diseño , aprobación y desarrollo (transferencia) de un seminario dirigido a estudiantes de posgrado._x000a_4. Organización de un evento de carácter académico._x000a_5. Adjuntar Certificación de participación en espacios de socialización en eventos internos institucionales"/>
    <s v="1. Un documento en revista indexada o un capítulo de libro que recoja los hallazgos de la investigación. _x000a_2. Diseño y aprobación de un curso dirigido a estudiantes de posgrado._x000a_3. Organización de un evento de carácter académico._x000a_4. Vinculación de un estudiante de Maestría en Educación, que organice su trabajo de grado en el marco de la discusión que el proyecto propone."/>
    <n v="0"/>
    <n v="0.48133590145795424"/>
    <n v="5.6608729518961662E-2"/>
    <n v="0.94339127048103832"/>
    <n v="0.51866409854204576"/>
    <n v="0"/>
    <n v="0"/>
    <n v="0"/>
    <m/>
    <m/>
    <m/>
    <m/>
    <s v="Avaló"/>
    <s v="Avaló"/>
    <s v="Avaló"/>
    <s v="Avaló"/>
    <s v="Avaló"/>
    <m/>
    <m/>
  </r>
  <r>
    <x v="4"/>
    <s v="Propuesta de Investigación Convocatoria"/>
    <x v="1"/>
    <x v="53"/>
    <x v="49"/>
    <s v="Programa ECOSNORD Francia"/>
    <x v="1"/>
    <s v="1. UT2J Université Jean Jaurès Toulouse - Francia_x000a_2. CIMAV Durango - Mexico"/>
    <s v="N/A"/>
    <s v="Los observatorios: Sinergia de herramientas y actores/acciones para el desarrollo sostenible en áreas bajo estatus de protección y/o periburbanas (Estudio de caso Francia/América Latina. ( Foco en los recursos hídricos ante los cambios ambientales y la urbanización informal)"/>
    <n v="36"/>
    <s v="UDFJC:_x000a_- Yolanda Teresa Hernandez Peña_x000a_- Alvaro-Martín Gutiérrez-Malaxechebarría_x000a_- Cristhian Nicolás Novoa Segura_x000a_- Diego Alexander Muñoz Rodríguez_x000a__x000a_UT2J:_x000a_- Jean Marc Antoine_x000a_- Martin Paegelow_x000a_- Mehdi Saqqali_x000a_- Alexandra Angéliaume-Descamps_x000a_- Gérard Briane_x000a_- Angie Megarejo_x000a_- Jose-Luis Sanchez_x000a__x000a_CIMAV:_x000a_- Maria Teresa Alarcón H_x000a_- Edgar López Saut_x000a_- M. Del Socorro González-Elizondo_x000a_- Victor Reyes_x000a_- Elisabeth Huber-Sannwald_x000a_- Liliana Diego A. Martinez - Reynoso Cuevas_x000a_- Hilda Quiñones_x000a_- Patricia Gaytan Alarcon_x000a_-  Antonio De la O Valdez "/>
    <s v="UDFJC:_x000a__x000a_UT2J:_x000a__x000a_CIMAV:_x000a_"/>
    <n v="92815840"/>
    <n v="92815840"/>
    <n v="92815840"/>
    <n v="0"/>
    <n v="92815840"/>
    <n v="0"/>
    <n v="0"/>
    <m/>
    <m/>
    <m/>
    <m/>
    <m/>
    <m/>
    <m/>
    <m/>
    <s v="- Proyecto de documental UVED Parque Chingaza (equivalente del proyecto UVED Reerva de la Biosfera Mapimí) _x000a_- Publicaciones (VIA revista sobre el ecosistema, Geocarrefour, …)_x000a_- Coordinación de un Simposio en el 9º Congreso Internacional del Consejo Europeo de Investigaciones Sociales de América Latina (CEISAL) Alvaro Gutiérrez/Teresa Alarcón 2025_x000a_- Coordinación de un número de la revista ORDA 2025"/>
    <s v="- Actividad de Apropiación Social del Conocimiento._x000a_- Proyecto de documental UVED Parque Chingaza (equivalente del proyecto UVED Reerva de la Biosfera Mapimí_x000a_- Publicaciones (VIA revista sobre el ecosistema, Geocarrefour, …)_x000a_- Coordinación de un Simposio en el 9º Congreso Internacional del Consejo Europeo de Investigaciones Sociales de América Latina (CEISAL) Alvaro Gutiérrez/Teresa Alarcón 2025_x000a_- Coordinación de un número de la revista ORDA 2025"/>
    <n v="1"/>
    <n v="0"/>
    <e v="#DIV/0!"/>
    <e v="#DIV/0!"/>
    <n v="0"/>
    <n v="0"/>
    <n v="0"/>
    <n v="0"/>
    <n v="92802"/>
    <s v="No le dieron enviar la Propuesta en la plataforma SIGP"/>
    <m/>
    <m/>
    <m/>
    <m/>
    <m/>
    <m/>
    <m/>
    <m/>
    <m/>
  </r>
  <r>
    <x v="4"/>
    <s v="Propuesta de Investigación Convocatoria"/>
    <x v="1"/>
    <x v="13"/>
    <x v="50"/>
    <s v="Programa Regional Stic-Amsud Francia 2022"/>
    <x v="1"/>
    <s v="1. Universidad Tecnológica Nacional (Argentina)_x000a_2. Universite Grenoble Alpes (Francia)"/>
    <s v="N/A"/>
    <s v="Prediction of the behavior of COVID-19 in the context of data science - COVID19DS"/>
    <n v="24"/>
    <s v="UDFJC:_x000a_- Héctor Flórez (Coordinador Internacional del Proyecto)_x000a_- Oscar Mendez_x000a_- Jorge Hernández_x000a__x000a_UTN:_x000a_- Florencia Pollo (Coordinador Nacional del Proyecto)_x000a__x000a_UGA:_x000a_- German Vega (Coordinador Nacional del Proyecto)"/>
    <s v="UDFJC:_x000a_ITI: Innovación en Tecnologías de Información"/>
    <n v="45833614"/>
    <n v="15364084"/>
    <n v="36995097"/>
    <n v="8838517"/>
    <n v="15364084"/>
    <n v="0"/>
    <n v="8838517"/>
    <n v="12533858"/>
    <n v="0"/>
    <n v="9097155"/>
    <n v="0"/>
    <m/>
    <m/>
    <m/>
    <m/>
    <s v="- Dissemination actions of the project outcomes (and how STIC AmSud will be mentioned)_x000a_- Participation in two conferences related to Artificial Intelligence, Data Mining, or Data Science."/>
    <s v="Expected results_x000a_- Data science web-based platform with the results of the behavior of the COVID 19_x000a_- Conference paper presenting the Data Understanding and Data Preparation_x000a_- Conference paper presenting the first stage of the Modeling_x000a_- Journal article presenting the Modeling and Evaluation"/>
    <n v="0.33521432545118524"/>
    <n v="0.1928391900320145"/>
    <n v="0"/>
    <n v="1"/>
    <n v="0.27346431813123007"/>
    <n v="0.1984821663855702"/>
    <n v="0"/>
    <n v="0"/>
    <m/>
    <s v="Enviaron comunicación al investigador el 06/12/2022 indicando que su proyecto no era prioritario_x000a_"/>
    <m/>
    <m/>
    <m/>
    <m/>
    <m/>
    <m/>
    <m/>
    <m/>
    <m/>
  </r>
  <r>
    <x v="4"/>
    <s v="Propuesta de Investigación Convocatoria"/>
    <x v="1"/>
    <x v="13"/>
    <x v="51"/>
    <s v="Embajada de Francia en Colombia"/>
    <x v="1"/>
    <s v="Consorcio CIRAD (Montpellier) y el Instituto Clément Ader (ICA, Tarbes)"/>
    <s v="N/A"/>
    <s v="Development of protocols for the biomechanical assessment of standing tree: Este proyecto concierne la concepción y el desarrollo de protocolos para el control no destructivo de cambios estructurales internos de árboles en pie, haciendo uso de modelos biomecánicos y de diversas tecnologías de inspección (visual, resistógrafo, métodos acústicos, medidas eléctricas, análisis de cargas)"/>
    <s v="Dos (2) semanas"/>
    <s v="UDFJC:_x000a_- Cesar Augusto Polanco Tapías_x000a_- Luis Espinosa"/>
    <s v="UDFJC:_x000a_Productos y procesos del Bosque (Propobos)"/>
    <n v="8959800"/>
    <n v="8959800"/>
    <n v="8959800"/>
    <n v="0"/>
    <n v="8959800"/>
    <n v="0"/>
    <n v="0"/>
    <m/>
    <m/>
    <m/>
    <m/>
    <m/>
    <m/>
    <m/>
    <m/>
    <s v="Visitas al ICA (Tarbes) y al CIRAD (Montpellier):_x000a_1. Se realizarán presentaciones sobre el trabajo previo en esta materia y además sobre las sinergias posibles entre los equipos._x000a_2. Definición del anteproyecto de investigación. Se realizarán reuniones donde se acordarán aspectos científicos de la propuesta a presentar por la convocatoria ECOS NORD 2023._x000a_3. Revisión de aspectos técnicos del protocolo de gestión en desarrollo._x000a_4. Visita instalaciones CIRAD en Montpellier e ICA en Tarbes._x000a_5. Reunión de cierre con el fin de realizar una síntesis de las discusiones de ambos equipos."/>
    <s v="- Anteproyecto de investigación para presentar a la Convocatoria ECOS NORD 2023"/>
    <n v="1"/>
    <n v="0"/>
    <e v="#DIV/0!"/>
    <e v="#DIV/0!"/>
    <n v="0"/>
    <n v="0"/>
    <n v="0"/>
    <n v="0"/>
    <m/>
    <s v="El investigador indica &quot;La solicitud fue RECHAZADA por no cumplir los requisitos. No informaron con exactitud cuáles requisitos&quot; 23/11/22"/>
    <m/>
    <m/>
    <s v="Avaló"/>
    <s v="Avaló"/>
    <s v="Avaló"/>
    <s v="Avaló"/>
    <m/>
    <s v="Avaló"/>
    <m/>
  </r>
  <r>
    <x v="4"/>
    <s v="Propuesta de Investigación Convocatoria"/>
    <x v="1"/>
    <x v="54"/>
    <x v="52"/>
    <s v="SGR - MinCiencias"/>
    <x v="1"/>
    <s v="1. Universidad Tecnológica del Chocó_x000a_2. Corporación INNPRENDE_x000a_3. Neptuna S.A.S._x000a_4. Alcaldía de Palmira"/>
    <s v="N/A"/>
    <s v="Fortalecimiento de procesos y capacidades de innovación empresarial en el sector tele-salud para la transferencia de tecnologías 4.0 a emprendimientos de base científica, tecnológica y creativa en el departamento del Chocó y Bogotá D.C."/>
    <n v="24"/>
    <s v="UDFJC:_x000a_- Octavio Salcedo"/>
    <s v="UDFJC:_x000a_- Internet Inteligente"/>
    <n v="5250000000"/>
    <m/>
    <n v="5000000000"/>
    <n v="250000000"/>
    <n v="5000000000"/>
    <n v="0"/>
    <n v="125000000"/>
    <n v="0"/>
    <n v="31250000"/>
    <n v="0"/>
    <n v="50000000"/>
    <n v="0"/>
    <n v="31250000"/>
    <n v="0"/>
    <n v="12500000"/>
    <s v="25 IPS habilitadas en telesalud_x000a_Capacitación de las 25 IPS, EPS y del 85% de los profesionales intervenidos_x000a_25 IPS con implementación de la plataforma tecnológica instalada y en producción _x000a_62 puntos de atención remota instalados y en producción_x000a_Capacitación de las comunidades que recibirán la tecnología en sus territorios, de manera que este se adapte a sus principales necesidades y sea validado por la comunidad. _x000a_Generación de 68 nuevos empleos para personas de los territorios, se tomará en cuenta el desarrollo profesional, pertenencia a poblaciones étnicas y el enfoque de género._x000a_1 esquema de monitoreo y mantenimiento de los equipos para el adecuado funcionamiento._x000a_1 esquema de monitoreo de los pacientes._x000a_Vinculación de 31000 usuarios que recibirán atención por medio del nuevo sistema tecnológico._x000a_Paquete tecnológico monitoreado y ejecución de mantenimiento. MEDIANO_x000a_Estrategia de comercialización y transferencia de la tecnología instalada._x000a_Validación de las tecnologías implementadas en los territorios, para garantizar que estas sean usadas de manera eficiente por parte de las comunidades._x000a_Instalación de modelo especial de atención en salud en municipios._x000a_Estrategia de propiedad intelectual._x000a_Elaboración de al menos un artículo de investigación por el que se valide la implementación del programa en el departamento, que sirva de insumo a otros territorios y en la toma de decisiones respecto a la implementación e inversión de nuevas tecnologías para la atención en salud básica y toma de muestras de laboratorio._x000a_Se aumentará la capacidad de atención de cuatro hospitales intervenidos en el departamento, aumentado los porcentajes de atención satisfactoria en 5%, que den cuenta del acceso, oportunidad y resolutividad._x000a_100% de los profesionales vinculados estarán capacitados en tecnologías 4.0 y herramientas de investigación para la gestión y ejecución de proyectos._x000a_Se dejará instalada dotación tecnológica que puede seguir siendo usada por las comunidades para acceder a los sistemas de salud._x000a_Sistema de inteligencia epidemiológica."/>
    <s v="- Servicio de apoyo para el desarrollo tecnológico y la innovación: 25 Prototipos desarrollados_x000a_- Sistema de información para la innovación empresarial en operación_x000a_- Servicio de apoyo para la transferencia de conocimiento y tecnología: 25 Organizaciones beneficiadas a través de la estrategia de gestión de la I+D+i"/>
    <n v="0.95238095238095233"/>
    <n v="2.3809523809523808E-2"/>
    <n v="0"/>
    <n v="1"/>
    <n v="5.9523809523809521E-3"/>
    <n v="9.5238095238095247E-3"/>
    <n v="5.9523809523809521E-3"/>
    <n v="2.3809523809523812E-3"/>
    <n v="94408"/>
    <s v="Banco Definitivo - Puesto #30 participación alcance nacional"/>
    <s v="13/09/2022_x000a_27/09/20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x v="1"/>
    <x v="54"/>
    <x v="52"/>
    <s v="SGR - MinCiencias"/>
    <x v="1"/>
    <s v="1. AGENCIA DE DESARROLLO LOCAL – ADEL NARIÑO_x000a_2. CORPORACIÓN INNPRENDE_x000a_3. NEPTURA ZOMAC S.A.S_x000a_4. FUNDACIÓN TECNALIA COLOMBIA"/>
    <s v="N/A"/>
    <s v="FORTALECIMIENTO DE CAPACIDADES DE INNOVACIÓN Y TRANSFERENCIA DE TECNOLOGÍAS SOSTENIBLES EN EL SECTOR AGROFORESTAL PARA EL MEJORAMIENTO DE LA PRODUCTIVIDAD Y COMPETITIVIDAD EN EL DEPARTAMENTO DE PUTUMAYO."/>
    <n v="24"/>
    <s v="UDFJC:_x000a_- Juan Pablo Rodríguez"/>
    <s v="UDFJC:_x000a_- Aqua Format"/>
    <n v="5299487575.8799992"/>
    <m/>
    <n v="5047131024.6499996"/>
    <n v="252356551.23000002"/>
    <n v="5047131024.6499996"/>
    <n v="0"/>
    <n v="126178275.62"/>
    <n v="0"/>
    <n v="50471310.25"/>
    <n v="0"/>
    <n v="25235655.120000001"/>
    <n v="0"/>
    <n v="25235655.120000001"/>
    <n v="0"/>
    <n v="25235655.120000001"/>
    <s v="- Implementación de váuchers de innovación a empresas del sector agroforestal_x000a_- Un modelo de transferencia tecnológica e innovación para la validación, experimentos, prueba de concepto y lanzamiento con adoptadores tempranos._x000a_- Plataformas tecnológica para facilitar transacciones de licencias de propiedad intelectual y transferencia de tecnología e innovaciones mediante contratos inteligentes (blockchain)._x000a_- Documento estratégico, Documento técnico de inventarios agroforestales, Base de datos fotográficos y contenidos digitales para alimentación de bases big data._x000a_- Documento estratégico generado con la valoración y generación de servicio ecosistémico en captura de carbono_x000a_- Desarrollo de un programa para que los operadores de las unidades productivas realicen valoración, control y seguimiento a los activos agroforestales mediante procesos automatizados._x000a_- Áreas priorizadas por los operadores de las unidades productivas conservadas con tecnologías 4.0, como mecanismo de protección a cuencas hídricas y suelos._x000a_- Desarrollar una plataforma de trazabilidad y mecanismos de financiación de los activos productores de descarbonización o de alto crecimiento (Bosque, plantaciones forestales) protectoras de fuentes hídricas y suelos._x000a_- Desarrollar un contrato inteligente con tecnología Blockchain por activo forestal atendido. condiciones de comercialización (Criptoactivos y monetización) para la conservación ambiental._x000a_- Desarrollar un modelo de monetización para la protección de los activos ambientales priorizados._x000a_- Participar en un congreso._x000a_- Diseñar y Publicar una guía técnica con los resultados del proyecto"/>
    <s v="- Servicios de apoyo para la implementación de innovación en las empresas: 15 Empresas apoyadas_x000a_- Un Sistema de información para la innovación empresarial en operación"/>
    <n v="0.95238095238140175"/>
    <n v="2.380952381024266E-2"/>
    <n v="0"/>
    <n v="1"/>
    <n v="9.5238095244744598E-3"/>
    <n v="4.7619047612937424E-3"/>
    <n v="4.7619047612937424E-3"/>
    <n v="4.7619047612937424E-3"/>
    <n v="94407"/>
    <s v="Banco definitivo Putumayo - Puesto #8"/>
    <s v="13/09/2022_x000a_27/09/20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x v="1"/>
    <x v="13"/>
    <x v="53"/>
    <s v="1- Agencia Distrital para la Educación Superior, la Ciencia y la Tecnología - ATENEA_x000a_2- Secretaria Distrital de Salud"/>
    <x v="0"/>
    <s v="1. Pontificia Universidad Javeriana - PUJ"/>
    <s v="N/A"/>
    <s v="Evaluación del efecto de la intervención con un producto funcional innovador sobre la modulación de biomarcadores relacionados con la diabetes tipo 2 y la enfermedad cardiovascular"/>
    <n v="36"/>
    <s v="UDFJC:_x000a_- Henry Ortíz Salamanca_x000a__x000a_PUJ:_x000a_- Valentina Guzmán Pérez_x000a_- Nestor García_x000a_- Diego Ballesteros_x000a_- Andrés Aristizabal_x000a_- Andrés Giraldo_x000a_- Martha Liévano_x000a_- Adriana Zorro_x000a_- Álvaro Ruíz_x000a_- Ana Carrascal_x000a_- Ricardo Vera_x000a_- Álvaro Ruíz"/>
    <s v="UDFJC:_x000a_- Instrumentación Científica y Didáctica_x000a_PUJ:_x000a_- Alimentos, Nutrición y Salud"/>
    <n v="1506644248"/>
    <m/>
    <n v="664873925"/>
    <n v="841770323"/>
    <n v="664873925"/>
    <n v="0"/>
    <n v="44400000"/>
    <n v="0"/>
    <n v="797370323"/>
    <m/>
    <m/>
    <m/>
    <m/>
    <m/>
    <m/>
    <s v="Este proyecto se espera genere los siguientes resultados_x000a__x000a_•_x0009_Generación de un producto alimentario innovador que preserve el contenido de los compuestos bioactivos de la planta. A la fecha no hay ningún producto alimentario con inclusión de capuchina que preserve el potencial funcional de la planta, por lo tanto, la metodología empleada para el desarrollo del producto podrá ser considerada como un modelo de utilidad innovador susceptible de transferirse a l industria._x000a_•_x0009_Confirmación del efecto funcional de la planta en una muestra representativa de pacientes con obesidad: se espera que la intervención con la bebida funcional induzca una reducción de las concentraciones de lípidos en plasma, de los índices de riesgo cardiovascular y de la resistencia a la insulina, así como la inducción de la respuesta antioxidante. El posible efecto de la intervención con la bebida funcional permitiría a futuro explorar el efecto fitoterapéutico de la capuchina.  _x000a_•_x0009_Descripción de la concentración de los neuropéptidos relacionados con la regulación de la ingesta y control del balance energético: Se espera hallar un efecto modulador de la ingesta de la bebida sobre la concentración de neuropéptidos reguladores del apetito y el balance energético, lo cual podría sugerir permitir explorar en futuros estudios el potencial de la planta en la regulación del apetito, el cual no ha sido reportado previamente en la literatura._x000a_•_x0009_Caracterización de la expresión génica y metabolómica en muestras de sangre de los pacientes obesos previo y posterior a la intervención con la bebida funcional. El análisis nutrigenómico y metabolómico permitirá identificar los mecanismos subyacentes de los efectos detectados en los marcadores bioquímicos mediante el establecimiento de redes de asociación biológica._x000a_•_x0009_Caracterización de los aspectos demográficos, socioeconómicos y de los hábitos y estilos de vida de los individuos que participan en el estudio. Permitirá identificar aspectos a intervenir en el marco del abordaje integral de la obesidad, los cuales serán socializados con el personal de salud de las unidades de atención de donde fueron captados los pacientes para el estudio clínico. Dicha caracterización se identifica como un antecedente para establecer un estudio a futuro que permita analizar la obesidad en la población adulta de Bogotá, a la luz del enfoque de determinantes sociales de la salud."/>
    <s v="- Dos Artículos originales de resultados publicado en revistas catalogadas como A1 y A2 _x000a_- Generación de un producto alimenticio innovador que preserve el contenido de fitoquímicos de T. majus._x000a_- Participación en un evento científico internacional, presentando los resultados de la investigación_x000a_- Elaboración de un material educativo impreso con las guías para la realización de transferencia de capacidades a los profesionales de la salud que laboran en la red integrada de servicios de salud del Distrito de donde se captaron los pacientes para la intervención._x000a_- Cuatro Talleres de socialización de resultados con profesionales de la salud_x000a_- Formación culminada de dos estudiantes de pregrado al proyecto._x000a_- Vinculación de un estudiante de doctorado en el marco del proyecto"/>
    <n v="0.44129456962556962"/>
    <n v="2.946946504388075E-2"/>
    <n v="0"/>
    <n v="1"/>
    <n v="0.52923596533054962"/>
    <n v="0"/>
    <n v="0"/>
    <n v="0"/>
    <s v="N/A"/>
    <s v="No fue seleccionada en la convocatoria"/>
    <d v="2022-11-01T00:00:00"/>
    <m/>
    <s v="Avaló"/>
    <s v="Avaló"/>
    <s v="Avaló"/>
    <s v="Avaló"/>
    <s v="Avaló"/>
    <s v="Avaló"/>
    <m/>
  </r>
  <r>
    <x v="4"/>
    <s v="Propuesta de Investigación Convocatoria"/>
    <x v="1"/>
    <x v="55"/>
    <x v="54"/>
    <s v="MinCiencias"/>
    <x v="0"/>
    <s v="1. EAFIT_x000a_2. Fuerza Aérea Colombiana - FAC_x000a_3. Servicio Geológico Colombiano - SGC_x000a_4. Corporación de Alta Tecnología para la Defensa -Codaltec"/>
    <s v="N/A"/>
    <s v="Tecnologías de teledetección, monitoreo con sensores y control para el seguimiento y fiscalización en E&amp;P de hidrocarburos en un piloto (cuenca de Amagá). "/>
    <n v="12"/>
    <s v="UDFJC:_x000a_- William Benigno Barragán Zaque_x000a_- Lilia Edith Aparicio Pico_x000a_- Jhon Freddy López López_x000a_- Emily Dayann Núñez Eguis_x000a_- Karen Tatiana  Zamudio Quintero_x000a_EAFIT:_x000a_- Olga Lucía Quintero Montoya (investigador principal)_x000a_- Carlos Andrés Salazar Martínez_x000a_- José Ignacio Marulanda Bernal_x000a_- Cesar Augusto Rodriguez Adaime_x000a_- Santiago López Restrepo_x000a_- Andrés Yarce Botero_x000a_- Mateo Castillo Sepúlveda (Joven investigador)_x000a_- Katherin Romero Muñoz (Joven investigador)_x000a_- Valentina Movil Sandoval (Joven investigador)_x000a_FAC:_x000a_- TC. Sonia Ruth Rincón Urbina _x000a_- MY. Paola Andrea Zarate Luna_x000a_- MY. Juan Manuel Cárdenas García_x000a_- MY. Wilmer Chacón Ardila_x000a_- CT. Javier Enrique Méndez _x000a_-  CT. Alejandro Carvajal González_x000a_- TE. Lorena Paola Cárdenas Espinosa_x000a_- TE. Jeimmy Nataly Buitrago Leiva_x000a_- TE. William Efrén Chirán Alpala_x000a_- ST. Dib Ziyari Salek Chaves _x000a_- MY(R) Helio Chica_x000a_Ingeniero Carlos Salazar_x000a_- Físico Erick Gutiérrez_x000a_- Mateo Castillo Sepúlveda_x000a_- PhD. Jesús González Llorente_x000a_- Mg. Sandra Viviana Wilches Arce_x000a_- Ingeniero geógrafo, topógrafo o afín _x000a_SGC:_x000a_- Héctor Mora Páez_x000a_- Fredy Díaz Mila_x000a_- Lusette Karime Escobar Rey_x000a_- Nancy Paola Gutiérrez Rueda_x000a_- Gina Patricia Martínez Díaz_x000a_- Eliana Gómez Hurtado_x000a_- Jair Ramírez Cadena_x000a_- Ibeth Karine Terán Enríquez_x000a_CODALTEC:_x000a_- Andrei Naumov_x000a_- Mayor Gustavo Andrés González_x000a_- Jhon Alberto Guataquirá Macías"/>
    <s v="UDFJC:_x000a_- Grupo de Investigación en Telemedicina GITEM++_x000a_EAFIT:_x000a_- Oficina de Transferencia de Resultados de Investigación - Otri - Dependiente_x000a_- Grupo de investigación en modelado matemático_x000a_FAC:_x000a_- Grupo de Investigación Aplicada en Tecnologías Aeroespaciales - HEFESTO_x000a_SGC:_x000a_- Institución pública técnica y científica reconocida como Centro de Investigación._x000a_- Grupo reconocido y clasificado de Investigación y Desarrollo en Aplicaciones Satelitales para el estudio de la Dinámica de la Tierra-ASEDT_x000a_CODALTEC:_x000a_- 2.1.3.1 _x0009_Centro de Investigación - Corporación de Alta Tecnología para la Defensa -Codaltec_x000a_- 2.1.3.2 _x0009_Grupo de Investigación y desarrollo de sensores -GIDS_x000a_- 2.1.3.3 _x0009_Grupo de investigación enfocado en el desarrollo de software (Knowledge Technology Engineering Group) -KTEG}"/>
    <n v="4604701940"/>
    <n v="197668000"/>
    <n v="1998411792"/>
    <n v="2606290148"/>
    <n v="1998015792"/>
    <n v="0"/>
    <n v="99500000"/>
    <n v="264000"/>
    <n v="234457383"/>
    <n v="132000"/>
    <n v="2191297540"/>
    <n v="0"/>
    <n v="66535225"/>
    <n v="0"/>
    <n v="14500000"/>
    <s v="Informes técnicos_x000a_Informes financieros_x000a_Reporte de Reconocimiento y diagnóstico de las condiciones técnicas de operación de emisiones_x000a_Acta de la reunión de inicio del proyecto entre los equipos de la ALIANZA_x000a_Reporte de caracterización_x000a_Modelo matemático_x000a_Ficha técnica_x000a_Informe de rediseño_x000a_Procedimiento de Montaje de infraestructura necesaria para el soporte e instalación de las unidades de medición en el sitio._x000a_Ficha técnica del producto._x000a_Reporte de pruebas de campo de emisiones de CO2, H2S y CH4 en instalaciones concentradas y aisladas._x000a_Artículo Científico_x000a_Curso de capacitación en medición remota e in situ_x000a_Plataforma de software para manejo de datos e información_x000a_Plataforma de software para la visualización y monitoreo de la información_x000a_Un (1) Capítulos de libro o borradores para ser sometidos a evaluación, una por cada Joven Investigador e Innovador _x000a_Diseño e implementación de una estrategia de comunicación a ANH._x000a_Divulgación a Minciencias y/o ANH_x000a_Desarrollo de un algoritmo para identificación de coberturas de nubosidad en imágenes multiespectrales adquiridas por sensores ópticos Satelitales_x000a_Desarrollo de un algoritmo de recuperación de gases de efecto invernadero que incorpore la identificación de coberturas de nubosidad a partir de imágenes multiespectrales._x000a_Una (01) propuesta de requerimientos de carga útil con base en los algoritmos desarrollados para la implementación de una futura misión satelital. _x000a_Tres (3) documentos de Vigilancia tecnológica e Inteligencia Competitiva (VTeIC) de las tecnologías de monitoreo_x000a_Un (1) documento de vigilancia tecnológico e Inteligencia Competitiva (VTeIC) de la tecnología de procesamiento de datos_x000a_Difusión de resultados en dos eventos científicos, presentando los resultados de la investigación_x000a_Red de estaciones geodésicas de referencia y de fotocontrol_x000a_Coordenadas geodésicas de alta precisión de red geodésica y puntos de control fotogramétrico_x000a_Reporte de calibración de cada uno de los sensores. _x000a_Informes técnicos de las actividades realizadas en terreno_x000a_Informe de materialización de estaciones de referencia y de control fotogramétrico, esquemas de materialización y descripción de cada estación con registro fotográfico_x000a_informe técnico descriptivo de la metodología empleada_x000a_Documento de coordenadas calculadas_x000a_Evidencias fotográficas y fílmicas de la materialización de los puntos._x000a_Planes  de vuelo a ejecutar_x000a_Permiso de vuelo otorgado por la autoridad aeronáutica._x000a_Datos tomados según las condiciones establecidas previamente_x000a_Evidencias fotográficas y fílmicas de la realización de vuelos_x000a_Bloques fotogramétricos_x000a_Modelos tridimensionales_x000a_Productos cartográficos finales_x000a_Análisis tectónico de la zona de estudio y estado de deformación de corteza terrestre_x000a_Estimación de retraso troposférico a partir de datos de estaciones geodésicas GNSS de la región de estudio_x000a_Mapas interferométricos_x000a_Propuesta metodológica para la generación de información geoespaciaL_x000a_Difusión de resultados en un evento científico_x000a_"/>
    <s v="- Tres artículos categoría A2_x000a_- Un artículo categoría A1_x000a_- Un capítulo de libro categoría B_x000a_- Cuatro ponencias en eventos_x000a_- Dos Certificación de registro aprobado por la institución otorgante_x000a_- Cuatro Documento del proyecto de investigación que evidencie la_x000a_participación activa de las comunidades en su ejecución, o_x000a_documento del evento que evidencie la participación en el mismo de_x000a_las comunidades. Agenda de las reuniones y listas de asistencia_x000a_- Un Documento Estrategias de_x000a_comunicación del conocimiento_x000a_- Un documento Plan de divulgación y evento científicotécnico con personal de la ANH_x000a_- Dos CURSOS A PERSONAL DE ANH DE 20 HORAS_x000a_- Un Informe técnico descriptivo de la aplicación geodésica bajo el marco del proyecto_x000a_- Una Pieza Audiovisual_x000a_- VINCULACION DE TRES JOVENES INVESTIGADORES EN EL_x000a_MARCO DE LA PROPUESTA"/>
    <n v="0.43390773562208024"/>
    <n v="2.16083475752613E-2"/>
    <n v="0"/>
    <n v="1"/>
    <n v="5.0974283690553054E-2"/>
    <n v="0.47591126821120588"/>
    <n v="1.4449409726615226E-2"/>
    <n v="3.1489551742843098E-3"/>
    <n v="94626"/>
    <s v="Banco de Definitivos - Puesto #2 - Temática Telemetría y Sensórica"/>
    <s v="14/10/2022_x000a_11/11/2022"/>
    <m/>
    <s v="Avaló"/>
    <s v="Avaló"/>
    <s v="Avaló"/>
    <s v="Avaló"/>
    <s v="Avaló"/>
    <m/>
    <m/>
  </r>
  <r>
    <x v="4"/>
    <s v="Propuesta de Investigación Convocatoria"/>
    <x v="1"/>
    <x v="13"/>
    <x v="53"/>
    <s v="1- Agencia Distrital para la Educación Superior, la Ciencia y la Tecnología - ATENEA_x000a_2- Secretaria Distrital de Salud"/>
    <x v="0"/>
    <s v="1. Universidad del Rosario - UR_x000a_2. Hospital Universitario Méderi - HUM_x000a_3. Fabrilab"/>
    <s v="N/A"/>
    <s v="Sistema integrado para la cuantificación de glucosa y el control de ingesta de carbohidratos para pacientes diabéticos de la ciudad de Bogotá, D.C."/>
    <n v="24"/>
    <s v="UDFJC:_x000a_- Cesar Andrey Perdomo Charry_x000a_- Andrés Jutinico_x000a_UR:_x000a_- Oscar Julián Perdomo Charry (investigador principal)_x000a_- Álvaro Orjuela_x000a_- Diana Rodríguez_x000a_- Juan Pardo_x000a_- Héctor Sandoval_x000a_HUM:_x000a__x000a_FABRILAB:_x000a_- Antonio Pulido"/>
    <s v="UDFJC:_x000a_- LASER_x000a_UR:_x000a_- Gibiome_x000a_- Grupo de investigación Clínica_x000a_HUM:_x000a__x000a_FABRILAB:_x000a_"/>
    <n v="949156525"/>
    <n v="27600000"/>
    <n v="664582171"/>
    <n v="284574354"/>
    <n v="664582171"/>
    <n v="0"/>
    <n v="48800000"/>
    <n v="0"/>
    <n v="211774354"/>
    <n v="0"/>
    <n v="0"/>
    <n v="0"/>
    <n v="24000000"/>
    <m/>
    <m/>
    <s v="El dispositivo que se espera obtener de este proyecto permitirá conocer la concentración de glucosa en el organismo del paciente y conocer los alimentos que son aptos para consumir según los datos recolectados de concentración de glucosa. Este dispositivo tendrá un bajo costo comparado a otros dispositivos similares en el mercado permitiendo a pacientes que padecen diabetes en la ciudad de Bogotá D.C acceder a un dispositivo con el cual pueden conocer su nivel de glucosa de forma no invasiva y, conocer de forma instantánea la composición y el índice glucémico del los alimentos que van a consumir con el fin de prevenir complicaciones de la enfermedad y contribuyendo a disminuir el índice de mortalidad por esta enfermedad en la región."/>
    <s v=" Biosensor basado en papel y nanopartículas con propiedades fluorescentes que permite la detección de glucosa de forma no invasiva._x000a_ Sensor de bajo costo basado en espectrometría infrarroja para identificar la composición química de los alimentos._x000a_ Aplicación móvil que permita almacenar e interpretar los datos relacionados a los sensores desarrollados._x000a_ Base de datos de composición química de alimentos que son de consumo habitual en la ciudad de Bogotá, D.C._x000a_ Sistema portable de dos partes, la primera en la que se cuantifica la cantidad de glucosa presente en una muestra y la segunda que identifica la composición de los alimentos._x000a_ Artículo Q1 publicado en revista Open-Access_x000a_ 1 Conferencia nacional_x000a_ 1 Conferencia internacional_x000a_ Registro de software ante de la DNDA_x000a_ Evento para apropiación social del conocimiento (EMCS-UR)_x000a_- Formación laboral e investigativa de 4 estudiantes recién egresados_x000a_- Formación laboral e investigativa de 4 estudiantes de maestría"/>
    <n v="0.70018184935303474"/>
    <n v="5.1414069981766182E-2"/>
    <n v="0"/>
    <n v="1"/>
    <n v="0.22311847247744518"/>
    <n v="0"/>
    <n v="2.5285608187753859E-2"/>
    <n v="0"/>
    <m/>
    <m/>
    <d v="2022-11-01T00:00:00"/>
    <m/>
    <m/>
    <m/>
    <m/>
    <m/>
    <m/>
    <m/>
    <m/>
  </r>
  <r>
    <x v="4"/>
    <s v="Propuesta de Investigación Convocatoria"/>
    <x v="1"/>
    <x v="53"/>
    <x v="55"/>
    <s v="Programa BMBF Alemania"/>
    <x v="1"/>
    <s v="1. Universidad de Ciencias Aplicadas de Stuttgart"/>
    <s v="N/A"/>
    <s v="Análisis de potencial solar, utilizando entorno de simulación urbana de planificación"/>
    <n v="24"/>
    <s v="UDFJC:_x000a_-William Benigno Barragan Zaque_x000a_- William Ricardo Lopez Sanchez_x000a_SdeStu:"/>
    <s v="UDFJC:_x000a__x000a_SdeStu:"/>
    <n v="55755200"/>
    <n v="35955200"/>
    <n v="35955200"/>
    <n v="19800000"/>
    <n v="35955200"/>
    <n v="0"/>
    <n v="19800000"/>
    <m/>
    <m/>
    <m/>
    <m/>
    <m/>
    <m/>
    <m/>
    <m/>
    <s v="- Listado de elementos cartográficos, variables de la base de datos y compatibilidad de salidas gráficas_x000a_- Utilización de las diferentes herramientas para el desarrollo del proyecto _x000a_- Simulación del modelo de cálculo de potencial solar en la zona_x000a_- Participantes de la comunidad académica certificados en el manejo de la herramienta de planificación."/>
    <s v="Circulación de conocimiento especializado: participación en redes de conocimiento en el marco de las movilidades internacionales_x000a__x000a_Entro de los productos esperados se encuentra:_x000a_· Listado de elementos cartográficos, variables de la base de datos y compatibilidad de salidas gráficas_x000a_· Utilización de las diferentes herramientas para el desarrollo del proyecto_x000a_· Simulación del modelo de cálculo de potencial solar en la zona_x000a_· Participantes de la comunidad académica certificados en el manejo de la herramienta de planificación."/>
    <n v="0.64487617298476196"/>
    <n v="0.35512382701523804"/>
    <n v="0"/>
    <n v="1"/>
    <n v="0"/>
    <n v="0"/>
    <n v="0"/>
    <n v="0"/>
    <n v="94767"/>
    <s v="Seleccionado en el puesto #5"/>
    <s v="30/09/2022_x000a_25/11/2022"/>
    <m/>
    <s v="Aval en el Comité de Investigaciones del 07/09/2022"/>
    <s v="Aval en el Comité de Investigaciones del 07/09/2022"/>
    <s v="Aval en el Comité de Investigaciones del 07/09/2022"/>
    <s v="Aval en el Comité de Investigaciones del 07/09/2022"/>
    <s v="Aval en el Comité de Investigaciones del 07/09/2022"/>
    <s v="Aval en el Comité de Investigaciones del 07/09/2022"/>
    <s v="Aval en el Comité de Investigaciones del 07/09/2022"/>
  </r>
  <r>
    <x v="4"/>
    <s v="Propuesta de Investigación Convocatoria"/>
    <x v="0"/>
    <x v="56"/>
    <x v="56"/>
    <s v="SGR - MinCiencias"/>
    <x v="0"/>
    <s v="1. UP Holding S.A.S (Ejecutor)_x000a_2. Cámara de Comerciantes LGTB de Colombia (aliado)_x000a_3. Red comunitaria Trans (aliado)_x000a_4. Bogotá Distrito Capital - Secretaria de Integración Social (aliado)_x000a_5. Municipio de Barrancabermeja (aliado)_x000a_6. Sector productivo de los departamentos de Boyacá, Cundinamarca, Santander y Bogotá (beneficiario)_x000a_7. Comunidades LGBT (beneficiario)_x000a_8. Mujeres empresarias de la región (beneficiario)"/>
    <s v="N/A"/>
    <s v="DESARROLLO DE CAPACIDADES EN GESTIÓN DE LA INNOVACIÓN EN EMPRESAS DE LOS SECTORES DE TURISMO, ECONOMÍA NARANJA, SERVICIOS Y AGROINDUSTRIA PROMOVIENDO EL ENFOQUE DE GENERO Y LA DIVERSIDAD SEXUAL EN LOS DEPARTAMENTOS BOYACÁ, BOGOTÁ, CUNDINAMARCA, SANTANDER"/>
    <n v="18"/>
    <s v="UDFJC:_x000a_- Abel Antonio Navarrete"/>
    <s v="UDFJC:_x000a_- GICOGE"/>
    <n v="8426449145.6999998"/>
    <m/>
    <n v="8212449145.6999998"/>
    <n v="214000000"/>
    <n v="8212449145.6999998"/>
    <n v="0"/>
    <n v="40000000"/>
    <n v="0"/>
    <n v="140000000"/>
    <n v="0"/>
    <n v="17000000"/>
    <n v="0"/>
    <n v="17000000"/>
    <m/>
    <m/>
    <s v="- (19) eventos de reconocimiento y casos de éxito basados en innovación en (4) Departamentos_x000a_- (772) personas beneficiadas_x000a_- (12) talleres para la promoción y difusión de mentalidad innovadora en (4) Departamentos_x000a_- (464) beneficiados en talleres._x000a_- (429) personas formadas en innovación empresarial entre: _x000a_(232) empresas del de los sectores priorizados en los departamentos participantes _x000a_(93) facilitadores con habilidades para innovar en los departamentos beneficiados._x000a_(93) personas que pertenecen a las empresas. _x000a_(232) perfiles de proyecto de innovación._x000a_- (232) empresas acompañadas en la aceleración de prototipado _x000a_- (139) Perfiles de proyecto acompañados en su formulación_x000a_-(139) empresas participantes en la convocatoria  _x000a_- (23) proyectos seleccionados y viabilizados para su financiación e implementación"/>
    <s v="Cursos especializados para mejorar competencias de desarrollo tecnológico e innovación a nivel industrial_x000a_- Veintitres (23) Proyectos financiados para el desarrollo tecnológico y la innovación"/>
    <n v="0.97460377481667904"/>
    <n v="4.7469579781908395E-3"/>
    <n v="0"/>
    <n v="1"/>
    <n v="1.661435292366794E-2"/>
    <n v="2.0174571407311067E-3"/>
    <n v="2.0174571407311067E-3"/>
    <n v="0"/>
    <n v="95004"/>
    <s v="Banco definitivo y región Centro Oriente - Puesto #1"/>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r>
  <r>
    <x v="4"/>
    <s v="Propuesta de Investigación Convocatoria"/>
    <x v="1"/>
    <x v="56"/>
    <x v="56"/>
    <s v="SGR - MinCiencias"/>
    <x v="0"/>
    <s v="1. Fundación Ernesto Schiefelbein_x000a_2. Alcaldía de Chinácota, Norte de Santander"/>
    <s v="N/A"/>
    <s v="FORTALECIMIENTO DEL PROCESO PRODUCTIVO MEDIANTE LA IMPLEMENTACIÓN DE MODELOS AGROECOLÓGICOS DE REGION CENTRO ORIENTE EN LOS DEPARTAMENTOS DE CUNDINAMARCA, BOYACA, SANTANDER Y NORTE DE SANTANDER."/>
    <n v="14"/>
    <s v="UDFJC:_x000a_- Víctor Hugo Medina"/>
    <s v="UDFJC:_x000a_- GICOGE"/>
    <n v="9502834187"/>
    <m/>
    <n v="9449834187"/>
    <n v="53000000"/>
    <n v="9449834187"/>
    <n v="0"/>
    <n v="24000000"/>
    <n v="0"/>
    <n v="24000000"/>
    <n v="0"/>
    <n v="5000000"/>
    <m/>
    <m/>
    <m/>
    <m/>
    <s v="Actividad No. 1_x0009_No. de Informes respecto del avance y/o realización de los eventos de sensibilización y actas de compromiso._x0009_1_x000a_Actividad No. 2_x0009_Número de personas capacitadas en buenas prácticas para la implementación de modelos de producción agroecológica_x0009_166_x000a_Actividad No. 3_x0009_Número de personas capacitadas en sostenibilidad e inocuidad como resultado de los modelos de producción agroecológica._x0009_ 166_x000a_Actividad No. 4 _x0009_No. de informes de avance técnico en el establecimiento de los modelos 11_x000a_Actividad No. 5_x0009_No. De Toma y Análisis de muestras de suelo_x0009_320_x000a__x0009_No. análisis de agua de riego_x0009_320_x000a__x0009_No. Análisis de Tejido Vegetal_x0009_640_x000a__x0009_No. Análisis de Calidad del Fruto (Inocuidad)_x0009_640_x000a__x0009_No. de Toma, Procesamiento y Análisis de Clorofila._x0009_640_x000a__x0009_No. de Toma, Procesamiento y Análisis Índice de Vegetación de Diferencia Normalizada._x0009_640_x000a__x0009_No. de Toma, Procesamiento y Análisis de Nitrógeno._x0009_640_x000a_Actividad No. 6_x0009_Número de personas capacitadas en gestión de la innovación y oportunidades de negocio asociadas a proyectos._x0009_166_x000a_Actividad No. 7_x0009_Numero de eventos de socialización y divulgación de resultados por cada municipio._x0009_4_x000a_Actividad No. 8_x0009_No. de informes de avance de administración._x0009_14_x000a_Actividad No. 9_x0009_No. de Informes de la actividad de apoyo a la supervisión_x0009_14"/>
    <s v="Un (1) documento con las memorias de las personas sensibilizadas (No. de proyectos 2)._x000a_Un (1) documento con el número de paquetes de innovación tecnológica a las familias junto con la adopción del proceso innovador y estandarización de los modelos (160)."/>
    <n v="0.99442271653308389"/>
    <n v="2.5255623246412434E-3"/>
    <n v="0"/>
    <n v="1"/>
    <n v="2.5255623246412434E-3"/>
    <n v="5.2615881763359233E-4"/>
    <n v="0"/>
    <n v="0"/>
    <n v="95075"/>
    <s v="Banco preliminar y región Centro Oriente - Puesto #22"/>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r>
  <r>
    <x v="4"/>
    <s v="Propuesta de Investigación Convocatoria"/>
    <x v="1"/>
    <x v="57"/>
    <x v="57"/>
    <s v="SGR - MinCiencias"/>
    <x v="1"/>
    <s v="1. MUNICIPIO DE CUCAITA _x000a_2. MUNICIPIO DE UBATE_x000a_3. GESTION ESPECIALIZADA DE SOLUCIONES TECNOLOGICAS Y ORGANIZACIONES SUSTENTABLES SAS_x000a_4. ASOCIACIÓN DE SUSCRIPTORES DEL ACUEDUCTO VEREDA EL LLANO &quot;ACUALLANO&quot;"/>
    <s v="N/A"/>
    <s v="Investigación científica y desarrollo tecnológico para la descontaminación de la Cuenca de río Ubaté Suárez y la sub cuenca del rio Gachaneca usando bio y nano materiales"/>
    <n v="18"/>
    <s v="UDFJC: _x000a_- Yesid Acuña_x000a_- Cesar Díaz Pomar_x000a_- Arthur Triana Martinez_x000a_- Cesar Augusto Herreño_x000a_- Miguel Ángel Delgado_x000a_- Julio Eduardo Beltrán_x000a_- Edgar Emir González_x000a_- Cesar Augusto García_x000a_- "/>
    <s v="UDFJC:_x000a_- Grupo de Instrumentación Científica y Didáctica_x000a_- Física del Medio Ambiente y Energía Solar_x000a_- INDESOS - Investigación para el desarrollo sostenible_x000a_- Grupo de Investigación en Ingeniería Civil_x000a_Universidad Distrital -GIICUD"/>
    <n v="6505403536"/>
    <m/>
    <n v="6291000000"/>
    <n v="214403536"/>
    <n v="6291000000"/>
    <n v="0"/>
    <n v="199307584"/>
    <n v="0"/>
    <n v="3985280"/>
    <n v="0"/>
    <n v="6740448"/>
    <n v="0"/>
    <n v="4370224"/>
    <m/>
    <m/>
    <s v="- Análisis de las características físicas, químicas y de calidad del agua proveniente de las cuencas Alta, media y baja del Rio Suarez-Ubaté_x000a_- Situación de las cuencas de ubicación geográfica, zonas de afectación ambiental y análisis concluyente de interacción de aspectos físicos, sociodemográficos, económicos._x000a_- Obtención de nanomateriales y biomaterial_x000a_- Verificación de los nanomateriales y biomateriales_x000a_- Filtros de nanomateriales_x000a_- Obtención de Biochar-grafeno, validación de óxido de grafeno y oxido de grafeno reducido_x000a_- Un módulo de tratamiento de aguas contaminadas con nano y biomateriales_x000a_- Solicitud de patente del módulo de tratamiento de aguas_x000a_- Obtención de Biochar-grafeno, validación de óxido de grafeno y oxido de grafeno reducido_x000a_- Conformación de mesas de trabajo, implementación de concurso_x000a_- taller de capacitación_x000a_- Jornada de reciclaje , promoción y divulgación, diplomado"/>
    <s v="- Tres artículos de investigación_x000a_- Una solicitud de patente_x000a_- Una pieza divulgativa_x000a_- Se realizarán 1 tesis de pregrado, 2 trabajos de maestría,1 tesis de doctorado basados en el proyecto planteado"/>
    <n v="0.96704223883829488"/>
    <n v="3.0637236091052539E-2"/>
    <n v="0"/>
    <n v="1"/>
    <n v="6.1261072859600696E-4"/>
    <n v="1.0361306508811169E-3"/>
    <n v="6.7178369117546464E-4"/>
    <n v="0"/>
    <n v="94916"/>
    <s v="Banco preliminar y región Centro Oriente - Puesto #23"/>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r>
  <r>
    <x v="4"/>
    <s v="Propuesta de Investigación Convocatoria"/>
    <x v="1"/>
    <x v="57"/>
    <x v="57"/>
    <s v="SGR - MinCiencias"/>
    <x v="1"/>
    <s v="1. Corporación Universidad Piloto de Colombia_x000a_2. Alcaldía Municipal de Sopó_x000a_3. Alcaldía Municipal de Guasca_x000a_4. Alcaldía Municipal de Aquitania_x000a_5. Aguas del Tequendama S.A E.S.P - ERAT_x000a_7. TECSOL LTDA"/>
    <s v="N/A"/>
    <s v="MODELO DE INNOVACIÓN PARA EL CICLO INTEGRAL DE LOS RESIDUOS EN POBLACIONES ENTRE 10.000 Y 35.000 HABITANTES. ESTUDIO DE CASO DE LOS MUNICIPIOS DE SOPÓ, GUASCA, LA MESA EN CUNDINAMARCA Y DEL MUNICIPIO DE AQUITANIA DE BOYACÁ"/>
    <n v="36"/>
    <s v="UDFJC: _x000a_- Jaime Moreno"/>
    <s v="UDFJC:_x000a_- Propobos"/>
    <n v="6645530826"/>
    <m/>
    <n v="6065588750"/>
    <n v="579942076"/>
    <n v="6065588750"/>
    <n v="0"/>
    <n v="209532600"/>
    <n v="0"/>
    <n v="80000000"/>
    <n v="0"/>
    <n v="45469392"/>
    <n v="0"/>
    <n v="110540084"/>
    <n v="0"/>
    <n v="134400000"/>
    <s v="Proporcionar, a través del Modelo de innovación para el ciclo integral de los residuos, mecanismos que permitan a las entidades prestadoras de servicios públicos de aseo y asociaciones de los municipios dedicadas a actividades de aprovechamiento y gestión de los RSU, mayor cobertura, continuidad, eficiencia y calidad en las diferentes estrategias y metas por encima de lo establecidos en los Plan de Gestión Integral de Residuos Sólidos -PGIRS. _x000a__x000a_ _x000a__x000a_Igualmente, como parte de los resultados esperados se contará con: _x000a__x000a_    La caracterización de la composición de los RSU de cada municipio priorizado. _x000a__x000a_    Alternativas de valorización de los RSU de acuerdo con los resultados de la caracterización realizada en cada municipio. _x000a__x000a_    Estudio de factibilidad a la medida de las condiciones particulares de cada municipio priorizado para el transporte de los residuos que contempla el uso de vehículos recolectores eléctricos, con producción de energía solar y la valorización energética propia de los RSU. _x000a__x000a_    3 Pilotos de compostaje y valorización energética con implementación de desarrollos tecnológicos distribuidos así: uno para municipios de Cundinamarca de clima frío, uno para municipios de Cundinamarca de clima templando y uno para el municipio de Aquitania Boyacá. _x000a__x000a_    Desarrollo de programas de formación y capacitación dirigida a los actores de la cadena de valor de los RSU en cada uno de los municipios priorizados. _x000a__x000a_    Campañas de sensibilización a los ciudadanos y a los actores en torno a la cadena de valor de los RSU en cada uno de los municipios priorizados. _x000a__x000a_ _x000a__x000a_El proyecto estima pasar de una disposición total de los residuos en rellenos sanitarios a alcanzar una reducción igual o superior al 40% de sus residuos en rellenos sanitarios, lo cual representa una línea base con la implementación del proyecto, para en un plazo de 3 años y con una reducción del 15% anual acumulada se evidencien mejoras ostensibles a esta problemática. Con esta línea base, en el 2025 se revertiría la situación de los últimos 10 años y adicionalmente se reduce en un 25% la disposición final en los rellenos sanitarios. "/>
    <s v="- Tres Artículos de investigación _x000a_- Tres prototipos desarrollados_x000a_- Dos trabajos de grado de Maestria_x000a_- Cinco Estrategias de socialización y comunicación del conocimiento desarrolladas e implementadas _x000a_- Doce informes de gestión"/>
    <n v="0.91273201627008749"/>
    <n v="3.1529851487592811E-2"/>
    <n v="0"/>
    <n v="1"/>
    <n v="1.203816551222781E-2"/>
    <n v="6.8421008329545892E-3"/>
    <n v="1.6633747836594565E-2"/>
    <n v="2.0224118060542723E-2"/>
    <n v="95218"/>
    <s v="Banco preliminar y región Centro Oriente - Puesto #28"/>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r>
  <r>
    <x v="4"/>
    <s v="Propuesta de Investigación Convocatoria"/>
    <x v="0"/>
    <x v="56"/>
    <x v="58"/>
    <s v="SGR - MinCiencias"/>
    <x v="1"/>
    <s v="1. ICONTEC_x000a_2. TECNALIA_x000a_3. NEPTURA ZOOMAC_x000a_4. NODRIZA_x000a_5, ASOPATÍA"/>
    <s v="N/A"/>
    <s v="VALIDACIÓN COMERCIAL DE PROTOTIPO DE DESCARBONIZACIÓN PARA LA PROTECCIÓN Y CONSERVACIÓN DE CUENCAS DE AGUA Y SUELOS, CON PLATAFORMA BLOCKCHAIN PARA LA CREACIÓN DE MERCADO TEMPRANO DE CARBONO EN LA REGIÓN PACÍFICO"/>
    <n v="24"/>
    <s v="UDFJC: _x000a_- Cesar Andrey Perdomo Cherry"/>
    <s v="UDFJC:_x000a_- Laboratorio de automatizacion sistemas embebidos y robotica: LASER"/>
    <n v="6528618114.8500004"/>
    <m/>
    <n v="6400605995.3000002"/>
    <n v="128012119.55"/>
    <n v="6400605995.3000002"/>
    <n v="0"/>
    <n v="64006059.590000004"/>
    <n v="0"/>
    <n v="19201817.989999998"/>
    <n v="0"/>
    <n v="38403635.969999999"/>
    <n v="0"/>
    <n v="6400606"/>
    <m/>
    <m/>
    <s v="Desarrollo y validación comercial de plataforma de descarbonización para la protección y conservación de_x000a_cuencas de agua y suelos , con plataforma blockchain para la creación de mercado temprano de carbono_x000a_1 modelo de transferencia tecnológica e innovación para la validación, experimentos, prueba de concepto y_x000a_lanzamiento con adoptadores tempranos._x000a_Laboratorio Tecnológico dotado con tecnologías emergentes 4.0_x000a_Contenidos audiovisuales digitales de calidad y con contexto_x000a_Adquisición de competencias tecnológicas en el sector agroforestal y productivo regional_x000a_Fortalecimiento de capacidades CTeI en la región_x000a_Producto de nuevo conocimiento (publicación) con los resultados de las experiencias del proyecto_x000a_- Ocho informes de gestión"/>
    <s v="- Un laboratorio dotado_x000a_- Un modelo de transferencia tecnológica e innovación, el prototipo de la plataforma de innovación educativa validado con aplicaciones a los sectores productivos y educativos, para la apropiación de la CTeI y de bioeconomía_x000a_- Un artículo científico derivado del proceso de innovación y desarrollo tecnológico."/>
    <n v="0.98039215691620507"/>
    <n v="9.8039215135606976E-3"/>
    <n v="0"/>
    <n v="1"/>
    <n v="2.9411764713766189E-3"/>
    <n v="5.8823529412215204E-3"/>
    <n v="9.8039215763611235E-4"/>
    <n v="0"/>
    <n v="95258"/>
    <s v="Banco preliminar y región Pacífico - Puesto #3"/>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x v="1"/>
    <x v="57"/>
    <x v="57"/>
    <s v="SGR - MinCiencias"/>
    <x v="1"/>
    <s v="1 MYLABS SAS_x000a_2. CORPORACIÓN INNPRENDE SAS_x000a_3. NEPTURA ZOMAC _x000a_4. FUNDACIÓN TECNALIA COLOMBIA"/>
    <s v="N/A"/>
    <s v="DESARROLLO TECNOLÓGICO DE MINIPLANTA PORTÁTIL AUTOMATIZADA PARA LA SEPARACIÓN DE RESIDUOS SÓLIDOS CON BIOTECNOLOGÍAS Y TECNOLOGÍA 4.0, INTELIGENCIA ARTIFICIAL, VISIÓN COMPUTARIZADA Y BRAZOS ROBOTIZADOS , EN LA REGIÓN CARIBE"/>
    <n v="24"/>
    <s v="UDFJC: _x000a_- Edwin Rivas Trujillo"/>
    <s v="UDFJC:_x000a_- AQUAFORMAT"/>
    <n v="13202771295.310001"/>
    <m/>
    <n v="12943893426.780001"/>
    <n v="258877868.53"/>
    <n v="12943893426.780001"/>
    <n v="0"/>
    <n v="129438934.27"/>
    <n v="0"/>
    <n v="25887786.850000001"/>
    <n v="0"/>
    <n v="25887786.850000001"/>
    <n v="0"/>
    <n v="25887786.850000001"/>
    <n v="0"/>
    <n v="51775573.710000001"/>
    <s v="- Laboratorio portátil de biotecnología y robótica aplicada a residuos_x000a_sólidos_x000a_- Desarrollo de biotecnología para el aprovechamiento de residuos sólidos_x000a_- Desarrollar un sistema integrado para el aprovechamiento de residuos sólidos._x000a_- Se realiza un proceso de transferencia de conocimiento de base biológica y en tecnologías emergentes 4.0 para manejo de residuos_x000a_sólidos_x000a_- Documento de lineamientos técnicos de la miniplanta robotizada_x000a_para el aprovechamiento de residuos sólidos"/>
    <s v="- 2 Artículos en revistas indexadas SJR o WoS._x000a_- El proyecto vincula a un estudiante de doctorado dentro del equipo base para la ejecución del proyecto_x000a_- Dotar laboratorio portátil de biotecnología y robótica aplicada a residuos sólidos._x000a_- Ocho Informes técnicos y financieros de ejecución presentados_x000a_- Ocho Informes de supervisión"/>
    <n v="0.98039215686316084"/>
    <n v="9.8039215687982396E-3"/>
    <n v="0"/>
    <n v="1"/>
    <n v="1.9607843134566813E-3"/>
    <n v="1.9607843134566813E-3"/>
    <n v="1.9607843134566813E-3"/>
    <n v="3.9215686276707793E-3"/>
    <n v="95271"/>
    <s v="Banco preliminar y región Caribe - Puesto #31"/>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x v="1"/>
    <x v="57"/>
    <x v="57"/>
    <s v="SGR - MinCiencias"/>
    <x v="1"/>
    <s v="1. ASOMARVI_x000a_2. NEPTURA ZOMAC _x000a_3. FUNDACIÓN TECNALIA COLOMBIA_x000a_4. AGAF"/>
    <s v="N/A"/>
    <s v="IMPLEMENTACIÓN DE ACCIONES PARA LA GENERACIÓN DE CONOCIMIENTO MEDIANTE BIOTECNOLOGÍA Y AGROINDUSTRIA 4.0 PARA MITIGACIÓN DEL CAMBIO CLIMÁTICO EN LA REGIÓN LLANOS"/>
    <n v="24"/>
    <s v="UDFJC: _x000a_- Cesar Andrey Perdomo Cherry_x000a_- Edwin Rivas (cambio a última hora, pero la carta ya esta firmada)"/>
    <s v="UDFJC:_x000a_- AQUAFORMAT_x000a_- Compatibilidad e Interferencia Electromagnética  (CAMBIO DE ÚLTIMO MOMENTO)"/>
    <n v="6365980265.2999992"/>
    <m/>
    <n v="6241157122.8299999"/>
    <n v="124823142.46999998"/>
    <n v="6241157122.8299999"/>
    <n v="0"/>
    <n v="62411571.229999997"/>
    <n v="0"/>
    <n v="12482314.25"/>
    <n v="0"/>
    <n v="12482314.25"/>
    <n v="0"/>
    <n v="24964628.489999998"/>
    <n v="0"/>
    <n v="12482314.25"/>
    <s v="- 200 hectáreas con ferti- riego de agua modificada._x000a_- 200 hectáreas protegidas con agua modificada._x000a_- 1 algoritmo inteligencia artificial predictor de enfermedades_x000a_- 200 hectáreas atendidas con predictor de enfermedades_x000a_- 1 algoritmo de identificación e intervención adecuada para el control de procesos fenológicos._x000a_- 200 hectáreas sembradas con drones aspersores de semillas _x000a_- 200 hectáreas fumigadas con drones aspersores agroinsumos_x000a_- Banco estratégico de Germo_x000a_plasma con semillas_x000a_importadas y estudio de_x000a_semillas nacionales_x000a_- Aprovechamiento de recursos_x000a_destinados a los cultivos_x000a_inteligentes y con niveles de_x000a_captura de carbono_x000a_- Bioprospección_x000a_1. productos alimenticios innovadores_x000a_2. productos desarrollados tecnológicamente para la industria farmacéutica, alimenticia o cosmética_x000a_50 millones ventas comercio_x000a_electrónico"/>
    <s v="- Cinco artículos de investigación_x000a_- Documentos de lineamientos técnicos_x000a_- Ocho informes de gestión"/>
    <n v="0.98039215686068149"/>
    <n v="9.8039215688738596E-3"/>
    <n v="0"/>
    <n v="1"/>
    <n v="1.9607843144031122E-3"/>
    <n v="1.9607843144031122E-3"/>
    <n v="3.9215686272353742E-3"/>
    <n v="1.9607843144031122E-3"/>
    <n v="95328"/>
    <s v="Banco preliminar y región Llanos - Puesto #12"/>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x v="1"/>
    <x v="57"/>
    <x v="57"/>
    <s v="SGR - MinCiencias"/>
    <x v="0"/>
    <s v="1. ICONTEC_x000a_2. NODRIZA_x000a_3. TECNALIA_x000a_4. ASOPATÍA_x000a_5. NEPTURA ZOMAC SAS _x000a_6. Alcaldía Municipio de Patía"/>
    <s v="N/A"/>
    <s v="DESARROLLO TECNOLÓGICO DE PLATAFORMA DESCENTRALIZADA PARA LA PREDICCIÓN DE LA DEGRADACIÓN EN ECOSISTEMAS ESTRATÉGICOS (MANGLARES Y HUMEDALES) Y MEDIDAS DE MITIGACIÓN Y ADAPTACIÓN CLIMÁTICA EN LA REGIÓN PACÍFICO."/>
    <n v="24"/>
    <s v="UDFJC: _x000a_- _x000a__x000a_NEPTURA:_x000a_- Diana Paola Arenas Martínez (investigadora principal)"/>
    <m/>
    <n v="6457871947.2400007"/>
    <m/>
    <n v="6331247007.1000004"/>
    <n v="126624940.14"/>
    <n v="6331247007.1000004"/>
    <n v="0"/>
    <n v="37987482.039999999"/>
    <n v="0"/>
    <n v="56981223.060000002"/>
    <n v="0"/>
    <n v="6331247.0099999998"/>
    <m/>
    <n v="25324988.030000001"/>
    <m/>
    <m/>
    <s v="- Modelo de medición y predicción de degradación de humedales y manglares._x000a_- Documento técnico de medición de degradación de los humedales y manglares._x000a_- Base de datos fotográficos y contenidos digitales para alimentación de bases big data._x000a_- Documento con recomendaciones de acciones de mitigación y adaptación en humedales y manglares_x000a_- Documento estratégico de integración de las TIC_x000a_- Desarrollar contratos_x000a_inteligentes con_x000a_tecnología_x000a_Blockchain:_x000a_condiciones de_x000a_comercialización_x000a_(token bonos de_x000a_carbono) para la_x000a_conservación_x000a_ambiental (humedales_x000a_y manglares)._x000a_- Desarrollar el modelo_x000a_de monetización para_x000a_la protección de los_x000a_activos ambientales_x000a_priorizados_x000a_(humedales y_x000a_manglares)._x000a_- Diseñar y Publicar un_x000a_artículo de_x000a_investigación con los_x000a_resultados del_x000a_proyecto"/>
    <s v="- Elaboración y publicación de (3) tres artículos en revistas indexadas SJR o WoS en temáticas en módelos de comercialización de activos ecosistémicos._x000a_- Formación de estudiantes: (1) Un estudiante de doctorado, (2) dos estudiantes de maestría, (2) dos estudiantes de pregrado_x000a_- Desarrollar una plataforma de Descarbonización a partir de la tokenización de sumideros de carbono (humedales y manglares), que genere confiabilidad, tracción y liquidez a los cuidadores y comunidades protectoras._x000a_- Participar en un congreso científico._x000a_- Ocho informes técnicos y financieros_x000a_- Ocho informes de supervisión"/>
    <n v="0.9803921568630487"/>
    <n v="5.8823529407756817E-3"/>
    <n v="0"/>
    <n v="1"/>
    <n v="8.8235294111635235E-3"/>
    <n v="9.8039215731211284E-4"/>
    <n v="3.9215686276999539E-3"/>
    <n v="0"/>
    <n v="95317"/>
    <s v="Banco preliminar y región Pacífico - Puesto #8"/>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x v="1"/>
    <x v="57"/>
    <x v="57"/>
    <s v="SGR - MinCiencias"/>
    <x v="0"/>
    <s v="1. Neptura (proponente)_x000a_2. Instituto Técnico de Putumayo_x000a_3. TECNALIA_x000a_InnPrende_x000a_4. ICONTEC_x000a_5. Alcaldía Municipal de Casa Blanca"/>
    <s v="N/A"/>
    <s v="IMPLEMENTACIÓN DE SISTEMAS AGROFORESTALES CLIMÁTICAMENTE INTELIGENTES CON TECNOLOGÍAS DE AGRONIDUSTRIA 4.0 EN CULTIVOS DE CACAO Y PIMIENTA EN LA REGIÓN CENTRO SUR."/>
    <n v="24"/>
    <s v="UDFJC: _x000a_- Cesar Perdomo_x000a_- Carlos Montenegro (investigador principal cambio de última hora)_x000a_- Edwin Rivas (O TRAVÉS CAMBIO DE ÚLTIMO MOMENTO)_x000a__x000a_NEPTURA:_x000a_- Diana Paola Arenas Martínez (investigadora principal)"/>
    <s v="UDFJC:_x000a_- GIIRA_x000a_- Compatibilidad e Interferencia Electromagnética"/>
    <n v="4871600469.4199982"/>
    <m/>
    <n v="4776078891.579999"/>
    <n v="95521577.840000004"/>
    <n v="4776078891.579999"/>
    <n v="0"/>
    <n v="19104315.57"/>
    <n v="0"/>
    <n v="28656473.350000001"/>
    <n v="0"/>
    <n v="19104315.57"/>
    <n v="0"/>
    <n v="19104315.57"/>
    <n v="0"/>
    <n v="9552157.7799999993"/>
    <s v="- Infraestructura para la investigación dotada _x000a_- Desarrollar algoritmo con inteligencia artificial para la predicción de enfermedades propias del cultivo de cacao, pimienta y forestal (plagas, hongos, virus, bacterias)._x000a_- Capacitar a los docentes, investigadores y semilleristas en el uso de tecnologías emergentes _x000a_- Implementar el análisis genético en los residuos orgánicos de cacao, pimienta y forestal._x000a_- Elaborar un documento de lineamientos técnicos de buenas prácticas en los procesos productivos del cacao, pimienta y forestal._x000a_- Desarrollo de un programa para que los operadores de las unidades productivas realicen valoración, control y seguimiento a los activos agroforestales mediante procesos_x000a_automatizados._x000a_- Desarrollar una plataforma de trazabilidad y mecanismos de financiación de los activos productores de descarbonización o de alto crecimiento (Bosque, plantaciones forestales) protectoras de fuentes hídricas y suelos._x000a_- Desarrollar un contrato inteligente con tecnología Blockchain por activo forestal atendido. condiciones de comercialización (Criptoactivos y monetización) para la conservación_x000a_ambiental._x000a_- Desarrollar un modelo de monetización para la protección de los activos ambientales priorizados._x000a_- Participar en un congreso. _x000a_- Diseñar y Publicar una guía técnica con los resultados del proyecto "/>
    <s v="- Elaboración y publicación de (3) tres artículos en revistas indexadas SJR o WoS en temáticas en módelos de comercialización de activos ecosistémicos._x000a_- Formación de estudiantes: (1) Un estudiante de doctorado, (2) dos estudiantes de maestría, (2) dos estudiantes de pregrado_x000a_- Participar en un congreso científico._x000a_- Ocho informes técnicos y financieros_x000a_- Ocho informes de supervisión"/>
    <n v="0.98039215686105474"/>
    <n v="3.9215686281996185E-3"/>
    <n v="0"/>
    <n v="1"/>
    <n v="5.8823529412730712E-3"/>
    <n v="3.9215686281996185E-3"/>
    <n v="3.9215686281996185E-3"/>
    <n v="1.9607843130734523E-3"/>
    <n v="95393"/>
    <s v="Banco preliminar y región Centro Sur - Puesto #12"/>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x v="1"/>
    <x v="13"/>
    <x v="59"/>
    <s v="MinCultura"/>
    <x v="1"/>
    <s v="N/A"/>
    <s v="N/A"/>
    <s v="LA NOCHE Y LAS LUCIÉRNAGAS 7 "/>
    <n v="5"/>
    <s v="UDFJC:_x000a_- Jorge Peñuela"/>
    <s v="UDFJC:_x000a_- Malinche"/>
    <n v="79397843"/>
    <m/>
    <n v="50000000"/>
    <n v="29397843"/>
    <n v="50000000"/>
    <n v="0"/>
    <n v="29397843"/>
    <m/>
    <m/>
    <m/>
    <m/>
    <m/>
    <m/>
    <m/>
    <m/>
    <s v="- Relacionar prácticas culturales de frontera como lo son las artes drag y transformista,  con el propósito de relacionarlas entre sí y con públicos amplios de arte formal e institucional._x000a_- Localizar y convocar grupos, personas o colectivos LGBTI dentro de las localidades de Bogotá y otras capitales de Colombia, que tengan como herramienta política el uso de prácticas fotográficas y performáticas. _x000a_- Realizar talleres en donde se puedan aportar ideas y enriquecer el trabajo de invención fotográfica y performática que realizan los  grupos o personas LGBTI en Colombia._x000a_- Propiciar  diálogos que ayuden a la construcción colectiva de  las comunidades drag, trans , queer y vogue de Colombia, para consolidar una cultura LGBTI._x000a_- Convocar artistas de la Facultad de Artes-ASAB que exploren las prácticas performáticas con comunidades específicas. "/>
    <s v="- Talleres de creación colectiva que permitan visibilizar  las estéticas diversas de la comunidad y proponer un montaje escénico final._x000a_- Coordinar, producir y realizar un Encuentro fotográfico y performático de estéticas drag, transformista y queer en las instalaciones del Museo Nacional de Colombia y Teatro Municipal Jorge Eliécer Gaitán  de Bogotá con base en la asignatura Estéticas drag, trans y queer para una sociedad igualitaria, el 15 de julio de 2023."/>
    <n v="0.62974002958745368"/>
    <n v="0.37025997041254632"/>
    <n v="0"/>
    <n v="1"/>
    <n v="0"/>
    <n v="0"/>
    <n v="0"/>
    <n v="0"/>
    <s v="N/A"/>
    <s v="Resultados salen en febrero 2023 según correo remitido el 22/11/2022"/>
    <d v="2023-02-01T00:00:00"/>
    <m/>
    <s v="Aval en el Comité de Investigaciones del 07/10/2022"/>
    <s v="Aval en el Comité de Investigaciones del 07/10/2022"/>
    <s v="Aval en el Comité de Investigaciones del 07/10/2022"/>
    <s v="Aval en el Comité de Investigaciones del 07/10/2022"/>
    <s v="Aval en el Comité de Investigaciones del 07/10/2022"/>
    <s v="Aval en el Comité de Investigaciones del 07/10/2022"/>
    <s v="Aval en el Comité de Investigaciones del 07/10/2022"/>
  </r>
  <r>
    <x v="5"/>
    <s v="Propuesta de Investigación Convocatoria"/>
    <x v="3"/>
    <x v="13"/>
    <x v="60"/>
    <s v="1- Agencia Distrital para la Educación Superior, la Ciencia y la Tecnología - ATENEA_x000a_2- Secretaria Distrital de Salud"/>
    <x v="1"/>
    <s v="1- SubRed Norte_x000a_2- SubRed Sur_x000a_3- Universidad Pedagógica Nacional - UPN"/>
    <s v="N/A"/>
    <s v="Determinación de las trazas de antibióticos (amoxicilina y cefalexina) en agua potable para diagnosticar el perfil de exposición en el sector noroccidental de Bogotá."/>
    <n v="8"/>
    <s v="UDFJC:_x000a_- Juan Pablo Rodríguez (investigador principal)_x000a__x000a_SubRed:_x000a_- María Fernanda Campos (Co investigadora Sub Red Norte)_x000a_- Diana Pardo Roa (Co investigadora Sub Red Sur)_x000a_UPN:_x000a_Dora Luz Gómez Aguilar (Co investigadora)_x000a_Nohora Marlen Arias Vargas (Co investigadora)"/>
    <s v="UDFJC:_x000a__x000a_SubRed:_x000a__x000a_UPN:"/>
    <n v="283000000"/>
    <n v="127000000"/>
    <n v="127000000"/>
    <n v="156000000"/>
    <n v="127000000"/>
    <n v="0"/>
    <n v="92000000"/>
    <n v="0"/>
    <n v="64000000"/>
    <m/>
    <m/>
    <m/>
    <m/>
    <m/>
    <m/>
    <s v="No se relacionan en la ficha de la propuesta de investigación"/>
    <s v="No se relacionan en la ficha de la propuesta de investigación"/>
    <n v="0.44876325088339225"/>
    <n v="0.32508833922261482"/>
    <n v="0"/>
    <n v="1"/>
    <n v="0.22614840989399293"/>
    <n v="0"/>
    <n v="0"/>
    <n v="0"/>
    <s v="N/A"/>
    <m/>
    <s v="1/03/2023_x000a_8/03/2023_x000a_25/04/2023"/>
    <m/>
    <m/>
    <m/>
    <m/>
    <m/>
    <m/>
    <m/>
    <m/>
  </r>
  <r>
    <x v="5"/>
    <s v="Propuesta de Investigación Alianza Convenio"/>
    <x v="0"/>
    <x v="13"/>
    <x v="1"/>
    <s v="1- INSTITUTO PARA LA INVESTIGACIÓN EDUCATIVA Y EL DESARROLLO PEDAGÓGICO - IDEP"/>
    <x v="3"/>
    <s v="1- INSTITUTO PARA LA INVESTIGACIÓN EDUCATIVA Y EL DESARROLLO PEDAGÓGICO - IDEP"/>
    <s v="N/A"/>
    <s v="Escuela cuidadora y gestión socio afectiva del maestro"/>
    <n v="8"/>
    <s v="UDFJC: _x000a_- Claudia Luz Piedrahita_x000a_- Adrián Perea Acevedo_x000a_- Maria Deissy Melo_x000a_- Valentina Benavides_x000a_- Luisa Fernanda Acuña"/>
    <s v="UDFJC: _x000a_- Vivencias"/>
    <n v="180000000"/>
    <n v="100000000"/>
    <n v="130000000"/>
    <n v="50000000"/>
    <n v="100000000"/>
    <n v="30000000"/>
    <n v="50000000"/>
    <m/>
    <m/>
    <m/>
    <m/>
    <m/>
    <m/>
    <m/>
    <m/>
    <m/>
    <s v="- Informe de investigación  _x000a_- Artículos Académicos en revistas con ISSN o Indexadas_x000a_- Dos Cartillas_x000a_- Evento académico_x000a_- Micrositio _x000a_- Proceso formativo/investigativo "/>
    <n v="0.55555555555555558"/>
    <n v="0.44444444444444442"/>
    <n v="0.375"/>
    <n v="0.625"/>
    <n v="0"/>
    <n v="0"/>
    <n v="0"/>
    <n v="0"/>
    <s v="N/A"/>
    <m/>
    <s v="N/A"/>
    <m/>
    <m/>
    <m/>
    <m/>
    <m/>
    <m/>
    <m/>
    <m/>
  </r>
  <r>
    <x v="5"/>
    <s v="Propuesta de Investigación Convocatoria"/>
    <x v="1"/>
    <x v="58"/>
    <x v="61"/>
    <s v="MinCiencias"/>
    <x v="3"/>
    <s v="N/A"/>
    <s v="N/A"/>
    <s v=" Descontaminación de recursos hídricos empleando el proceso de adsorción."/>
    <m/>
    <s v="Candidato: Aida Mireya Ramirez Arias_x000a_Contacto: amramireza@udistrital.edu.co / 3212891199"/>
    <s v="Doctorado en Ambiente y Sustentabilidad"/>
    <n v="0"/>
    <m/>
    <n v="0"/>
    <n v="0"/>
    <m/>
    <m/>
    <m/>
    <m/>
    <m/>
    <m/>
    <m/>
    <m/>
    <m/>
    <m/>
    <m/>
    <m/>
    <m/>
    <e v="#DIV/0!"/>
    <e v="#DIV/0!"/>
    <e v="#DIV/0!"/>
    <e v="#DIV/0!"/>
    <e v="#DIV/0!"/>
    <e v="#DIV/0!"/>
    <e v="#DIV/0!"/>
    <e v="#DIV/0!"/>
    <m/>
    <m/>
    <m/>
    <m/>
    <m/>
    <m/>
    <m/>
    <m/>
    <m/>
    <m/>
    <m/>
  </r>
  <r>
    <x v="5"/>
    <s v="Propuesta de Investigación Convocatoria"/>
    <x v="1"/>
    <x v="58"/>
    <x v="61"/>
    <s v="MinCiencias"/>
    <x v="3"/>
    <s v="N/A"/>
    <s v="N/A"/>
    <s v="La gestión integral del recurso hídrico en sistemas de abastecimiento de agua en zonas rurales, una mirada desde el enfoque adaptativo de las comunidades"/>
    <m/>
    <s v="Candidato: Aura Paola Andrade Ayala _x000a_Contacto: paolaandr@gmail.com / 3148156544"/>
    <s v="Doctorado en Ambiente y Sustentabilidad"/>
    <n v="0"/>
    <m/>
    <n v="0"/>
    <n v="0"/>
    <m/>
    <m/>
    <m/>
    <m/>
    <m/>
    <m/>
    <m/>
    <m/>
    <m/>
    <m/>
    <m/>
    <m/>
    <m/>
    <e v="#DIV/0!"/>
    <e v="#DIV/0!"/>
    <e v="#DIV/0!"/>
    <e v="#DIV/0!"/>
    <e v="#DIV/0!"/>
    <e v="#DIV/0!"/>
    <e v="#DIV/0!"/>
    <e v="#DIV/0!"/>
    <m/>
    <m/>
    <m/>
    <m/>
    <m/>
    <m/>
    <m/>
    <m/>
    <m/>
    <m/>
    <m/>
  </r>
  <r>
    <x v="5"/>
    <s v="Propuesta de Investigación Convocatoria"/>
    <x v="1"/>
    <x v="58"/>
    <x v="61"/>
    <s v="MinCiencias"/>
    <x v="3"/>
    <s v="N/A"/>
    <s v="N/A"/>
    <s v="Modelamiento del crecimiento de pasturas desde la perspectiva de la captura de carbono"/>
    <m/>
    <s v="Candidato: Diego Rubio Fernández_x000a_Contacto: drubiof@unal.edu.co / 3134884736"/>
    <s v="Doctorado en Ambiente y Sustentabilidad"/>
    <n v="0"/>
    <m/>
    <n v="0"/>
    <n v="0"/>
    <m/>
    <m/>
    <m/>
    <m/>
    <m/>
    <m/>
    <m/>
    <m/>
    <m/>
    <m/>
    <m/>
    <m/>
    <m/>
    <e v="#DIV/0!"/>
    <e v="#DIV/0!"/>
    <e v="#DIV/0!"/>
    <e v="#DIV/0!"/>
    <e v="#DIV/0!"/>
    <e v="#DIV/0!"/>
    <e v="#DIV/0!"/>
    <e v="#DIV/0!"/>
    <m/>
    <m/>
    <m/>
    <m/>
    <m/>
    <m/>
    <m/>
    <m/>
    <m/>
    <m/>
    <m/>
  </r>
  <r>
    <x v="5"/>
    <s v="Propuesta de Investigación Convocatoria"/>
    <x v="1"/>
    <x v="58"/>
    <x v="61"/>
    <s v="MinCiencias"/>
    <x v="3"/>
    <s v="N/A"/>
    <s v="N/A"/>
    <s v="Políticas para la transición energética usadas en el transporte multimodal y las potencialidades en la región de Cundinamarca."/>
    <m/>
    <s v="Candidato: Javier Yesid Mahecha Núñez_x000a_Contacto: jymahechan@gmail.com / 3213046005"/>
    <s v="Doctorado en Ambiente y Sustentabilidad"/>
    <n v="0"/>
    <m/>
    <n v="0"/>
    <n v="0"/>
    <m/>
    <m/>
    <m/>
    <m/>
    <m/>
    <m/>
    <m/>
    <m/>
    <m/>
    <m/>
    <m/>
    <m/>
    <m/>
    <e v="#DIV/0!"/>
    <e v="#DIV/0!"/>
    <e v="#DIV/0!"/>
    <e v="#DIV/0!"/>
    <e v="#DIV/0!"/>
    <e v="#DIV/0!"/>
    <e v="#DIV/0!"/>
    <e v="#DIV/0!"/>
    <m/>
    <m/>
    <m/>
    <m/>
    <m/>
    <m/>
    <m/>
    <m/>
    <m/>
    <m/>
    <m/>
  </r>
  <r>
    <x v="5"/>
    <s v="Propuesta de Investigación Convocatoria"/>
    <x v="1"/>
    <x v="58"/>
    <x v="61"/>
    <s v="MinCiencias"/>
    <x v="3"/>
    <s v="N/A"/>
    <s v="N/A"/>
    <s v="Educación musical-coral juvenil con enfoque decolonial en educación superior"/>
    <m/>
    <s v="Candidato: Diana Margarita Juliao Urrego _x000a_Contacto: dianotaj1@gmail.com / 3008031328"/>
    <s v="Doctorado en Estudios Artísticos"/>
    <n v="0"/>
    <m/>
    <n v="0"/>
    <n v="0"/>
    <m/>
    <m/>
    <m/>
    <m/>
    <m/>
    <m/>
    <m/>
    <m/>
    <m/>
    <m/>
    <m/>
    <m/>
    <m/>
    <e v="#DIV/0!"/>
    <e v="#DIV/0!"/>
    <e v="#DIV/0!"/>
    <e v="#DIV/0!"/>
    <e v="#DIV/0!"/>
    <e v="#DIV/0!"/>
    <e v="#DIV/0!"/>
    <e v="#DIV/0!"/>
    <m/>
    <m/>
    <m/>
    <m/>
    <m/>
    <m/>
    <m/>
    <m/>
    <m/>
    <m/>
    <m/>
  </r>
  <r>
    <x v="5"/>
    <s v="Propuesta de Investigación Convocatoria"/>
    <x v="1"/>
    <x v="58"/>
    <x v="61"/>
    <s v="MinCiencias"/>
    <x v="3"/>
    <s v="N/A"/>
    <s v="N/A"/>
    <s v="Entramados musicales y sensibilidades sociales: exploraciones sobre canciones y figuraciones emocionales en Bogotá"/>
    <m/>
    <s v="Candidato: Rafael Sánchez Aguirre_x000a_Contacto: rasancheza@udistrital.edu.co / 3007988198"/>
    <s v="Doctorado en Estudios Artísticos"/>
    <n v="0"/>
    <m/>
    <n v="0"/>
    <n v="0"/>
    <m/>
    <m/>
    <m/>
    <m/>
    <m/>
    <m/>
    <m/>
    <m/>
    <m/>
    <m/>
    <m/>
    <m/>
    <m/>
    <e v="#DIV/0!"/>
    <e v="#DIV/0!"/>
    <e v="#DIV/0!"/>
    <e v="#DIV/0!"/>
    <e v="#DIV/0!"/>
    <e v="#DIV/0!"/>
    <e v="#DIV/0!"/>
    <e v="#DIV/0!"/>
    <m/>
    <m/>
    <m/>
    <m/>
    <m/>
    <m/>
    <m/>
    <m/>
    <m/>
    <m/>
    <m/>
  </r>
  <r>
    <x v="5"/>
    <s v="Propuesta de Investigación Convocatoria"/>
    <x v="1"/>
    <x v="58"/>
    <x v="61"/>
    <s v="MinCiencias"/>
    <x v="3"/>
    <s v="N/A"/>
    <s v="N/A"/>
    <s v="Biomarcadores de apariencia mamográfica en cáncer de mama"/>
    <m/>
    <s v="Candidato: Gloria Milena Cruz Velasquez_x000a_Contacto: phone.gloria@gmail.com / 3006409478"/>
    <s v="Doctorado en Ingeniería"/>
    <n v="0"/>
    <m/>
    <n v="0"/>
    <n v="0"/>
    <m/>
    <m/>
    <m/>
    <m/>
    <m/>
    <m/>
    <m/>
    <m/>
    <m/>
    <m/>
    <m/>
    <m/>
    <m/>
    <e v="#DIV/0!"/>
    <e v="#DIV/0!"/>
    <e v="#DIV/0!"/>
    <e v="#DIV/0!"/>
    <e v="#DIV/0!"/>
    <e v="#DIV/0!"/>
    <e v="#DIV/0!"/>
    <e v="#DIV/0!"/>
    <m/>
    <m/>
    <m/>
    <m/>
    <m/>
    <m/>
    <m/>
    <m/>
    <m/>
    <m/>
    <m/>
  </r>
  <r>
    <x v="5"/>
    <s v="Propuesta de Investigación Convocatoria"/>
    <x v="1"/>
    <x v="58"/>
    <x v="61"/>
    <s v="MinCiencias"/>
    <x v="3"/>
    <s v="N/A"/>
    <s v="N/A"/>
    <s v="Evaluación de la seguridad dinámica del sistema eléctrico interconectado colombiano usando mediciones fasoriales sincronizadas (PMU-WAMS)"/>
    <m/>
    <s v="_x000a_Candidato: Jaime Dwaigth Pinzón Casallas_x000a_Contacto: jaime_p1203@hotmail.com / 3156962823"/>
    <s v="Doctorado en Ingeniería"/>
    <n v="0"/>
    <m/>
    <n v="0"/>
    <n v="0"/>
    <m/>
    <m/>
    <m/>
    <m/>
    <m/>
    <m/>
    <m/>
    <m/>
    <m/>
    <m/>
    <m/>
    <m/>
    <m/>
    <e v="#DIV/0!"/>
    <e v="#DIV/0!"/>
    <e v="#DIV/0!"/>
    <e v="#DIV/0!"/>
    <e v="#DIV/0!"/>
    <e v="#DIV/0!"/>
    <e v="#DIV/0!"/>
    <e v="#DIV/0!"/>
    <m/>
    <s v="Seleccionado en el banco de definitivos Puesto #493"/>
    <m/>
    <m/>
    <m/>
    <m/>
    <m/>
    <m/>
    <m/>
    <m/>
    <m/>
  </r>
  <r>
    <x v="5"/>
    <s v="Propuesta de Investigación Convocatoria"/>
    <x v="1"/>
    <x v="58"/>
    <x v="61"/>
    <s v="MinCiencias"/>
    <x v="3"/>
    <s v="N/A"/>
    <s v="N/A"/>
    <s v="Sistema automático para la detección de arritmias cardíacas (ac), como apoyo al diagnóstico clínico"/>
    <m/>
    <s v="_x000a_Candidato: Jonathan Roberto Torres Castillo_x000a_Contacto: jonathanrtc@gmail.com / 3153887816"/>
    <s v="Doctorado en Ingeniería"/>
    <n v="0"/>
    <m/>
    <n v="0"/>
    <n v="0"/>
    <m/>
    <m/>
    <m/>
    <m/>
    <m/>
    <m/>
    <m/>
    <m/>
    <m/>
    <m/>
    <m/>
    <m/>
    <m/>
    <e v="#DIV/0!"/>
    <e v="#DIV/0!"/>
    <e v="#DIV/0!"/>
    <e v="#DIV/0!"/>
    <e v="#DIV/0!"/>
    <e v="#DIV/0!"/>
    <e v="#DIV/0!"/>
    <e v="#DIV/0!"/>
    <m/>
    <s v="Seleccionado en el banco de definitivos Puesto #490"/>
    <m/>
    <m/>
    <m/>
    <m/>
    <m/>
    <m/>
    <m/>
    <m/>
    <m/>
  </r>
  <r>
    <x v="5"/>
    <s v="Propuesta de Investigación Convocatoria"/>
    <x v="1"/>
    <x v="58"/>
    <x v="61"/>
    <s v="MinCiencias"/>
    <x v="3"/>
    <s v="N/A"/>
    <s v="N/A"/>
    <s v="Pensar la tecnología y la ingeniería desde las ciencias sociales y las humanidades."/>
    <m/>
    <s v="Candidato: Ricardo Castaño Tàmara_x000a_Contacto: rcastanot@correo.udistrital.edu.co / 4243751"/>
    <s v="Doctorado Interinstitucional en Educación / IEIE"/>
    <n v="0"/>
    <m/>
    <n v="0"/>
    <n v="0"/>
    <m/>
    <m/>
    <m/>
    <m/>
    <m/>
    <m/>
    <m/>
    <m/>
    <m/>
    <m/>
    <m/>
    <m/>
    <m/>
    <e v="#DIV/0!"/>
    <e v="#DIV/0!"/>
    <e v="#DIV/0!"/>
    <e v="#DIV/0!"/>
    <e v="#DIV/0!"/>
    <e v="#DIV/0!"/>
    <e v="#DIV/0!"/>
    <e v="#DIV/0!"/>
    <m/>
    <m/>
    <m/>
    <m/>
    <m/>
    <m/>
    <m/>
    <m/>
    <m/>
    <m/>
    <m/>
  </r>
  <r>
    <x v="5"/>
    <s v="Propuesta de Investigación Convocatoria"/>
    <x v="1"/>
    <x v="58"/>
    <x v="61"/>
    <s v="MinCiencias"/>
    <x v="3"/>
    <s v="N/A"/>
    <s v="N/A"/>
    <s v="Propuesta: El género discursivo argumentativo y asertivo como una estrategia para disminuir la violencia a partir de la comunicación"/>
    <m/>
    <s v="Candidato: Yamal Esteban Nasif Contreras_x000a_Contacto: susorecords@yahoo.com / 3157482776"/>
    <s v="Doctorado Interinstitucional en Educación"/>
    <n v="0"/>
    <m/>
    <n v="0"/>
    <n v="0"/>
    <m/>
    <m/>
    <m/>
    <m/>
    <m/>
    <m/>
    <m/>
    <m/>
    <m/>
    <m/>
    <m/>
    <m/>
    <m/>
    <e v="#DIV/0!"/>
    <e v="#DIV/0!"/>
    <e v="#DIV/0!"/>
    <e v="#DIV/0!"/>
    <e v="#DIV/0!"/>
    <e v="#DIV/0!"/>
    <e v="#DIV/0!"/>
    <e v="#DIV/0!"/>
    <m/>
    <m/>
    <m/>
    <m/>
    <m/>
    <m/>
    <m/>
    <m/>
    <m/>
    <m/>
    <m/>
  </r>
  <r>
    <x v="5"/>
    <s v="Propuesta de Investigación Convocatoria"/>
    <x v="1"/>
    <x v="58"/>
    <x v="61"/>
    <s v="MinCiencias"/>
    <x v="3"/>
    <s v="N/A"/>
    <s v="N/A"/>
    <s v="El diálogo desde la perspectiva de David Bohm, una oportunidad para la prevención de violencias y el manejo de conflictos escolares en el área metropolitana de Bogotá"/>
    <m/>
    <s v="Candidato: Yeison Javier Cuesta Beltrán_x000a_Contacto: jason35018@gmail.com / 3102347556"/>
    <s v="Doctorado Interinstitucional en Educación"/>
    <n v="0"/>
    <m/>
    <n v="0"/>
    <n v="0"/>
    <m/>
    <m/>
    <m/>
    <m/>
    <m/>
    <m/>
    <m/>
    <m/>
    <m/>
    <m/>
    <m/>
    <m/>
    <m/>
    <e v="#DIV/0!"/>
    <e v="#DIV/0!"/>
    <e v="#DIV/0!"/>
    <e v="#DIV/0!"/>
    <e v="#DIV/0!"/>
    <e v="#DIV/0!"/>
    <e v="#DIV/0!"/>
    <e v="#DIV/0!"/>
    <m/>
    <m/>
    <m/>
    <m/>
    <m/>
    <m/>
    <m/>
    <m/>
    <m/>
    <m/>
    <m/>
  </r>
  <r>
    <x v="5"/>
    <s v="Propuesta de Investigación Convocatoria"/>
    <x v="1"/>
    <x v="59"/>
    <x v="62"/>
    <s v="MinCiencias"/>
    <x v="3"/>
    <s v="N/A"/>
    <s v="N/A"/>
    <s v="Producción de Biochard activado y su uso en distintas actividades agropecuarias dignificando la labor de las mujeres rurales a través de la transferencia del conocimiento científico."/>
    <n v="12"/>
    <s v="Candidato: Jeymy Tatiana Sarmiento Monsalve_x000a_Contacto: 3016207221_x000a_Correo: jeymyta@gmail.com_x000a__x000a_Joven investigadora: Ingrid Mayerli Osma Peña"/>
    <m/>
    <n v="247692308"/>
    <m/>
    <n v="197692308"/>
    <n v="50000000"/>
    <n v="188000000"/>
    <n v="9692308"/>
    <n v="50000000"/>
    <m/>
    <m/>
    <m/>
    <m/>
    <m/>
    <m/>
    <m/>
    <m/>
    <s v="Generación de nuevo conocimiento_x000a_Artículo de investigación centrado en los resultados experimentales de la obtención del biochar del_x000a_café, caracterización y evaluación como absorbente de nitrógeno proveniente del compostaje._x000a_Productos y resultados de actividades de Apropiación Social del Conocimiento._x000a_¨ Ponencia. Participación en eventos científicos, presentando los resultados de la_x000a_investigación_x000a_¨ Evento de carácter científico: Participación en evento de carácter científico a través de un_x000a_poster._x000a_¨ Cartilla o folleto: Medio de divulgación del proyecto para las mujeres de la zona._x000a_¨ Presentación de los resultados a las autoridades locales, nacionales y sectoriales:_x000a_Presentación de los trabajos de grado ante la universidad._x000a_¨ Participación ciudadana en CTeI. Reunión con las mujeres de la zona asesorando el los_x000a_usos de la economía circular dentro de sus actividades agroindustriales._x000a_Productos y resultados de Formación de Recurso Humano._x000a_¨ Jóvenes investigadores: Vinculación del joven investigador al proyecto._x000a_¨ Formación de pregrado: Formación culminada del estudiante de otro estudiante de_x000a_pregrado vinculado al proyecto."/>
    <m/>
    <n v="0.75900621023725934"/>
    <n v="0.24099378976274063"/>
    <n v="0.16237113833829311"/>
    <n v="0.83762886166170691"/>
    <n v="0"/>
    <n v="0"/>
    <n v="0"/>
    <n v="0"/>
    <n v="102753"/>
    <m/>
    <m/>
    <m/>
    <m/>
    <m/>
    <m/>
    <m/>
    <m/>
    <m/>
    <m/>
  </r>
  <r>
    <x v="5"/>
    <s v="Propuesta de Investigación Convocatoria"/>
    <x v="1"/>
    <x v="59"/>
    <x v="62"/>
    <s v="MinCiencias"/>
    <x v="3"/>
    <s v="N/A"/>
    <s v="N/A"/>
    <s v="La gestión integral del recurso hídrico en sistemas de abastecimiento de agua en zonas rurales, una mirada desde el enfoque adaptativo de las comunidades"/>
    <n v="12"/>
    <s v="Candidato: Aura Paola Andrade_x000a_Contacto: 3016207221_x000a_Correo: jeymyta@gmail.com_x000a__x000a_Joven investigadora: Ingrid Mayerli Osma Peña"/>
    <m/>
    <n v="0"/>
    <m/>
    <n v="0"/>
    <n v="0"/>
    <m/>
    <m/>
    <m/>
    <m/>
    <m/>
    <m/>
    <m/>
    <m/>
    <m/>
    <m/>
    <m/>
    <m/>
    <m/>
    <e v="#DIV/0!"/>
    <e v="#DIV/0!"/>
    <e v="#DIV/0!"/>
    <e v="#DIV/0!"/>
    <e v="#DIV/0!"/>
    <e v="#DIV/0!"/>
    <e v="#DIV/0!"/>
    <e v="#DIV/0!"/>
    <m/>
    <m/>
    <m/>
    <m/>
    <m/>
    <m/>
    <m/>
    <m/>
    <m/>
    <m/>
    <m/>
  </r>
  <r>
    <x v="5"/>
    <s v="Propuesta de Investigación Convocatoria"/>
    <x v="4"/>
    <x v="59"/>
    <x v="62"/>
    <s v="MinCiencias"/>
    <x v="3"/>
    <s v="N/A"/>
    <s v="N/A"/>
    <s v="Por una escucha social que promueva la construcción de Paz a través de la experiencia estética con las artes."/>
    <n v="12"/>
    <s v="Candidato: Juliana Patricia León Suárez_x000a_Contacto: amramireza@udistrital.edu.co / 3148156544_x000a_Doctorado / Instituto: Doctorado en Ambiente y Sustentabilidad"/>
    <s v="Doctorado en Estudios Artísticos"/>
    <n v="216153846"/>
    <m/>
    <n v="216153846"/>
    <n v="0"/>
    <n v="200000000"/>
    <n v="16153846"/>
    <m/>
    <m/>
    <m/>
    <m/>
    <m/>
    <m/>
    <m/>
    <m/>
    <m/>
    <m/>
    <m/>
    <n v="0.92526690457314376"/>
    <n v="7.47330954268563E-2"/>
    <n v="1"/>
    <n v="0"/>
    <n v="0"/>
    <n v="0"/>
    <n v="0"/>
    <n v="0"/>
    <n v="102674"/>
    <m/>
    <m/>
    <m/>
    <m/>
    <m/>
    <m/>
    <m/>
    <m/>
    <m/>
    <m/>
  </r>
  <r>
    <x v="5"/>
    <s v="Propuesta de Investigación Convocatoria"/>
    <x v="1"/>
    <x v="60"/>
    <x v="63"/>
    <s v="MinCiencias"/>
    <x v="1"/>
    <s v="1- Universidad Surcolombiana (co-ejecutor)_x000a_2- FUNDACIÓN PARA EL DESARROLLO DE LA EDUCACIÓN EN LA ORINOQUIA (co-ejecutor) - FDEO"/>
    <s v="N/A"/>
    <s v="Modelo pedagógico de justicia restaurativa en territorios PDET: aportes al campo de la paz desde un enfoque multisistémico, narrativo e interseccional"/>
    <n v="24"/>
    <s v="UDFJC:_x000a_- Marieta Quintero Mejía (investigadora principal)_x000a_-  Juan Carlos Amador Baquiro (co-investigador)_x000a_- Nine Yofana Ballesteros Albarracín (personal de apoyo)_x000a_- Oscar Eduardo Alba Niño (personal de apoyo)_x000a_- Aida Marcela Gutiérrez Molano (estudiante doctorado) _x000a_- Carolina González León (estudiante de doctorado)_x000a_- Mary Estrella Páez Gamboa (personal de apoyo)_x000a__x000a_USC:_x000a_- Angela María Cuellar Guayará (personal de apoyo)_x000a_- Myriam Oviedo Córdoba (co-investigador)_x000a_- William Sierra Barón (co-investigador)_x000a__x000a_FDEO:_x000a_- Ricardo Antonio Munevar (co-investigador)"/>
    <s v="UDFJC:_x000a_- Moralia_x000a__x000a_USC:_x000a_- CRECER"/>
    <n v="1717056256"/>
    <n v="454000000"/>
    <n v="830000000"/>
    <n v="887056256"/>
    <n v="830000000"/>
    <n v="0"/>
    <n v="420000000"/>
    <n v="0"/>
    <n v="372056256"/>
    <n v="0"/>
    <n v="95000000"/>
    <m/>
    <m/>
    <m/>
    <m/>
    <s v="En estricta alineación con los obejtivos trazados, así como cada una de las fases metodológicas propuesta, se plantean los siguientes_x000a_resultados de investigación:_x000a_-Instrumentos cualimétricos para la identificación de actitudes, creencias y emociones en narrativas de miembros de instituciones_x000a_educativas (exosistema), actores comunitarios (mesosistema) y víctimas y comparecientes (microsistema), en normas sociales que_x000a_inhiben la confianza en la justicia restaurativa como vía para la reconciliación entre los colombianos._x000a_- Modelo pedagógico de justicia restaurativa en territorios PDET con perspectiva cualimétrica, multisistémica e interseccional._x000a_-Portal web con narrativas transmedia que sistematiza los resultados obtenidos y promueve la confianza en la justicia restaurativa_x000a_como vía para la reconciliación entre los colombianos a través de un estudio cualimétrico._x000a_-Informe con hallazgos y recomendaciones que contribuyan al fortalecimiento de ecosistemas científicos y la generación de nuevo_x000a_conocimiento en el campo de la justicia restaurativa y la paz, a partir del modelo pedagógico con perspectiva cualimétrica,_x000a_multisistémica e interseccional."/>
    <s v="- Un artículo categoría A1_x000a_- Un artículo categoría B_x000a_- Un libro categoría B_x000a_- Elaboración de una Cartillas o Folletos como medio de divulgación de los resultados del proyecto._x000a_- Tres Cursos de capacitación, seminarios o talleres realizados en el campo de conocimiento del proyecto_x000a_- Una Comunicación del conocimiento con entidades competentes_x000a_- Fortalecimiento de la Red Colectivo Educación para la paz y_x000a_conformación de una nueva red que permita un ecosistema científico internacional en el marco de la justicia restaurativa (2)_x000a_- Generación de 4 contenidos multimodales y digitales en el marco del Modelo pedagógico de justicia restaurativa._x000a_- Vinculación de las estudiantes Carolina González León y Aída Marcela Gutiérrez al proyecto."/>
    <n v="0.48338544360424263"/>
    <n v="0.24460468230576132"/>
    <n v="0"/>
    <n v="1"/>
    <n v="0.21668262452083573"/>
    <n v="5.5327249569160304E-2"/>
    <n v="0"/>
    <n v="0"/>
    <n v="101156"/>
    <n v="408"/>
    <s v="16/08/2023_x000a__x000a_07/09/2023"/>
    <s v="16/05/2023_x000a_1:38 p.m."/>
    <m/>
    <m/>
    <m/>
    <m/>
    <m/>
    <m/>
    <m/>
  </r>
  <r>
    <x v="5"/>
    <s v="Propuesta de Investigación Convocatoria"/>
    <x v="1"/>
    <x v="60"/>
    <x v="63"/>
    <s v="MinCiencias"/>
    <x v="1"/>
    <s v="1- Universidad Nacional de Colombia - UNAL"/>
    <s v="N/A"/>
    <s v="BÚSQUEDA RACIONAL DE AGENTES FITOSANITARIOS PROVENIENTES DELGÉNERO Piper PARA EL CONTROL DE HONGOS QUE AFECTAN EL CULTIVO DE PAPA CRIOLLA (Solanum phureja)"/>
    <n v="36"/>
    <s v="UDFJC:_x000a_- William Fernando Castrillón (investigador principal)_x000a_- Jhennsy Lorena Correal (personal de apoyo)_x000a_- Lena Carolina Echeverry (co-investigador)_x000a__x000a_UNAL:_x000a_- Oscar Javier Patiño (co-investigador)_x000a_- Luis Cuca Suárez (co-investigador)_x000a_- Julieth Angélica Prieto (co-investigador)_x000a_- Javier Andrés Matulevich (estudiante doctorado)"/>
    <s v="UDFJC:_x000a_- Productos Naturales Vegetales_x000a__x000a_UNAL:_x000a_- Grupo de Investigación en Química de Productos Naturales Vegetales Bioactivos (QuiProNaB)"/>
    <n v="1459126328"/>
    <n v="371113733"/>
    <n v="878179904"/>
    <n v="580946424"/>
    <n v="878179904"/>
    <n v="0"/>
    <n v="376346950"/>
    <n v="0"/>
    <n v="204599474"/>
    <m/>
    <m/>
    <m/>
    <m/>
    <m/>
    <m/>
    <s v="Realizar la identificación a nivel macroscópico y molecular de los principales hongos y/o oomycetes fitopatógenos asociados con las enfermedades presentes en los cultivos de papa criolla._x000a_Establecer de manera racional a través de estudios metabolómicos, cuáles de las especies vegetales pertenecientes al género Piper son las más promisorias como fuentes de sustancias capaces de inhibir significativamente el crecimiento de agentes fitopatógenos asociados al cultivo de papa criolla._x000a_Determinar algunos de los constituyentes químicos responsables de la actividad exhibida por los extractos provenientes del género Piper frente a los hongos y/o oomycetes fitopatógenos asociados al cultivo de papa criolla._x000a_Determinar la influencia de los diferentes grupos funcionales de las moléculas más activas frente a la inhibición de hongos fitopatógenos asociados al cultivo de papa criolla._x000a_Caracterizar al fitotoxicidad y el potencial antifúngico de las sustancias más promisorias para el control de los hongos fitopatógenos asociados al cultivo de papa criolla._x000a_Los resultados propuestos permitirán proponer y desarrollar alternativas que permitan mejorar las capacidades nacionales para el manejo y control de hongos fitopatógenos asociados al cultivo de papa criolla. Adicionalmente, los resultados enfocados en la caracterización química y biológica de las especies vegetales como fuente natural de sustancias bioactivas eficientes y seguras, podría significar la puesta en marcha de una estrategia nacional encaminada a la bioprospección en la biodiversidad colombiana como estrategia para el descubrimiento y desarrollo de nuevos agentes fitosanitarios que le permitan a los agricultores reducir gastos en antifúngicos en sus cultivos."/>
    <s v="- Un artículo categoría B_x000a_- Un artículo categoría A1_x000a_- Presentación de 2 ponencias orales en dos congresos nacionales o internacionales_x000a_- Vinculación de dos Estudiantes de pregrado adscrito a algún programa de la Universidad Distrital FJC_x000a_- Vinculación de un Estudiante de doctorado adscrito al Programa de Doctorado en Ciencias - Química de la UNAL"/>
    <n v="0.60185323720647721"/>
    <n v="0.25792622802979126"/>
    <n v="0"/>
    <n v="1"/>
    <n v="0.14022053476373159"/>
    <n v="0"/>
    <n v="0"/>
    <n v="0"/>
    <n v="101371"/>
    <n v="410"/>
    <m/>
    <s v="26/05/2023_x000a_10:35 a.m."/>
    <m/>
    <m/>
    <m/>
    <m/>
    <m/>
    <m/>
    <m/>
  </r>
  <r>
    <x v="5"/>
    <s v="Propuesta de Investigación Convocatoria"/>
    <x v="1"/>
    <x v="60"/>
    <x v="63"/>
    <s v="MinCiencias"/>
    <x v="0"/>
    <s v="1- Universidad de Cundinamarca - UdeC"/>
    <s v="N/A"/>
    <s v="Gestión ambiental participativa para la conservación y promoción de la sostenibilidad en producciones agrícolas familiares en la provincia del Sumapaz"/>
    <n v="33"/>
    <s v="UDFJC:_x000a_- Roberto Ferro Escobar (co-investigador) _x000a__x000a_UdeC:_x000a_- Natalia Escobar Escobar (investigador principal)_x000a_- Elizabeth Escobar (co-investigador)_x000a_- Maria Cristina Velásquez (co-investigador)_x000a_- Jose Alexander Herrera (co-investigador)_x000a_- Gustavo Andrés Rodríguez (co-investigador)_x000a_- Gonzalo Escobar Reyes (co-investigador)_x000a_- Lourdes Elvira Rodríguez (co-investigador)"/>
    <s v="UDFJC: _x000a_- LIDER_x000a__x000a_UdeC:_x000a_- Área de Trabajo_x000a_- Arado"/>
    <n v="1495131959"/>
    <n v="424500000"/>
    <n v="879000000"/>
    <n v="616131959"/>
    <n v="879000000"/>
    <n v="0"/>
    <n v="95600000"/>
    <n v="0"/>
    <n v="520531959"/>
    <m/>
    <m/>
    <m/>
    <m/>
    <m/>
    <m/>
    <s v="El estudio evidenciaría estrategias de gestión orientadas a la integración ambiental desde la construcción participativa para la conservación y promoción de la sostenibilidad, en producciones agrícolas familiares en la Provincia del Sumapaz, cuyos resultados_x000a_redundarán en la caracterización y tipificación de estas, con especial interés en producción orgánica, lo cual en el corto plazo_x000a_evidenciaría una línea base específica en cuanto a las prácticas agropecuarias representativas de los sistemas de producción_x000a_agropecuarios a esta escala, con lo cual se pueden proyectar intervenciones específicas y precisas según las necesidades_x000a_identificadas._x000a_Así mismo, en el mediano plazo toma en consideración el estado del recurso hídrico, suelo, entomofauna, asociados a las prácticas_x000a_agropecuarias que se llevan a cabo a esta escala, de tal forma, que permita precisar las estrategias para intervenir desde los_x000a_principios de la gestión sostenible de estos recursos, buscando que las actividades y prácticas que se lleven a cabo en estos sistemas_x000a_conduzcan a la preservación y conservación de los recursos naturales._x000a_Es así, como desde la integración de las actividades anteriores, cuyo punto de partida es el análisis de la información generada de la_x000a_caracterización y tipificación de estos sistemas, se podrá tener la línea base de información, para poder interactuar con la_x000a_comunidad, desde procesos participativos en donde se construyan y gestionen estrategias innovadoras y contextualizada orientadas_x000a_a la sostenibilidad de los recursos naturales, de modo que se promocionen en efectivamente, a través de ejercicios demostrativos en_x000a_donde se articulan métodos, técnicas y prototipos para el uso y optimización del recurso hídrico._x000a_Finalmente y a la luz de la necesidad que se tiene de disminuir la brecha existente en cuanto al uso de las tecnología en la ruralidad,_x000a_el proyecto desarrollará una plataforma web, a través de la cual se logre la centralización y procesamiento de datos que facilitarán la_x000a_localización y seguimiento al desarrollo de las prácticas agrícolas._x000a_Por lo anterior, los resultados serán medibles a partir del seguimiento de las actividades que conducen al diseño, aplicación, y_x000a_análisis de los instrumentos que se apliquen para la caracterización, tipificación y análisis de las prácticas agropecuarias en las_x000a_aporx. 20-25 unidades productivas y su impacto en el recurso hídrico, suelo, lo cual se materializa con los resultados de laboratorio,_x000a_a partir de los cuales se realizará el documento de análisis que permita dar cuenta de la relación entre las prácticas llevadas a cabo_x000a_en las unidades productivas, y los impactos que en los recursos mencionados tienen._x000a_Los productos anteriores, dan lugar a la base de información tanto para la toma de decisiones técnicas, como para socializar ante la_x000a_comunidad el estado de los recursos de acuerdo las prácticas que llevan a cabo. De tal forma, que a partir de la articulación de los_x000a_aspectos técnicos y la participación de la comunidad, se proyectarán estrategias contextualizadas y acordes con la cultura y sobre_x000a_todo orientadas a la conservación y sostenibilidad de los recursos naturales. De donde, se puede dar lugar al diseño de protocolos de_x000a_buenas prácticas, ajustados según la estrategia, el tipo de unidad, impacto a mitigar y/o práctica de conservación, según sea el caso._x000a_Igualmente, el cuarto objetivo dará lugar a un producto tecnológico tipo plataforma web, en el que se podrá realizar la localización_x000a_y seguimiento de prácticas agropecuarias. Aunado a lo anterior, se generarán tesis de pregrado y a nivel de maestría, artículos_x000a_científicos en los que se visibilicen los resultados logrados. A partir de estos productos, se espera mitigar los efectos generados por_x000a_el uso inadecuado del recurso hídrico y las condiciones del suelo._x000a_La relación entre la capacidad agrícola familiar con respecto a las prácticas de producción agroalimentaria que propendan por_x000a_sistemas más seguros. Siendo este un aporte para la agenda 2030 de los ODS (Objetivos de Desarrollo Sustentable), en sus objetivos_x000a_2 y 12, al Conpes 3918 de 2018 y al Plan de Desarrollo de Cundinamarca 2020-2024 en la línea estratégica: Más sostenibilidad,_x000a_como una apuesta a agroecosistemas sostenibles desde la denominada: El Campo Corazón de progreso de Cundinamarca, como_x000a_principal alternativa para mantener la Seguridad Alimentaria, en concordancia con lo establecido en el Plan Nacional de Desarrollo_x000a_2018 – 2022, “Pacto por Colombia, Pacto por la Equidad”._x000a_De otra parte, es importante resaltar que desde el ámbito de la agricultura familiar, el proyecto busca visibilizar el aporte y_x000a_participación de la mujer rural al capital social de su comunidad local y regional, en las múltiples actividades a las que se encuentra_x000a_vinculada (maternidad, educación, oficios domésticos, productividad agropecuaria, artesanal, artística, etc); y la importancia de los_x000a_mercados orgánicos, que promocionan sus productos sin intermediarios, como actividad principal de las familias; aporte directo a_x000a_los ODS 5, 8 y 10, que además de reconocer el papel que representa la mujer rural para el desarrollo de los territorios, contribuye a_x000a_la reducción de las desigualdades y promueve el crecimiento económico sostenido, inclusivo y sostenible, el empleo y el trabajo_x000a_decente para todos. En este sentido, desde el Plan de Desarrollo de Cundinamarca 2020-2024, el proyecto aportaría a los siguientes_x000a_programas: Cundinamarca sin estereotipos y productividad- un camino de desarrollo, que hace parte de la línea estratégica: “Más_x000a_Competitividad y más Productividad” (Objetivos de Desarrollo Sostenible, 2015)._x000a_A partir de los encuentros, socializaciones y talleres con las comunidades y particularmente, con la mujer rural, se pretende el_x000a_fortalecimiento de prácticas agropecuarias que propendan por la conservación de los recursos naturales, especialmente agua y suelo._x000a_Desde el rol de madre y líder, como mujer rural, se promuevan y repliquen en niños y jóvenes, conocimientos y saberes que_x000a_fortalezcan la sostenibilidad de estos sistemas."/>
    <s v="- 1 Libro de formación. Producto: libro sometido a editorial Institucional. RESPONSABLES Grupo Arado y Área Verde._x000a_- 1 artículos A2 sometido a evaluación en revista. RESPONSABLES Grupo Arado_x000a_- 1 artículos A2 sometido a evaluación en revista. RESPONSABLES Grupo Área Verde_x000a_- 1 artículos B sometido a evaluación en revista. RESPONSABLES Grupos Área Verde y Arado_x000a_- 1 artículos B sometido a evaluación en revista. RESPONSABLES Grupos LIDER_x000a_- 1PLATAFORMA WEB. RESPONSABLES Grupo Líder_x000a_- 1 APLICATIVO MÓVIL. RESPONSABLE Grupo Líder _x000a_- 1 mapa de riesgo ambiental. RESPONSABLES Grupos Arado, Área Verde y Líder_x000a_- 3 organizaciones de eventos especializados.  RESPONSABLES Grupo Arado: 1, Grupo Área Verde:1, Grupo Líder: 1_x000a_- 1 Cartilla como medio de divulgación de los resultados del proyecto. RESPONSABLES Grupos Arado y Área Verde_x000a_- 3 capacitaciones. RESPONSABLES Grupos Arado y Área Verde_x000a_- 3 Participaciones ciudadanas con comunidades en proyectos de investigación. RESPONSABLES Grupos Arado y Área Verde_x000a_- 1 Vídeo. RESPONSABLES Grupos Arado y Área Verde_x000a_- 6 participaciones en eventos científicos nacionales. RESPONSABLES Grupo Arado: 2 ponencia nacional Grupo Área Verde:2 ponencia nacional Grupo Líder: 2 ponencia nacional_x000a_- 6 participaciones en eventos científicos internacionales._x000a_RESPONSABLES Grupo Arado: 2 ponencia internacional Grupo Área Verde:2 ponencia internacional Grupo Líder: 2 ponencia internacional_x000a_- 3 participaciones en eventos científicos en calidad de póster. RESPONSABLES Grupo Arado: 3 participaciones tipo póster_x000a_- 5 TRABAJOS DE PREGRADO CON ACTA DE SUSTENTACIÓN_x000a_- 1 TRABAJO DEMAESTRÍA CON ACTA DE SUSTENTACIÓN"/>
    <n v="0.58790797341253276"/>
    <n v="6.3940844434855662E-2"/>
    <n v="0"/>
    <n v="1"/>
    <n v="0.34815118215261159"/>
    <n v="0"/>
    <n v="0"/>
    <n v="0"/>
    <n v="103678"/>
    <n v="523"/>
    <m/>
    <s v="26/05/2023_x000a_5:22 p.m."/>
    <m/>
    <m/>
    <m/>
    <m/>
    <m/>
    <m/>
    <m/>
  </r>
  <r>
    <x v="5"/>
    <s v="Propuesta de Investigación Convocatoria"/>
    <x v="1"/>
    <x v="60"/>
    <x v="63"/>
    <s v="MinCiencias"/>
    <x v="1"/>
    <s v="N/A"/>
    <s v="N/A"/>
    <s v="Estudio de dinámica molecular sobre los mecanismos de acción bactericida de péptidos antimicrobianos para el diseño de antibióticos alternativos"/>
    <n v="24"/>
    <s v="UDFJC:_x000a_- Roberto Ferro Escobar (investigador principal)_x000a_- Cesar Aurelio Herreño (co-investigador)_x000a_- Andrés Dario Bermúdez Manjarres (co-investigador)_x000a_- Nathaly Marín Medina (co-investigador)_x000a_- Diego Alejandro Barragán (estudiante de maestría)_x000a_- Gustavo Silva (estudiante de doctorado)_x000a__x000a_Asesor Internacional:_x000a_- Gilles Paul Pieffet "/>
    <s v="UDFJC:_x000a_- Grupo de Instrumentación Cientifica &amp; Didáctica_x000a_- Laboratorio de Investigación y desarrollo en Electrónica y Redes (LIDER)"/>
    <n v="1000000000"/>
    <n v="611000000"/>
    <n v="611000000"/>
    <n v="389000000"/>
    <n v="611000000"/>
    <n v="0"/>
    <n v="389000000"/>
    <m/>
    <m/>
    <m/>
    <m/>
    <m/>
    <m/>
    <m/>
    <m/>
    <s v="Durante el desarrollo del proyecto, uno de los primeros resultados esperados es identificar los PAM más relevantes actualmente en_x000a_el desarrollo de tratamientos antibióticos alternativos. Se sabe que en general los PAM son de gran interés puesto que tienen un_x000a_amplio rango de actividad bactericida; sin embargo, con base en la revisión de la literatura científica de los últimos años buscamos_x000a_determinar de la amplia gama de PAM que existen en la naturaleza y de los PAM análogos que derivan de los naturales, cuáles son_x000a_los más prometedores para el desarrollo de nuevos antibióticos._x000a_Una vez realizadas las simulaciones de dinámica molecular y analizados los datos obtenidos, se espera caracterizar la estabilidad_x000a_mecánica de los PAM identificados como prometedores para los futuros antibióticos alternativos. Como resultado esperado en esta_x000a_fase tenemos una mejor comprensión del comportamiento a nivel molecular de la interacción péptido-membrana, lo cual permite_x000a_explicar el mecanismo de acción bactericida del péptido a partir de resultados obtenidos de herramientas computacionales y_x000a_complementar los resultados obtenidos por otros grupos de investigación de estudios experimentales._x000a_Finalmente, otro de los resultados esperados con el desarrollo del proyecto es poder proponer diseños de PAM análogos que tengan_x000a_un comportamiento ideal en la futura fabricación de tratamientos antibióticos alternativos basados en péptidos con el fin de tratar_x000a_las infecciones bacterianas que se han vuelto resistentes a los antibióticos convencionales._x000a_Por otro lado, los productos esperados de la invesigación son:_x000a_PRODUCTO 1: Artículo científico sometido a revista Q1 (Artículo original en revista indexada internacional)_x000a_PRODUCTO 2: Artículo científico sometido a revista Q2 (Artículo original en revista indexada internacional)_x000a_PRODUCTO 3: Ponencia en congreso internacional_x000a_PRODUCTO 4: Evento científico (póster)_x000a_PRODUCTO 5: Participación Ciudadana en CTeI_x000a_PRODUCTO 6: Capítulo en libro resultado de investigación"/>
    <s v="- Publicación de artículo en revista A2 resultado del proyecto de investigación propuesto_x000a_- Publicación de artículo en revista B resultado de las simulaciones obtenidas del proyecto de investigación_x000a_- Publicación de capítulo de libro sobre las simulaciones efectuadas en el proyecto y los resultados obtenidos acerca de la actividad bactericida de los péptidos antimicrobianos._x000a_- Dos Charlas de divulgación científica para la apropiación social del conocimiento dirigida a investigadores y estudiantes de carreras ciencias naturales o ingenierías_x000a_- Formación de tres estudiantes de pregrado_x000a_- Formación de un estudiante de maestría_x000a_- Formación de un estudiante de doctorado"/>
    <n v="0.61099999999999999"/>
    <n v="0.38900000000000001"/>
    <n v="0"/>
    <n v="1"/>
    <n v="0"/>
    <n v="0"/>
    <n v="0"/>
    <n v="0"/>
    <n v="102673"/>
    <n v="261"/>
    <m/>
    <s v="26/05/2023_x000a_11:16 a.m."/>
    <m/>
    <m/>
    <m/>
    <m/>
    <m/>
    <m/>
    <m/>
  </r>
  <r>
    <x v="5"/>
    <s v="Propuesta de Investigación Convocatoria"/>
    <x v="1"/>
    <x v="60"/>
    <x v="63"/>
    <s v="MinCiencias"/>
    <x v="0"/>
    <s v="1- Corporación Universitaria Minuto de Dios - UniMinuto"/>
    <s v="N/A"/>
    <s v="Páramo Vivo: Implementación de un sistema de monitoreo de la vitalidad y calidad del páramo que permitan establecer políticas de gestión sostenible de ecosistemas del páramo cruz verde."/>
    <n v="24"/>
    <s v="UDFJC:_x000a_- Giovanni Bermudez (co-investigador)_x000a_- Angel Ayala Bolaños (personal de apoyo)_x000a_- Michelle Sepulveda Sanchez (personal de apoyo)_x000a_- Estefani Tapiero Guerra (personal de apoyo)_x000a_- Kristel Novoa Roldán (co-investigador)_x000a_- Wilson Infante Moreno (co-investigador)_x000a_- Daniel Castellanos Cuervo (personal de apoyo)_x000a__x000a_Uniminuto:_x000a_- Jhon Monje Carvajal (investigador principal)_x000a_- Edgar Aguirre Buenaventura (co-investigador)_x000a_- Laura Rodríguez Rodríguez (co-investigador)_x000a_- Ingrid Gómez (co-investigador)"/>
    <s v="UDFJC:_x000a_- Robótica Móvil Autónoma (ROMA)_x000a__x000a_Uniminuto:_x000a_- AGROECO y Gestión Ambiental_x000a_- Investigación-IT Minuto"/>
    <n v="1356183858"/>
    <n v="148082492"/>
    <n v="871787797"/>
    <n v="484396061"/>
    <n v="871787797"/>
    <n v="0"/>
    <n v="200632661"/>
    <n v="0"/>
    <n v="283763400"/>
    <m/>
    <m/>
    <m/>
    <m/>
    <m/>
    <m/>
    <m/>
    <s v="- Dos artículos de investigación categoría A2_x000a_- Un Registro de solicitud de patente de modelo de utilidad de la estación de monitoreo_x000a_- Un libro categoría A_x000a_- Un Modelo de estación de monitoreo ambiental desarrollado con todas las características técnicas y de funcionamiento del producto"/>
    <n v="0.64282419515422373"/>
    <n v="0.14793913068385747"/>
    <n v="0"/>
    <n v="1"/>
    <n v="0.20923667416191882"/>
    <n v="0"/>
    <n v="0"/>
    <n v="0"/>
    <n v="104474"/>
    <n v="370"/>
    <m/>
    <s v="26/05/2023_x000a_4:21 p.m."/>
    <m/>
    <m/>
    <m/>
    <m/>
    <m/>
    <m/>
    <m/>
  </r>
  <r>
    <x v="5"/>
    <s v="Propuesta de Investigación Convocatoria"/>
    <x v="1"/>
    <x v="60"/>
    <x v="63"/>
    <s v="MinCiencias"/>
    <x v="1"/>
    <s v="N/A"/>
    <s v="N/A"/>
    <s v="Investigación científica y desarrollo tecnológico para la remediación de aguas del rio Cáqueza usando bio-nano materiales"/>
    <n v="24"/>
    <s v="UDFJC:_x000a_- Cesar Aurelio Herreño Fierro (investigador principal)_x000a_- Nelson Libardo Forero (personal de apoyo)_x000a_- Cesar Díaz Pomar (co-investigador)_x000a_- Arthur Triana Martínez (co-investigador)_x000a_- Luis Eduardo Peña (personal de apoyo)_x000a_- Jaidith Marisol Ramos Rincón (personal científico)_x000a_- Diana del Socorro Daza (personal de apoyo)_x000a_- Julio Beltrán Vargas (co-investigador)_x000a_- Nelson Enrique Barrios (personal de apoyo)_x000a_- Angie Pineda Morales (estudiante pregrado)_x000a_- Miguel Ángel Delgado (co-investigador)_x000a_- Camilo Andrés Huertas (estudiante pregrado)"/>
    <s v="UDFJC:_x000a_- Instrumentación Química_x000a_- INDESOS - Investigación para el desarrollo sostenible_x000a_- Física del medio ambiente y energía solar_x000a_- Grupo de instrumentación científica &amp; didáctica"/>
    <n v="1198940000"/>
    <n v="880000000"/>
    <n v="880000000"/>
    <n v="318940000"/>
    <n v="880000000"/>
    <n v="0"/>
    <n v="318940000"/>
    <m/>
    <m/>
    <m/>
    <m/>
    <m/>
    <m/>
    <m/>
    <m/>
    <s v="- Reconocimiento del actual índice de calidad de las Aguas del rio Cáqueza perteneciente a la Cuenca hidrográfica del río Guayuriba en el municipio de Cáqueza Cundinamarca_x000a_- Implementación de tecnologias a nivel de aguas contaminadas en las Aguas del rio Cáqueza usando nanociencia y nanotecnología_x000a_- Solución de un problema ambiental local usando_x000a_nanociencia y nanotecnología"/>
    <s v="- Dos Artículo categoría B publicado o carta de aceptación del artículo para su publicación emitida por el editor o comité editorial de la respectiva revista respecto al objetivo especifico 1_x000a_- Un Artículo categoría A2 publicado o carta de aceptación del artículo para su publicación emitida por el editor o comité editorial de la respectiva revista . Cumple con el objetivo especifico 2_x000a_- Un Cursos de capacitación, seminarios o talleres realizados. Producto: Programa del curso, capacitación, seminario o taller; intensidad horaria, duración y lista de asistencia_x000a_- Organización de tres eventos especializados. Producto: Certificación de la organización y realización de eventos científicos tales como workshops, simposios y congresos_x000a_- Participacion y ponencia a dos congreso internacional en nanotecnologia, ciencias o ingenieria_x000a_- Cuatro Estudiantes en formación de pregrado ciencias, licenciaturas e ingeniería_x000a_- Vinculación de un estudiante de maestría_x000a_- Vinculación de un estudiante de doctorado"/>
    <n v="0.73398168382070827"/>
    <n v="0.26601831617929173"/>
    <n v="0"/>
    <n v="1"/>
    <n v="0"/>
    <n v="0"/>
    <n v="0"/>
    <n v="0"/>
    <n v="103320"/>
    <n v="103"/>
    <m/>
    <s v="26/05/2023_x000a_5:55 p.m."/>
    <m/>
    <m/>
    <m/>
    <m/>
    <m/>
    <m/>
    <m/>
  </r>
  <r>
    <x v="5"/>
    <s v="Propuesta de Investigación Convocatoria"/>
    <x v="1"/>
    <x v="60"/>
    <x v="63"/>
    <s v="MinCiencias"/>
    <x v="1"/>
    <s v="1- Fuerza Aérea Colombiana - FAC"/>
    <s v="N/A"/>
    <s v="Comportamiento de celda de combustible de hidrógeno acoplada a un vehículo remotamente pilotado tipo cuadricóptero en condiciones ambientales del trópico colombiano"/>
    <n v="36"/>
    <s v="UDFJC:_x000a_- Diana Marcela Ovalle Martínez (investigador principal)_x000a_- Luis Francisco Combitá (personal científico)_x000a_- Marco Aurelio Alzate (personal científico)_x000a_- José Leon Leon (estuadiante doctorado) _x000a_- Helman Sarmiento (personal de apoyo)_x000a__x000a_FAC:_x000a_- Edward Villegas Polo (estudiante pregrado)_x000a_- Melquis Cely (estudiante pregrado)_x000a_- Richard Cáceres (personal científico)_x000a_- Ignacio Alvarado Ortega (personal científico)_x000a_- Juan Carlos López Giraldo (personal científico)_x000a_- Jhon Dario Osorio (personal científico)_x000a_- Orlando Puentes Garzón (personal científico)_x000a_- Oscar Duque Hincapie (estudiante pregrado)_x000a_- Loren Valencia Banguero (estudiante pregrado)"/>
    <s v="UDFJC:_x000a_- IDEAS_x000a__x000a_FAC:_x000a_- Grupo de investigación en electrónica y tecnologías para la defensa (TESDA)"/>
    <n v="1674610312"/>
    <n v="486856872"/>
    <n v="724324872"/>
    <n v="950285440"/>
    <n v="724324872"/>
    <n v="0"/>
    <n v="600467440"/>
    <n v="0"/>
    <n v="349818000"/>
    <m/>
    <m/>
    <m/>
    <m/>
    <m/>
    <m/>
    <s v="El cumplimiento a los objetivos de la presente investigación permitirá evidenciar el comportamiento de una celda de combustible de hidrogeno para energizar un sistema aéreo remotamente tripulado de tipo multirotor bajo condiciones ambientales de trópico colombiano, teniendo en cuenta variables como humedad relativa, el porcentaje de oxígeno y la temperatura. Además, se espera que el cambio en la fuente de alimentación del RPAS a celdas de combustible de hidrogeno conlleve a cambios de rendimiento y operatividad de la aeronave, así como los cambios inherentes que se pueden dar sobre el sistema electromecánico, sistema estructural y sistema de comando y control. De esta manera, a  continuación, se relaciona el conocimiento generado y el resultado esperado con el cumplimiento de los objetivos específicos, así:_x000a_Objetivo específico 1: diseños conceptuales del sistema estructural (frame, chasis o fuselaje) sometido a esfuerzos. Prototipado y optimización de las piezas. Sistema estructural fabricado en materiales compuestos por manufactura aditiva impresión 3D. Bitácora de control de cambios, seguimiento a pruebas, hallazgos y optimización del sistema._x000a_Objetivo específico 2: prototipo industrial del sistema aéreo remotamente tripulado acoplado a la celda de combustible de hidrógeno. Documento con los cálculos y proyecciones eléctricas, electrónica y mecánicas, argumentado la elección de los sistemas de propulsión, integración de sistemas electromecánico, estructural y comando y control._x000a_Objetivo específico 3: prototipo de banco de pruebas (cámara) bioclimático y altimétrico; desarrollo del diseño de experimentos por superficie de respuesta, control mediante bitácora. Documento detallado con la optimización del sistema aéreo remotamente pilotado acoplado a la celda de combustible de hidrógeno, según los hallazgos y validación en el banco de pruebas._x000a_Lo anterior permitirá la generación de nuevo conocimiento científico, de interés para la comunidad científica, redundando en el fortalecimiento de la cadena de valor del hidrogeno, como base del desarrollo de RPAS, con potenciales aplicaciones en el entorno civil y/o militar."/>
    <s v="- Un artículo categoría A1_x000a_- Un artículo categoría A2_x000a_- Prototipo de vehículo aéreo pilotado remotamente tipo cuadricóptero, con detalle de especificaciones en cuanto a capacidades técnicas, de percepción y operación _x000a_- Prototipo de banco bioclimático de pruebas de 1 m3 de volumen, con posibilidad de controlar características de temperatura, humedad y porcentaje de oxígeno en su interior._x000a_- Participación como ponentes en cuatro eventos científicos internacionales, afines al área de conocimiento en la cual se centra la investigación_x000a_- Vinculación estudiante de doctorado_x000a_- Desarrollo de cuatro trabajos de pregrado"/>
    <n v="0.43253338810205533"/>
    <n v="0.35857144536680724"/>
    <n v="0"/>
    <n v="1"/>
    <n v="0.20889516653113743"/>
    <n v="0"/>
    <n v="0"/>
    <n v="0"/>
    <n v="103817"/>
    <n v="218"/>
    <m/>
    <s v="26/05/2023_x000a_11:55 p.m."/>
    <m/>
    <m/>
    <m/>
    <m/>
    <m/>
    <m/>
    <m/>
  </r>
  <r>
    <x v="5"/>
    <s v="Propuesta de Investigación Convocatoria"/>
    <x v="0"/>
    <x v="13"/>
    <x v="64"/>
    <s v="ICETEX"/>
    <x v="0"/>
    <s v="1- La Universidad Internacional del Trópico Americano - Unitrópico_x000a_2- Universidad Federal del Espíritu Santo - UFES"/>
    <s v="N/A"/>
    <s v="Promoción de la Internacionalización Intercultural a través de la Intercomprensión Lingüística español – portugués"/>
    <n v="6"/>
    <s v="UDFJC:_x000a_- Sandra Ximena Bonilla Medina_x000a_- Angelica María Ávila Molina_x000a__x000a_Unitrópico:_x000a_- Adriana Márquez Medina_x000a_- Herley Ricardo Barrera Alarcón_x000a__x000a_UFES:_x000a_- Kyria Finardi"/>
    <s v="UDFJC:_x000a_- ESTUPOLI _x000a__x000a_Unitrópico:_x000a_- _x000a__x000a_UFES:_x000a_- EMITI - Educação Multilinguismo Internacionalização Tecnologia Inglês"/>
    <n v="142009005"/>
    <n v="0"/>
    <n v="99999999"/>
    <n v="42009006"/>
    <n v="99999999"/>
    <n v="0"/>
    <n v="8284032"/>
    <n v="0"/>
    <n v="32215680"/>
    <n v="0"/>
    <n v="1509294"/>
    <m/>
    <m/>
    <m/>
    <m/>
    <s v="Mediante este proyecto de colaboración entre las universidades se espera que haya primero: un ejercicio de intercambio cultural que redunde en ampliar el conocimiento que se tiene de cada uno de los países. Teniendo en cuenta esta ampliación cultural, se busca que consecuentemente se encuentren relaciones locales de paridad que permitan abordar problemáticas estratégicamente para el beneficio común.  Este intercambio se materializará mediante la inmersión que realizarán los miembros participantes de las instituciones en Brasil.  Desde ese contexto, se piensan dinamizar actividades propuestas mediante foros y charlas que girarán en torno a la discusión de la interculturalidad, los factores comunes y de problemáticas de abordamiento. _x000a_Metodológicamente estos espacios se abordarán con notas de clase que se sistematizan y se esclarecerá mediante aproximaciones teóricas decoloniales y afines como la teoría crítica de la raza. Se busca que estas tareas sean la base para la construcción de memorias recogiendo la experiencia la cual sea socializable a la comunidad académica. En consecuencia a esta actividad surgirá el reporte de investigación que debe ser presentado como parte de esta convocatoria y encuentros académicos que permitan su divulgación. _x000a_De allí se espera derivar una descripción o análisis de las políticas lingüísticas de internacionalización de las tres universidades, una identificación de dificultades en la implementación, algunas recomendaciones para la construcción, modificación o implementación y alternativas para la preservación y fortalecimiento de lenguas en pro de la integración en los tres espacios de educación superior._x000a_Para el caso puntual de Unitrópico, siendo la universidad más joven de país, se espera también iniciar una reflexión en torno al papel de la internacionalización y las lenguas en la educación pública superior, y de esta forma converger en la implementación de políticas institucionales que tengan una visión descentralizada, equitativa y coherente con las necesidades y oportunidades de nuestra región. _x000a_Durante la inmersión se hará un ejercicio de reconocimiento que permita a los participantes valorar los espacios de cooperación con países del sur global y así trabajar de manera articulada en pro de la generación y difusión de nuevo conocimiento que responda a las realidades de países cuya producción científica y literaria ha sido invisibilizada por hegemonías del norte global. Lo anterior será mediado por los contenidos del curso, los cuales serán direccionados a desarrollarse en tres ejes: la intercomprensión, la interculturalidad, y la decolonialidad. Estos contenidos se usarán como intermediarios entre los participantes y el objetivo del proyecto y las perspectivas de los integrantes se recolectarán haciendo uso de metodologías como los diarios de campo y los grupos focales. "/>
    <s v="- Elaboración informe final del proyecto_x000a_- Redacción y sometimiento de manuscrito en una revista especializada y seriada"/>
    <n v="0.70418068910489162"/>
    <n v="5.8334554206615277E-2"/>
    <n v="0"/>
    <n v="1"/>
    <n v="0.22685659969239275"/>
    <n v="1.0628156996100353E-2"/>
    <n v="0"/>
    <n v="0"/>
    <m/>
    <m/>
    <m/>
    <m/>
    <m/>
    <m/>
    <m/>
    <m/>
    <m/>
    <m/>
    <m/>
  </r>
  <r>
    <x v="5"/>
    <s v="Propuesta de Investigación Convocatoria"/>
    <x v="1"/>
    <x v="60"/>
    <x v="63"/>
    <s v="MinCiencias"/>
    <x v="0"/>
    <s v="1- Universidad Pedagógica Nacional (ejecutor) - UPN_x000a_2- Universidad del Valle - UniValle_x000a_3- Universidad Tecnológica y Pedagógica de Colombia - UTPC_x000a_4- Institución Universitaria Politécnico Grancolombiano - IUPG"/>
    <s v="N/A"/>
    <s v="El ejercicio docente de las ciencias sociales y la historia en Colombia desde las dinámicas territoriales."/>
    <n v="36"/>
    <s v="UDFJC:_x000a_- Diego Hernán Arias (co-investigador)_x000a__x000a_UPN:_x000a_- Jorge Enrique Apote Otalvaro  (investigador principal)_x000a_- Wilson Armando Acosta (co-investigador)_x000a_- Sandra Patricia Rodríguez Ávila (co-investigador)_x000a__x000a_UniValle:_x000a_- Nilsón Javier Ibagón (co-investigador)_x000a__x000a_UTPC:_x000a_- Olga Yanet Acuña (co-investigador)_x000a__x000a_IUPG:_x000a_- Juan Pablo Díaz Rodríguez (co-investigador)"/>
    <s v="UDFJC:_x000a_- Educación y Cultura Política_x000a__x000a_UPN:_x000a_- Sujetos y Nuevas Narrativas en la investigación y enseñanza de las Ciencias Sociales_x000a__x000a_UniValle:_x000a_- Grupo de investigaciones Históricas en Economía, Política y Educación (IHEPE)_x000a__x000a_UTPC:_x000a_- ASOCIACION: CENTRO DE ESTUDIOS REGIONALES, REGION_x000a__x000a_IUPG:_x000a_- Educación, innovación y sociedad"/>
    <n v="1767878626"/>
    <n v="0"/>
    <n v="879966000"/>
    <n v="887912626"/>
    <n v="879966000"/>
    <n v="0"/>
    <n v="115200000"/>
    <n v="0"/>
    <n v="548907586"/>
    <n v="0"/>
    <n v="92160000"/>
    <n v="0"/>
    <n v="76182000"/>
    <n v="0"/>
    <n v="55463040"/>
    <s v="En correspondencia con los objetivos de la investigación se consideran los siguientes resultados:_x000a_Conocimiento acerca de las características del ejercicio docente de las ciencias sociales y la historia en la Educación Básica y Media en Colombia, determinando los factores que influyen en su desarrollo tales como los contextos locales y regionales y los procesos de formación profesional._x000a_A partir de establecer las prácticas docentes en la enseñanza de las ciencias sociales y la historia, se considera la formulación de propuestas y recomendaciones que contribuyan al debate nacional acerca de la política educativa pública sobre la enseñanza del área de ciencias sociales, historia, geografía, constitución política y democracia."/>
    <s v="- Artículo original en revista indexada - Dos (2) artículos originales en C_x000a_- Un (1) libro o borrador sometido a evaluación - Copia de libro publicado o borrador avalado por una editorial para ser publicado_x000a_- Serie de seis podcasts (uno por región) dos vídeos documentales, memoria fotográfica y pagina web de divulgación del proyecto._x000a_- Evento científico (Congreso) especializado, nacional sobre enseñanza de las ciencias sociales y la historia._x000a_- Realización de tres (3) seminarios orientados a estudiantes de Licenciatura, docentes, investigadores y público en general interesado en la enseñanza de las ciencias sociales y la historia._x000a_- Participación en cinco (5) eventos científicos nacionales o_x000a_internacionales, en los cuales se presentarán los resultados de la investigación._x000a_- Articulación a una (1) red nacional o internacional vinculada con la enseñanza de las ciencias sociales y la historia._x000a_- Participación en el proceso de investigación de al menos un (1) estudiante de doctorado."/>
    <n v="0.49775249672598282"/>
    <n v="6.5162844499484326E-2"/>
    <n v="0"/>
    <n v="1"/>
    <n v="0.31048940686723364"/>
    <n v="5.213027559958746E-2"/>
    <n v="4.3092324823435023E-2"/>
    <n v="3.1372651484276724E-2"/>
    <n v="106044"/>
    <n v="86"/>
    <m/>
    <s v="26/05/2023_x000a_11:55 p.m."/>
    <m/>
    <m/>
    <m/>
    <m/>
    <m/>
    <m/>
    <m/>
  </r>
  <r>
    <x v="5"/>
    <s v="Propuesta de Investigación Convocatoria"/>
    <x v="1"/>
    <x v="61"/>
    <x v="65"/>
    <s v="MinCiencias"/>
    <x v="0"/>
    <s v="1- CENTRO DE INVESTIGACIÓN E INNOVACIÓN EN TECNOLOGÍA Y CIENCIA CEINTECCI - UNIVERSIDAD ECCI - EJECUTOR_x000a_2- CENTRO INDUSTRIAL Y DE DESARROLLO EMPRESARIAL DE SOACHA - TECNOPARQUE NODO CAZUCÁ COEJECUTOR_x000a_3- VOLTIA SOLUCIONES ELÉCTRICAS S.A.S. COEJECUTOR_x000a_4- FUNDACIÓN SMARTCITY COLOMBIA COEJECUTOR"/>
    <s v="106072 - Centro de planeación de microrredes inteligentes"/>
    <s v="Sistema de almacenamiento de energía para la movilidad eléctrica con responsabilidad ambiental"/>
    <n v="36"/>
    <s v="UDFJC:_x000a_- Oscar Danilo Montoya Giraldo"/>
    <s v="UDFJC:_x000a_- Comercio Electronico en Colombia - GICOECOL_x000a_- Laboratorio de Investigación y desarrollo en Electrónica y Redes (LIDER)"/>
    <n v="644509744"/>
    <n v="155227000"/>
    <n v="544828730"/>
    <n v="99681014"/>
    <n v="544828730"/>
    <n v="0"/>
    <n v="82596000"/>
    <n v="0"/>
    <n v="340000"/>
    <n v="0"/>
    <n v="10745014"/>
    <n v="0"/>
    <n v="6000000"/>
    <m/>
    <m/>
    <s v="Gestión de vehículos eléctricos desde estaciones de microrredes inteligentes y uso de baterías recargables._x000a_- Sistema de almacenamiento abastecido por fuentes de energía alternativas_x000a_- Aplicación móvil_x000a_- Prototipo de calidad del aire_x000a_- Generador eléctrico a partir de máquina spinning_x000a_- Presentación de proyecto en secretaria distrital de medio ambiente_x000a_- Creación de red creada o articulación en una red a nivel nacional o internacional."/>
    <s v="- Un Artículo publicable Categoría A1_x000a_- Dos Artículo publicable Categoría A2_x000a_- Tres Artículo publicable Categoría C_x000a_- Dos Artículo publicable Categoría B"/>
    <n v="0.84533823587933221"/>
    <n v="0.12815322152833114"/>
    <n v="0"/>
    <n v="1"/>
    <n v="5.2753275363979601E-4"/>
    <n v="1.6671608303876938E-2"/>
    <n v="9.3094015348199298E-3"/>
    <n v="0"/>
    <n v="106478"/>
    <m/>
    <m/>
    <d v="2023-08-23T00:00:00"/>
    <m/>
    <m/>
    <m/>
    <m/>
    <m/>
    <m/>
    <m/>
  </r>
  <r>
    <x v="5"/>
    <s v="Propuesta de Investigación Convocatoria"/>
    <x v="5"/>
    <x v="62"/>
    <x v="66"/>
    <s v="MinCiencias"/>
    <x v="1"/>
    <s v="1- Universidad Antonio Nariño (UAN)_x000a_2- Department of Nanobiophotonics, Leibniz Institute of Photonic Technology (IPHT)"/>
    <s v="N/A"/>
    <s v="BIOSENSOR PLASMÓNICO MEJORADO BASADO EN ARREGLOS DE NANOPARTÍCULAS"/>
    <n v="24"/>
    <s v="UDFJC:_x000a_- Cesar Aurelio Herreño (investigador principal)_x000a__x000a_UAN:_x000a_- Daniel Llamosa Pérez (investigador reconocido)_x000a_- Carlos Andrés Gómez Vasco (estudiante de doctorado)_x000a_"/>
    <m/>
    <n v="40500000"/>
    <n v="0"/>
    <n v="40500000"/>
    <n v="0"/>
    <n v="40500000"/>
    <n v="0"/>
    <n v="0"/>
    <n v="0"/>
    <n v="0"/>
    <m/>
    <m/>
    <m/>
    <m/>
    <m/>
    <m/>
    <m/>
    <s v="- Presentación de resultados de la investigación y de la movilidad en dos eventos Nacionales_x000a_- Participación en el Simposio Internacional Molecular Plasmonics 2025_x000a_- Cuatro Informes parciales y final de investigación_x000a_- Un Artículo científico sometido para publicación en revista indexada de alto impacto"/>
    <n v="1"/>
    <n v="0"/>
    <e v="#DIV/0!"/>
    <e v="#DIV/0!"/>
    <n v="0"/>
    <n v="0"/>
    <n v="0"/>
    <n v="0"/>
    <s v="106532 - 106512"/>
    <m/>
    <m/>
    <d v="2023-10-12T00:00:00"/>
    <m/>
    <m/>
    <m/>
    <m/>
    <m/>
    <m/>
    <m/>
  </r>
  <r>
    <x v="5"/>
    <s v="Propuesta de Investigación Convocatoria"/>
    <x v="1"/>
    <x v="62"/>
    <x v="66"/>
    <s v="MinCiencias"/>
    <x v="0"/>
    <s v="1- Universidad Nacional de Colombia - UNAL_x000a_2- CIRAD (Centro de Cooperación Internacional en Investigación Agrícola para el Desarrollo)_x000a_3- La Unidad de Investigación BioWooEB (Biomasa, Madera, Energía, Bioproductos)_x000a_4- El Institut Clément Ader (ICA UMR CNRS 5312)_x000a_5- El Jardín Botánico de Bogotá JBB"/>
    <s v="N/A"/>
    <s v="Estrategias de diagnóstico in situ para la gestión racional de las especies arbóreas en zonas urbanas"/>
    <n v="36"/>
    <s v="UDFJC:_x000a_- Cesar Augusto Polanco Tapia (investigador reconocido)_x000a__x000a_UNAL:_x000a_- Flavio Augusto Prieto (investigador principal)_x000a_- Omar Ferney Alvarez Herrera (estudiante doctorado)_x000a_- Yolima Cortés Cortés (estudiante doctorado)"/>
    <m/>
    <n v="60000000"/>
    <n v="0"/>
    <n v="60000000"/>
    <n v="0"/>
    <n v="60000000"/>
    <n v="0"/>
    <n v="0"/>
    <n v="0"/>
    <n v="0"/>
    <m/>
    <m/>
    <m/>
    <m/>
    <m/>
    <m/>
    <s v="Establecer un protocolo para la adquisición, procesamiento, análisis e interpretación de señales e imágenes tomográficas._x000a_Estudiar especies de madera mediante un método de imagen fiable adaptado para expertos en la gestión de ecosistemas arbóreos urbanos._x000a_Promover las transferencias tecnológicas y científicas entre todos los socios de investigación franceses y colombianos en el campo de la silvicultura y la arboricultura._x000a_Formar estudiantes franceses y colombianos a través de la investigación. En términos más generales, este proyecto es importante para ambos grupos, creando estrechos vínculos de cooperación entre instituciones francesas y colombianas, particularmente en el campo del procesamiento de señales e imagen, ciencia de materiales, aplicadas a la gestión de árboles urbanos."/>
    <s v="- Tres artículos de divulgación_x000a_- Una ponencia_x000a_- Desarrollo de una antena radar: Modelo de árbol para simulaciones numéricas, Antena de radar adecuada para árboles en pie_x000a_- Validación de esta antena y fusión de datos: Método de análisis de imágenes, Viabilidad de una solución completa de imágenes separada_x000a_- Campaña de medición in situ: Constitución del repositorio de patología y validación del análisis, Integración de la metodología desarrollada_x000a_- Comoparte del intercambio de conocimientos se ha planteado como estrategia de divulgación, la realización de publicaciones y congresos en los siguientes temas: Desarrollo de una antena radar multifrecuencia adaptada al control de árboles en pie, Método de fusión de datos para la detección in situ de patologías arbóreas en crecimiento, Implementación de soluciones acopladas para el control in situ de árboles en pie. _x000a_- Así como la participación en seminarios: Al final de cada etapa del proyecto se organizará un seminario entre todos los socios. Un seminario final de restitución se llevará a cabo en Bogotá con todos los socios. Estará abierto al público profesional e institucional. Irá acompañado de acciones para comunicar los resultados en la prensa especializada."/>
    <n v="1"/>
    <n v="0"/>
    <e v="#DIV/0!"/>
    <e v="#DIV/0!"/>
    <n v="0"/>
    <n v="0"/>
    <n v="0"/>
    <n v="0"/>
    <n v="103295"/>
    <m/>
    <m/>
    <d v="2023-12-06T00:00:00"/>
    <m/>
    <m/>
    <m/>
    <m/>
    <m/>
    <m/>
    <m/>
  </r>
  <r>
    <x v="5"/>
    <s v="Propuesta de Investigación Convocatoria"/>
    <x v="3"/>
    <x v="61"/>
    <x v="65"/>
    <s v="MinCiencias"/>
    <x v="1"/>
    <s v="1- Universidad de Ibague - UI_x000a_2- Coreducación_x000a_3- Universidad de Cundinamarca - UdeC_x000a_4- Universidad de Lovaina Bélgica - UL_x000a_5- Empresa DYE Ingenieros_x000a_6- Rastro Urbano - RU_x000a_7- CIPAV"/>
    <s v="N/A"/>
    <s v="BIOMAX: Desarrollo Sostenible y Empoderamiento Energético, un Enfoque Integral para la Transformación de Zonas Rurales a través de la Cogeneración de Biogás"/>
    <n v="36"/>
    <s v="UDFJC:_x000a_- Camilo Arias_x000a__x000a_UI:_x000a_- Mauricio Hernández Sarabia (investigador principal)_x000a_- Agustín Valverde Granja_x000a__x000a_Coreducación: _x000a_- Giovanni Andrés Vragas Galván_x000a_- Gineth Rodríguez_x000a__x000a_UdeC:_x000a_- Rubiela Bello_x000a_- Faider Barrero_x000a_- Alexander Gordillo_x000a__x000a_UL:_x000a_- Aldemar Muñoz_x000a__x000a_DYE:_x000a_- Darwin Cabezas_x000a__x000a_RU:_x000a_- James GIraldo_x000a__x000a_CIPAV:_x000a_- Gloria Pedraza_x000a_- Carlos Mejía_x000a_- Julián Rivera"/>
    <m/>
    <n v="8421200128.0742855"/>
    <m/>
    <n v="6915000000"/>
    <n v="1506200128.0742857"/>
    <n v="6900000000"/>
    <n v="0"/>
    <n v="57628800"/>
    <n v="0"/>
    <n v="901965595.07428575"/>
    <n v="0"/>
    <n v="55957824"/>
    <n v="0"/>
    <n v="341147077"/>
    <n v="15000000"/>
    <n v="149500832"/>
    <s v="- Sistema TRL5 mejorado para el aprovechamiento del biogás y biol, en generación de energía eléctrica,secado de grano(café y cacao),cocción de alimentos y evaluación del biol como fertilizante _x000a_- Probar el sistema STAB mejorado para la validación en 5 comunidades del departamento del Tolima para llevar la tecnología del TRL5 al TRL7_x000a_- Evaluación del impacto ambiental que genera la instalación y operación del STAB mejorado en las 5 comunidades teniendo en cuenta como eje principal de la evaluación la huella de carbono,antes y después del proyecto_x000a_- Entrega del sistema STAB mejorado en nivel TRL7 "/>
    <s v="- Dos artículos de investigación A1_x000a_- Se presentará 4 tesis  de pregrado y 2 tesis de maestría _x000a_- Creación y promoción de grupos de investigación en el ámbito departamental o regional._x000a_- Vinculación a la red Biolac _x000a_- 1 simposio y 6 workshops_x000a_- 1 Feria demostrativa con la comunidad _x000a_- Difusión en LinkedIn, Instagram,facebook._x000a_- 2 Productos de desarrollo tecnológico_x000a_- 1 Cartilla didáctica de diffusion con ISBN_x000a_- 1 Prototipo a nivel TRL 7_x000a_- Material audiovisual de difusión_x000a_- Micrositio web de diffusion de todo el contenido de audio _x000a_- Creación de una red municipal de biodigestión apoyada por las alcaldías de algunos municipios del Tolima "/>
    <n v="0.81936064872713754"/>
    <n v="6.8433001381690527E-3"/>
    <n v="0"/>
    <n v="1"/>
    <n v="0.10710653842168484"/>
    <n v="6.6448752136230409E-3"/>
    <n v="4.0510505843780686E-2"/>
    <n v="1.9534131655604907E-2"/>
    <m/>
    <m/>
    <m/>
    <d v="2023-08-23T00:00:00"/>
    <m/>
    <m/>
    <m/>
    <m/>
    <m/>
    <m/>
    <m/>
  </r>
  <r>
    <x v="5"/>
    <s v="Propuesta de Investigación Convocatoria"/>
    <x v="6"/>
    <x v="13"/>
    <x v="67"/>
    <s v="Junta de Andalucía - España"/>
    <x v="3"/>
    <s v="1- Universidad de Jaén_x000a_2- Universidad de Talca Chile_x000a_3- Universidad Técnica Federico Santa María_x000a_4- Universidad de Chile_x000a_5- Universidad del Bio Bio"/>
    <s v="N/A"/>
    <s v="Transformadores híbridos inteligentes para la provisión de servicios de red (Smart hybrid transformers for the provision of ancillary services)"/>
    <n v="36"/>
    <s v="UDFJC:_x000a_- Oscar Montoya_x000a_UJ:_x000a_- Jesús de la Casa Hernández_x000a_- Manuel Ortega Armenteros _x000a_- Francisco Jurado Melguizo_x000a_- Pedro Gómez Vidal_x000a_- Francisco José Sánchez Sútil_x000a_- Antonio Caro Ortega_x000a_UT:_x000a_- Carlos Rodrigo Baier Fuentes _x000a_UTFSM:_x000a_- Marcelo Perez Leiva _x000a_UCH:_x000a_- Jesús Roberto Cardenas Dobson _x000a_UBioBio: _x000a_- Pedro Melin Coloma "/>
    <m/>
    <n v="203809"/>
    <n v="0"/>
    <n v="203809"/>
    <n v="0"/>
    <n v="203809"/>
    <m/>
    <m/>
    <m/>
    <m/>
    <m/>
    <m/>
    <m/>
    <m/>
    <m/>
    <m/>
    <m/>
    <m/>
    <n v="1"/>
    <n v="0"/>
    <e v="#DIV/0!"/>
    <e v="#DIV/0!"/>
    <n v="0"/>
    <n v="0"/>
    <n v="0"/>
    <n v="0"/>
    <m/>
    <m/>
    <m/>
    <m/>
    <m/>
    <m/>
    <m/>
    <m/>
    <m/>
    <m/>
    <m/>
  </r>
  <r>
    <x v="5"/>
    <s v="Propuesta de Investigación Convocatoria"/>
    <x v="1"/>
    <x v="63"/>
    <x v="68"/>
    <s v="MinCiencias"/>
    <x v="1"/>
    <s v="N/A"/>
    <s v="N/A"/>
    <s v="Propuesta metodológica para el desarrollo de un sistema de gestión territorial indígena enfocado en la administración, recuperación y conservación del territorio"/>
    <n v="12"/>
    <s v="UDFJC:_x000a_- Hector Javier Fuentes Lopez (tutor)_x000a_- Lina Maria Molina Parra (joven investigador)_x000a_- Maria Camila Rubiano Alarcón (joven investigador)_x000a_- Deysa Katherine Pulido Valenzuela (joven investigador)"/>
    <s v="UDFJC:_x000a_- NIDE"/>
    <n v="56284000"/>
    <n v="36084000"/>
    <n v="36084000"/>
    <n v="20200000"/>
    <n v="36084000"/>
    <n v="0"/>
    <n v="20200000"/>
    <m/>
    <m/>
    <m/>
    <m/>
    <m/>
    <m/>
    <m/>
    <m/>
    <s v="Los resultados esperados del proyecto se centran en alcanzar un análisis crítico sobre la tenencia colectiva de la tierra en Colombia, se espera que el estudio arroje luz sobre la comprensión de cómo los diferentes modelos de tenencia afectan el entorno natural y la comunidad en general. En cuanto a la tenencia colectiva de la tierra, se espera que los hallazgos generen índices significativos relacionados con el número de investigaciones realizadas en este ámbito. Se buscará identificar el grado de relevancia y enfoque que ha recibido este tema en el contexto académico y científico, lo que permitirá evaluar el nivel de atención que se le ha dado a esta importante cuestión en diferentes contextos y  Regiones._x000a_Con base en estos resultados, se pretende generar un aporte sustancial tanto en el ámbito académico como en el desarrollo de_x000a_políticas públicas. La comprensión más profunda de la relación entre la tenencia de la tierra y la sostenibilidad ambiental y social_x000a_podría servir como fundamento para la toma de decisiones más informadas y la implementación de estrategias que promuevan_x000a_prácticas más sostenibles y equitativas en la gestión del territorio. Asimismo, el análisis de las investigaciones sobre tenencia_x000a_colectiva de la tierra permitirá identificar posibles brechas de conocimiento y áreas de interés que requieran mayor atención y_x000a_enfoque para futuras investigaciones, buscando lograr un impacto sustancial tanto en el ámbito académico como en la formulación_x000a_de políticas públicas._x000a_La comprensión más profunda de la interrelación entre la tenencia de la tierra y la sostenibilidad ambiental y social se convertirá en un fundamento crucial para la toma de decisiones informadas y la implementación de estrategias que promuevan prácticas de gestión territorial más sostenibles y equitativas._x000a_Como culminación de estas actividades, se elaborarán informes técnicos detallados de las acciones realizadas durante la_x000a_investigación para el alcance de los objetivos propuestos y los resultados obtenidos en la propuesta de I+D+i. Junto con ello, se_x000a_entregará un informe financiero completo que detalla la ejecución financiera del proyecto, y se elaborará un artículo científico_x000a_basado en la propuesta de I+D+i, con la intención de ser enviado a una revista indexada con categorización A1, A2, B o C. Por_x000a_último, se llevará a cabo una socialización de los resultados, brindando un espacio para la discusión y difusión de los hallazgos y conclusiones del proyecto."/>
    <s v="Lina María Molina Parra:_x000a_Como resultados de las actividades relacionadas_x000a_se encuentra:_x000a_Una síntesis detallada y crítica de las_x000a_investigaciones existentes sobre tenencia_x000a_colectiva de la tierra en Colombia,_x000a_resaltando enfoques, metodologías y_x000a_hallazgos clave, teniendo en cuenta las_x000a_investigaciones previas, lo que permitirá_x000a_contextualizar y fundamentar el estudio_x000a_actual._x000a_La identificación de políticas y_x000a_disposiciones en la normatividad_x000a_colombiana relevantes que influyen en la_x000a_administración y gobernanza de las tierras_x000a_colectivas._x000a_El reconocimiento de formas de_x000a_tendencias globales en la gestión de la_x000a_tenencia colectiva y su relación con la_x000a_sostenibilidad y el ordenamiento territorial,_x000a_de modo que fortalezca el análisis_x000a_propuesto, detallando el uso, acceso y_x000a_gestión de los predios bajo esta forma de_x000a_tenencia._x000a_Finalemente, se desarrollará un modelo_x000a_relacional integral que visualice la_x000a_interacción entre la administración de_x000a_tierras colectivas y los elementos_x000a_relevantes para la gobernanza de las_x000a_unidades territoriales indígenas,_x000a_destacando la gestión sostenible y_x000a_equitativa de las tierras colectivas,_x000a_enriqueciendo la comprensión y la toma_x000a_de decisiones en este ámbito._x000a__x000a_María Camila Rubiano Alarcón:_x000a_Los resultados esperados de las actividades_x000a_relacionadas son:_x000a_La obtención de conjunto completo de_x000a_registros y documentos que respalden la_x000a_recopilación y organización de los datos._x000a_Una base de datos estructurada y bien_x000a_organizada que almacene la información_x000a_recopilada de manera coherente y_x000a_accesible._x000a_Informes de sistematización que_x000a_destaquen y analicen los elementos más_x000a_significativos y relevantes extraídos de los_x000a_datos de campo, conforme a la propuesta_x000a_metodológica._x000a_Identificación y documentación de posibles_x000a_conflictos de uso y tenencia de la tierra,_x000a_proporcionando una visión completa de las_x000a_complejidades en la gestión de la tenencia_x000a_colectiva."/>
    <n v="0.64110582048184206"/>
    <n v="0.35889417951815794"/>
    <n v="0"/>
    <n v="1"/>
    <n v="0"/>
    <n v="0"/>
    <n v="0"/>
    <n v="0"/>
    <n v="107018"/>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r>
  <r>
    <x v="5"/>
    <s v="Propuesta de Investigación Convocatoria"/>
    <x v="1"/>
    <x v="63"/>
    <x v="68"/>
    <s v="MinCiencias"/>
    <x v="1"/>
    <s v="N/A"/>
    <s v="N/A"/>
    <s v="Avanzando en la Gobernanza Territorial: Desarrollo de una Plataforma Participativa para el Catastro Multipropósito"/>
    <n v="12"/>
    <s v="UDFJC:_x000a_- Hector Javier Fuentes Lopez (tutor)_x000a_- Erika Juliana Gonzalez Rivera (joven investigador)_x000a_- Jhoan Sebastian Dueñas Vargas (joven investigador)_x000a_- Gabriel Andrés Ávila Macheta (joven investigador)_x000a_- Miguel Ángel Velásquez Gómez (joven investigador)"/>
    <s v="UDFJC:_x000a_- NIDE"/>
    <n v="94568000"/>
    <n v="72168000"/>
    <n v="72168000"/>
    <n v="22400000"/>
    <n v="72168000"/>
    <n v="0"/>
    <n v="22400000"/>
    <m/>
    <m/>
    <m/>
    <m/>
    <m/>
    <m/>
    <m/>
    <m/>
    <s v="1. Número de usuarios registrados en la plataforma: Este resultado medirá la cantidad de personas que se han registrado en la plataforma participativa para contribuir con información geográfica, opiniones y propuestas relacionadas con la gestión del territorio y el catastro multipropósito._x000a_Características de los resultados: Cuantitativo y verificable a través del sistema de registro de usuarios en la plataforma. _x000a_Medios de Verificación: Registro de usuarios en la base de datos de la plataforma._x000a_Indicador: Número total de usuarios registrados en la plataforma._x000a_Cantidad de contribuciones de la comunidad: Este resultado medirá la cantidad de aportes realizados por los usuarios en la plataforma, como la cantidad de datos geográficos ingresados, las opiniones expresadas en foros de discusión y las propuestas presentadas para la gestión territorial._x000a_Características de los resultados: Cuantitativo y verificable a través de registros y conteos de las contribuciones realizadas en la plataforma._x000a_Medios de Verificación: Registro de contribuciones y datos ingresados en la base de datos de la plataforma._x000a_Indicador: Número total de contribuciones realizadas por los usuarios._x000a_3. Nivel de satisfacción de los usuarios con la plataforma: Este resultado medirá el grado de satisfacción de los usuarios con respecto a la usabilidad, funcionalidades y utilidad de la plataforma participativa._x000a_Características de los resultados: Cuantitativo y cualitativo, se obtendrá a través de encuestas de satisfacción y retroalimentación de los usuarios._x000a_Medios de Verificación: Encuestas de satisfacción y retroalimentación de los usuarios._x000a_Indicador: Puntuación promedio de satisfacción de los usuarios en una escala del 1 al 5._x000a_4. Impacto en la toma de decisiones y la gestión territorial: Este resultado medirá el impacto de la plataforma en la toma de decisiones relacionadas con la gestión del territorio y el catastro multipropósito._x000a_Características de los resultados: Cualitativo y verificable a través de estudios de caso, entrevistas con autoridades y análisis de documentos que reflejen la influencia de la plataforma en la toma de decisiones._x000a_Medios de Verificación: Estudios de caso, entrevistas con autoridades y análisis de documentos._x000a_Indicador: Número de decisiones o políticas influenciadas por la información y participación aportadas en la plataforma._x000a_5. Eficiencia en la actualización y mantenimiento del catastro multipropósito: Este resultado medirá la eficiencia y rapidez en la actualización y mantenimiento de la información geográfica en el catastro multipropósito a través del uso de la plataforma participativa._x000a_Características de los resultados: Cuantitativo y verificable mediante registros de tiempo y procesos de actualización del catastro._x000a_Medios de Verificación: Registros de tiempo y procesos de actualización del catastro multipropósito._x000a_Indicador: Reducción del tiempo promedio requerido para la actualización del catastro multipropósito después de la implementación de la plataforma._x000a_6. Entrega de informes técnicos finales: Se espera entregar informes técnicos completos y detallados que describan en profundidad las actividades realizadas en el proyecto, así como los hallazgos y resultados obtenidos. Estos informes serán exhaustivos y rigurosos en su documentación para garantizar la transparencia y comprensión de los avances logrados en el proyecto._x000a_Características: Exhaustividad, claridad y rigor científico en la documentación de actividades y hallazgos._x000a_Medios de Verificación: Revisión y aprobación por el equipo, coordinador del proyecto y expertos en la materia._x000a_Indicador: Número total de informes técnicos entregados y aprobados._x000a_7. Informe financiero de la ejecución: Como resultado de la ejecución del proyecto, se generará un informe financiero completo que proporcionará una visión detallada del uso de los recursos financieros asignados. Este informe contendrá información sobre los gastos realizados en cada etapa del proyecto, asegurando la precisión y transparencia necesaria para demostrar una adecuada gestión financiera y cumplimiento de las regulaciones establecidas por el Ministerio al cual será entregado._x000a_Características: Precisión, transparencia y conformidad con las normativas financieras establecidas._x000a_Medios de Verificación: Revisión y auditoría de los registros contables y justificativos de gastos._x000a_Indicador: Nivel de precisión y cumplimiento del informe financiero con estándares y regulaciones del Ministerio."/>
    <s v="1. Erika Juliana Gonzalez Rivera:_x000a_Una plataforma completamente funcional que cumpla con los requisitos establecidos previamente._x000a_Una interfaz de usuario (UI) intuitiva y amigable, que facilite la interacción de los usuarios con la plataforma._x000a_La implementación de protocolos y medidas de seguridad sólidas para proteger la plataforma y los datos de los usuarios._x000a_Datos geoespaciales correctamente integrados y visualizados en la plataforma, lo que permitirá a los usuarios interactuar con_x000a_información basada en la ubicación._x000a_Una infraestructura tecnológica robusta y escalable, alojada en la nube o en servidores, que garantice la disponibilidad y el_x000a_rendimiento adecuado de la plataforma._x000a_Identificación y corrección de posibles vulnerabilidades de seguridad, evitando que la plataforma sea susceptible a ataques_x000a_malintencionados._x000a_Resolución de errores técnicos y problemas de funcionamiento, asegurando que la plataforma ofrezca una experiencia fluida y_x000a_sin interrupciones a los usuarios._x000a_Equipo capacitado y familiarizado con el funcionamiento de la plataforma, lo que les permitirá mantenerla y actualizarla_x000a_adecuadamente en el futuro._x000a_Usuarios con un alto grado de comprensión sobre cómo utilizar la plataforma de manera efectiva para participar activamente y_x000a_aprovechar todas sus funcionalidades._x000a_Un equipo de soporte técnico preparado para resolver cualquier problema o consulta que puedan tener los usuarios,_x000a_garantizando una experiencia positiva._x000a__x000a_2. Jhoan Sebastián Dueñaz Vargas_x000a_Estructura de base de datos geoespaciales diseñada para adaptarse a los datos específicos de la plataforma._x000a_Base de datos creada y configurada correctamente para almacenar y gestionar los datos geoespaciales de manera eficiente._x000a_Datos geoespaciales almacenados de manera segura y protegidos contra acceso no autorizado._x000a_Protocolos de respaldo implementados para asegurar la disponibilidad de los datos en caso de fallos o incidentes._x000a_Base de datos geoespaciales optimizada para proporcionar respuestas rápidas y eficientes a las consultas de los usuarios._x000a_Tiempos de carga y recuperación de datos reducidos para mejorar la experiencia del usuario._x000a_Integración exitosa entre la base de datos geoespaciales y la plataforma participativa._x000a_Interacción fluida entre ambas partes, permitiendo una gestión eficiente y efectiva de los datos geoespaciales en la plataforma"/>
    <n v="0.76313340664918361"/>
    <n v="0.23686659335081633"/>
    <n v="0"/>
    <n v="1"/>
    <n v="0"/>
    <n v="0"/>
    <n v="0"/>
    <n v="0"/>
    <n v="107023"/>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r>
  <r>
    <x v="5"/>
    <s v="Propuesta de Investigación Convocatoria"/>
    <x v="5"/>
    <x v="63"/>
    <x v="68"/>
    <s v="MinCiencias"/>
    <x v="1"/>
    <s v="N/A"/>
    <s v="N/A"/>
    <s v="INFORMACIÓN, PROCESOS Y PARTICIPACIÓN DE LA COMUNIDAD EN EL CATASTRO MULTIPROPÓSITO: ESTUDIO DE CASO MUNICIPIO DE QUEBRADANEGRA, CUNDINAMARCA, CON ACOMPAÑAMIENTO EN EL PROCESO DE CONSERVACIÓN CATASTRAL Presentado por semillero de investigación PENSANTE adscrito al Grupo de Investigación NIDE (Núcleo de Investigación en Datos Espaciales)"/>
    <n v="12"/>
    <s v="UDFJC:_x000a_- Carlos Hernán Castro Ortega (tutor)_x000a_- Diego Andrés Garzón Girón (joven investigador)_x000a_- Laura Dayan Díaz Beltrán (joven investigador)"/>
    <s v="UDFJC:_x000a_- NIDE"/>
    <n v="52841000"/>
    <n v="36084000"/>
    <n v="36084000"/>
    <n v="16757000"/>
    <n v="36084000"/>
    <m/>
    <n v="16757000"/>
    <m/>
    <m/>
    <m/>
    <m/>
    <m/>
    <m/>
    <m/>
    <m/>
    <s v="La implementación exitosa del Catastro Multipropósito requiere no solo de la consolidación de información catastral precisa y actualizada, sino también del involucramiento activo de las comunidades en la gestión de la información sobre su territorio; se espera diseñar estrategias innovadoras que permitan a la comunidad ser protagonistas de los procesos de conservación catastral, sintiéndose partícipes de un catastro que refleja su realidad territorial para la adecuada toma de decisiones._x000a_Este proyecto tiene como propósito central contribuir al efectivo empoderamiento de la comunidad en la gestión de la información catastral de su territorio. Se espera que los ciudadanos se apropien y sean protagonistas de las decisiones en los procesos de conservación catastral, convirtiéndose en actores clave para el éxito del Catastro Multipropósito._x000a_En términos de fortalecimiento técnico, se proyecta optimizar la metodología actual de aseguramiento de calidad de los datos levantados, Identificando oportunidades de mejora para mayor precisión y utilidad de la información. Asimismo, se contempla la socialización de resultados ante el IGAC y demás actores involucrados, exponiendo de forma didáctica los avances logrados en el proceso de empoderamiento comunitario y fortalecimiento técnico en la gestión catastral de Quebradanegra._x000a_También se proyecta a generar resultados de tipo informativo - académico como:_x000a_Informes Técnicos y Financieros Documentados: Se elaborarán informes técnicos detallados que documenten las actividades desarrollada, así como los resultados obtenidos en la propuesta de I+D+i._x000a_Artículo Científico de Investigación: Se redactará un artículo científico en formato de revista indexada, en autoría o coautoría, que cumpla con los rigurosos parámetros de publicación en revistas categorizadas (A1, A2, B y C)._x000a_Socialización de Resultados en el IGAC: SAdicional a la socialización de los resultados obtenidos en el proyecto ante el IGAC, durante esta presentación, se expondrán de manera clara y concisa los logros, avances y hallazgos alcanzados en el proceso de implementación del Catastro Multipropósito en Quebradanegra y lo que veamos que puede ser replicable en otros municipios."/>
    <s v="Diego Andrés Garzón Girón _x000a_Tratamiento y análisis de los datos geográficos en todas las etapas del proyecto de conservación catastral. Sus responsabilidades incluirán: el procesamiento de la información espacial levantada en campo verificando su calidad; la realización de análisis cuantitativo y cualitativo que permitan identificar distribuciones, concentraciones y relaciones para enriquecer los resultados desde la perspectiva geoespacial; la elaboración de productos de información cartográfica como mapas temáticos, infografías y visualizaciones analíticas de los resultados que sean requeridos; la incorporación del enfoque geoespacial al diseño y aplicación de instrumentos a la comunidad; la documentación rigurosa de las metodologías, datos y resultados de este componente; así como el diseño de la plataforma web para presentar los resultados a la comunidad de forma interactiva y accesible. De esta manera, trabajando coordinadamente con el líder del proyecto, el analista SIG garantizará precisión y representatividad territorial en el desarrollo del estudio, complementando las perspectivas social y geoespacial._x000a__x000a_Laura Dayana Díaz Beltrán_x000a_Liderará la gestión integral del proyecto para garantizar la calidad en la recopilación de datos geográficos, planificará y organizará las actividades, definirá la metodología y herramientas de levantamiento y análisis de información, dirigirá y capacitará los grupos de trabajo en las salidas de campo, también monitoreará el cumplimiento de objetivos y facilitará la socialización de avances con los interesados, será quien articule la comunicación entre los actores del proyecto. Adicionalmente, estará a cargo de la consolidación y documentación final de las bases de datos geográficas, garantizando la completitud, integridad y consistencia de los datos levantados, supervisará la incorporación efectiva del componente SIG en cada fase del proyecto y tomará decisiones para asegurar la obtención de resultados geoespaciales de calidad. De esta forma, Laura garantizará la coordinación técnica y social para el logro de resultados de alta calidad en el proyecto. "/>
    <n v="0.68287882515470943"/>
    <n v="0.31712117484529057"/>
    <n v="0"/>
    <n v="1"/>
    <n v="0"/>
    <n v="0"/>
    <n v="0"/>
    <n v="0"/>
    <n v="107048"/>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r>
  <r>
    <x v="5"/>
    <s v="Propuesta de Investigación Convocatoria"/>
    <x v="5"/>
    <x v="63"/>
    <x v="68"/>
    <s v="MinCiencias"/>
    <x v="1"/>
    <s v="N/A"/>
    <s v="N/A"/>
    <s v="Métodos colaborativos para la actualización y visualización de información de las construcciones del barrio San José en Bogotá implementando la metodología Colouring Cities."/>
    <n v="12"/>
    <s v="UDFJC:_x000a_- Edilberto Suárez Torres (tutor)_x000a_- Angie Juliana Pirachicán Naranjo (joven investigador)_x000a_- Juan David Dallos Becerra (joven investigador)_x000a_- María Camila Velez Dueñas (joven investigador)"/>
    <s v="UDFJC:_x000a_- NIDE"/>
    <n v="71908894"/>
    <n v="54126000"/>
    <n v="54126000"/>
    <n v="17782894"/>
    <n v="54126000"/>
    <n v="0"/>
    <n v="17782894"/>
    <m/>
    <m/>
    <m/>
    <m/>
    <m/>
    <m/>
    <m/>
    <m/>
    <s v="El resultado esperado de este proyecto de investigación es proporcionar una plataforma de datos abiertos a bajo coste que promueva_x000a_ciudades sostenibles y apoye la planificación urbana de manera más eficiente a partir de los datos suministrados por la ciudadanía,_x000a_fomentando un entorno urbano optimizado y mejorando la calidad de vida de los habitantes, por medio de del desarrollo de_x000a_software de código abierto para recopilar, almacenar, visualizar y facilitar la gestión de datos geográficos de la malla de_x000a_edificaciones, con el fin de proporcionar doce capas de información relacionada con las construcciones de la ciudad que permitan_x000a_impulsar una mejor estructuración y centralización de datos._x000a_La implementación exitosa de la iniciativa &quot;Colouring Cities&quot; en Bogotá será un logro clave. Se espera que la metodología se haya_x000a_aplicado de manera efectiva para simplificar y categorizar la información sobre construcciones y el entorno urbano, lo que permitirá_x000a_una visualización más accesible y comprensible para diversos públicos, siendo pieza clave de una iniciativa mundial._x000a_Se espera que la implementación de este proyecto empodere a la comunidad del barrio San José al proporcionarles conocimientos_x000a_para tomar decisiones informadas en asuntos urbanos y de desarrollo local. La capacidad de acceder a los datos espaciales a través_x000a_de una iniciativa internacional permitirá a la comunidad participar activamente en la planificación y la toma de decisiones que_x000a_afecten su entorno._x000a_1. Resultado: Implementación de la plataforma &quot;Colouring Bogotá&quot; con acceso a datos geoespaciales de la malla de_x000a_edificaciones._x000a_Características: Existencia de la plataforma web o aplicación móvil con las doce capas de información sobre_x000a_construcciones de la ciudad de Bogotá._x000a_Medios de verificación: Revisión de la plataforma desarrollada y funcional._x000a_Indicador: Porcentaje de completitud de las doce capas de información en la plataforma ._x000a_2. Resultado: Las instituciones podrán emplear la información espacial proporcionada por la metodología &quot;Colouring Cities&quot;_x000a_para conocer la realidad urbana y mejorar el impacto de sus decisiones en la comunidad._x000a_Características: Los datos espaciales recopilados y estructurados permitirá a las instituciones obtener una visión clara y_x000a_completa de la realidad urbana, incluyendo datos detallados sobre construcciones, infraestructuras y el entorno de la_x000a_ciudad._x000a_Medios de verificación: Seguimiento de la utilización de la información geoespacial por parte de las instituciones en_x000a_procesos de planificación urbana y toma de decisiones relacionadas con el desarrollo y mejoramiento de la comunidad._x000a_Indicador: Numero de instituciones que emplean activamente la información suministrada por la ciudadanía en sus_x000a_procesos de planificación y toma de decisiones._x000a_3. Resultado: Empoderamiento de la comunidad del barrio San José para la toma de decisiones informadas._x000a_Características: Acceso y uso activo de la plataforma por parte de los ciudadanos para consultar datos geoespaciales y_x000a_participar en la planificación._x000a_Medios de verificación: Registro de usuarios y actividad en la plataforma._x000a_Indicador: Número de usuarios activos por mes en la plataforma_x000a_4. Resultado: Divulgación y alcance global del proyecto &quot;Colouring Cities&quot;._x000a_Características: Reconocimiento y aplicación del proyecto como caso de estudio en otras ciudades y países._x000a_Medios de verificación: Investigación y recopilación de evidencia de la aplicación de la metodología en otras_x000a_ubicaciones._x000a_Indicador: Número de ciudades o países que han implementado la metodología &quot;Colouring Cities&quot; basada en el_x000a_proyecto de Bogotá"/>
    <s v="1. Angie Juliana Pirachican Naranjo_x000a_Identificar conjuntos de datos clave para el proyecto de Colouring Cities en Bogotá proporcionados por entidades públicas._x000a_Evaluar la calidad y precisión de los datos espaciales recopilados de diferentes fuentes nacionales._x000a_Priorizar los datos según su relevancia y utilidad para la iniciativa Colouring Cities en el contexto de la ciudad._x000a_Organizar reuniones y charlas informativas con la comunidad del Barrio San José, para presentar el proyecto y sus objetivos,_x000a_y para escuchar las necesidades y expectativas de los habitantes._x000a_Establecer un canal de comunicación directa con la Junta de Acción Comunal, participando en sus reuniones y eventos para_x000a_compartir avances y recibir retroalimentación._x000a_Crear espacios de diálogo y colaboración con la comunidad y la Junta de Acción Comunal para identificar oportunidades de_x000a_mejora y soluciones conjuntas para el desarrollo territorial del barrio._x000a_Utilizar herramientas de análisis geoespacial para examinar y visualizar patrones de uso del suelo, infraestructura y servicios._x000a_Identificar tendencias y áreas de interés para la toma de decisiones informadas en el proyecto._x000a_Presentar los resultados de manera clara y comprensible para el equipo de investigación y otras partes interesadas._x000a_Mantener un registro detallado de los cambios y actualizaciones realizadas en el repositorio._x000a_Facilitar la colaboración y retroalimentación de otros desarrolladores y expertos en el campo._x000a_Responder a los problemas y solicitudes de mejora en el repositorio para una gestión eficiente y transparente del proyecto, las_x000a_cuales serán comentadas a través de “issues” en GitHub._x000a__x000a_2. Juan David Dallos Becerra_x000a_Configurar el servidor y las dependencias necesarias para el funcionamiento, algunas tareas son: actualizar sistema_x000a_instalación de herramientas básicas y establecer variables de entorno en el sistema._x000a_Asegurar la disponibilidad y adecuada capacidad de almacenamiento para los datos espaciales y la plataforma_x000a_Instalar y configurar el sistema operativo Ubuntu 22.04 en el ambiente de desarrollo._x000a_Configurar las herramientas de desarrollo y ambientes virtuales necesarios para el proyecto, tales como NodeJS y ambiente_x000a_Python._x000a_Establecer permisos y seguridad en el sistema para garantizar un entorno de desarrollo confiable._x000a_Documentar la estructura de la base de datos para reflejar las 12 categorías de Colouring Cities y los atributos adaptados._x000a_Importar y adaptar los datos existentes al nuevo esquema de base de datos por medio de ETL y transformación de_x000a_información por medio de instrucciones SQL._x000a_Implementar mecanismos de actualización y sincronización de datos para asegurar su integridad_x000a_Configurar el servidor web para alojar y desplegar el visor geográfico._x000a_Implementar medidas de seguridad para proteger la plataforma y los datos sensibles._x000a_Realizar pruebas de despliegue para verificar la funcionalidad del visor en línea._x000a_Monitorear el rendimiento del visor y gestionar el consumo de recursos._x000a_Brindar soporte técnico y resolver incidencias para asegurar la disponibilidad continua del visor geográfico._x000a__x000a_3. María Camila Vélez Dueñas_x000a_Transferir y adaptar el código fuente de Colouring Cities a un entorno de desarrollo local en Colombia._x000a_Verificar la compatibilidad de la plataforma con los recursos y tecnologías locales._x000a_Documentar el proceso de migración y establecer procedimientos para futuras actualizaciones_x000a_Realizar un estudio detallado del entorno urbano del Barrio San José de Bogotá, para identificar las problemáticas territoriales_x000a_y sociales existentes._x000a_Analizar las necesidades y demandas específicas de la comunidad local en relación con el desarrollo_x000a_Contextualizar los datos espaciales recopilados con el fin de generar soluciones pertinentes y ajustadas a las particularidades de la zona de estudio_x000a_Diseñar material gráfico y audiovisual para presentar los resultados y avances del proyecto de manera clara y atractiva._x000a_Establecer una estrategia de comunicación para compartir la información con la comunidad, entidades involucradas y otros_x000a_interesados._x000a_Organizar eventos y webinars para difundir los avances y promover la participación activa de la comunidad en el proyecto_x000a__x000a_Desarrollar formularios y métodos de captura en campo utilizando tecnologías móviles o sistemas de recolección de datos_x000a_remotos._x000a_Establecer un sistema de recolección de información que permita la posterior integración y actualización de los datos en la_x000a_base de datos del visor geográfico._x000a_Garantizar la precisión y validez de los datos capturados en campo para su adecuada utilización en el proyecto Colouring_x000a_Cities."/>
    <n v="0.75270244039631595"/>
    <n v="0.24729755960368408"/>
    <n v="0"/>
    <n v="1"/>
    <n v="0"/>
    <n v="0"/>
    <n v="0"/>
    <n v="0"/>
    <n v="107049"/>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r>
  <r>
    <x v="5"/>
    <s v="Propuesta de Investigación Convocatoria"/>
    <x v="6"/>
    <x v="13"/>
    <x v="69"/>
    <s v="FAPEMIG"/>
    <x v="3"/>
    <s v="Universidad Federal de Triángulo Minero (UFTM) del Brasil_x000a_UCLA - Venezuela_x000a_Universidade de Sevilha - Espanha_x000a_The University of West Indies, Jamaica_x000a_UMinho - Portugal _x000a_Universidade do Minho, Portugal_x000a_UDG - México_x000a_Universidade do Minho, Portugal_x000a_Universidade de Lisboa e MUHNAC, Portugal"/>
    <s v="N/A"/>
    <s v="FOMENTO À INTERNACIONALIZAÇÃO DAS ICTMGS"/>
    <m/>
    <s v="UDFJC:_x000a_- Olga Lucía Castiblanco Abril_x000a__x000a_- Lúcio Álvaro Marques (Coordinador)_x000a_Acir Mario Karwoski_x000a_Daniel Fernando Bovolenta Ovigli_x000a_Helena de Ornellas Sivieri Pereira_x000a_Marinalva Vieira Barbosa_x000a_Martha Maria Prata Linhares_x000a_Pedro Donizete Colombo Junior_x000a__x000a_Beatriz Carolina Carvajal (UCLA - Venezuela)_x000a_Carlos Marcelo Garcia (Universidade de Sevilha - Espanha)_x000a_Carol Horda Gentles (The University of West Indies, Jamaica)_x000a_José Antonio Brandão Carvalho (UMinho - Portugal) Maria Assunção Flores (Universidade do Minho, Portugal)_x000a_Martha Vergara Fregoso (UDG - México)_x000a_Olga Lucía Cas􀆟blanco Abril (UDFJC - Colômbia)_x000a_Sandra Susana Pires Silva Palhares (Universidade do Minho, Portugal)_x000a_Marta Catarino Lourenço (Universidade de Lisboa e MUHNAC, Portugal)"/>
    <m/>
    <n v="0"/>
    <m/>
    <n v="0"/>
    <n v="0"/>
    <m/>
    <m/>
    <m/>
    <m/>
    <m/>
    <m/>
    <m/>
    <m/>
    <m/>
    <m/>
    <m/>
    <m/>
    <m/>
    <e v="#DIV/0!"/>
    <e v="#DIV/0!"/>
    <e v="#DIV/0!"/>
    <e v="#DIV/0!"/>
    <e v="#DIV/0!"/>
    <e v="#DIV/0!"/>
    <e v="#DIV/0!"/>
    <e v="#DIV/0!"/>
    <m/>
    <m/>
    <m/>
    <m/>
    <m/>
    <m/>
    <m/>
    <m/>
    <m/>
    <m/>
    <m/>
  </r>
  <r>
    <x v="5"/>
    <s v="Propuesta de Investigación Convocatoria"/>
    <x v="1"/>
    <x v="63"/>
    <x v="68"/>
    <s v="MinCiencias"/>
    <x v="1"/>
    <s v="N/A"/>
    <s v="N/A"/>
    <s v="DESARROLLO DE UNA METODOLOGÍA PARA LA VALORACIÓN DE BIENES INMUEBLES PRIVADOS EN LA REGIÓN DEL PÁRAMO DE SUMAPAZ DENTRO DEL DISTRITO DE BOGOTÁ EN EL AÑO 2022"/>
    <n v="12"/>
    <s v="UDFJC:_x000a_- Luis Eduardo Castillo Mendez (tutor)_x000a_- Daniel Felipe Pinzón Ramirez (joven investigador)_x000a_- Lina Rocio Roncancio Cardenas (joven investigador)"/>
    <s v="UDFJC:_x000a_- GEFEM - Grupo de Estudio en temas de la Física, de la Estadística y la Matemática"/>
    <n v="36084000"/>
    <n v="36084000"/>
    <n v="36084000"/>
    <n v="0"/>
    <n v="36084000"/>
    <n v="0"/>
    <n v="0"/>
    <m/>
    <m/>
    <m/>
    <m/>
    <m/>
    <m/>
    <m/>
    <m/>
    <s v="Los resultados del proyecto de investigación que se esperan obtener luego de hacer el respectivo análisis y desarrollo metodológico es lograr una identificación precisa de las variables que desempeñan un papel fundamental en la valuación de los bienes inmuebles_x000a_de interés ambiental en el páramo de Sumapaz. Asimismo, se espera establecer con precisión la ponderación y el grado de influencia que cada una de estas variables ejerce en la metodología valuatoria diseñada, lo que permitirá una evaluación más profunda y_x000a_contextualizada de los avalúos comerciales en este tipo de ecosistemas. De igual forma se proyecta la selección del modelo matemático o enfoque metodológico más pertinente para la determinación precisa de los avalúos comerciales de los bienes inmuebles en el páramo de Sumapaz. Además, se prevé la creación detallada y exhaustiva de este modelo, teniendo en cuenta las particularidades intrínsecas de la región y las características únicas de los bienes inmuebles de interés ambiental, contribuyendo así a una aproximación valuatoria más adaptada y concuerda con el tipo de bienes inmuebles que se encuentran en este páramo._x000a_Además, se espera llevar a cabo un análisis minucioso y comparativo de los resultados obtenidos en relación a los avalúos determinados por los métodos tradicionales de costo de reposición a nuevo y de renta, tal y como establece la resolución IGAC 620 del año 2008. Estos análisis permitirán evaluar la eficacia y precisión de la nueva metodología valuatoria en el contexto específico de los bienes inmuebles de interés ambiental en el páramo de Sumapaz dentro de la ciudad de Bogotá para el año 2022._x000a_En conjunto, estos resultados contribuirán al logro del objetivo general de diseñar una metodología idónea para determinar los avalúos de los bienes inmuebles privados en la región del páramo de Sumapaz, en concordancia con los requisitos establecidos en_x000a_los artículos 8vo y 14vo de la ley 1930 de 2018._x000a_Adicionalmente, se plantea como un aporte de significativa trascendencia la presentación al Instituto Geográfico Agustín Codazzi (IGAC) de un modelo intrínsecamente adaptado, capaz de discernir y precisar el valor inherente a este particular género de bienes_x000a_inmuebles. Un aspecto esencial que subyace en esta iniciativa radica en la actual carencia de un modelo definido en la actualidad; aquellos escasos intentos llevados a cabo previamente se han sustentado en enfoques empíricos y en la aplicación de experiencia_x000a_obtenida en otras esferas de valuación. La aspiración concreta es la de instituir una normativa metodológica que trascienda estas limitaciones, instaurando un marco riguroso y estandarizado que aporte soluciones eficaces a aquellos que requieran abordar esta_x000a_compleja empresa en el futuro. Este modelo propuesto no solo aspira a llenar el vacío existente en el ámbito de la valuación de bienes inmuebles dentro del majestuoso contexto del páramo de Sumapaz, sino que también procura fundamentar su fundamentación en principios sólidos y un riguroso análisis conceptual. En su esencia, esta propuesta se erige como una respuesta a la necesidad de conferir precisión, justicia y uniformidad a un proceso que, hasta el momento, ha carecido de una orientación unificada y coherente._x000a_Dentro de este enfoque más amplio, la intención es superar las limitaciones inherentes a las metodologías basadas en la intuición y la experiencia en ámbitos distintos, y en su lugar, establecer un paradigma metodológico sólido que tome en cuenta las_x000a_especificidades únicas de los bienes inmuebles en el páramo de Sumapaz. La expectativa de este aporte no se limita a una aplicación única o una situación específica, sino que se proyecta como una herramienta versátil y de utilidad generalizada, destinada a todos_x000a_aquellos que se enfrenten a la desafiante tarea de valuar bienes inmuebles en este entorno tan peculiar. Así, este modelo no solo busca mitigar la incertidumbre asociada con la valuación de bienes inmuebles en una región de tal relevancia ecológica y social, sino que también anhela facilitar el proceso para todas las partes interesadas, ofreciendo una guía estructurada y una base metodológica sólida en la que se puede confiar. En última instancia, esta propuesta se erige como un aporte tangible a la búsqueda de una valuación equitativa y precisa en una región de incalculable valor como es el páramo de Sumapaz. "/>
    <s v="1. Video explicativo de corta duración, en el mismo deberá ir una breve explicación del proyecto, su alcance, su importancia e_x000a_información de interés que pueda permitir a la comunidad entender el proyecto no como un mero esfuerzo teórico sino como_x000a_algo cercano a la realidad._x000a_2. Realización de un poster a manera de infografía donde se encuentre la información, datos, resultados e impacto del proyecto_x000a_para así usarlo como medio de difusión en redes autorizadas por las entidades involucradas en el mismo._x000a_3. Participación en algún evento académico relacionado al tema de estudio y autorizado por las entidades promotoras del_x000a_proyecto, para ser expuesto en un ambiente académico, realizando énfasis en los hallazgos metodológicos y resultados_x000a_obtenidos para ser sometidos al escrutinio de pares académicos._x000a_Por otro lado, recordar que el producto final solicitado para validar el cumplimiento del proyecto es un artículo de investigación en_x000a_una revista indexada por Minciencias, esta se considera otra forma de que la investigación sea sometida a la revisión de pares_x000a_académicos y sea publica para el uso futuro en el marco de la protección de derechos de autor._x000a_Con respecto al aporte que los mismos resultados y su divulgación pueden tener en la comunidad o la entidad, se debe comenzar_x000a_con la entidad la cuál por mandato de la ley 1930 de 2018 se le asigna la tarea de realizar una metodología valuatoria de aquellos_x000a_predios ubicados en ronda de paramo y que por lo mismo son objeto del proceso de adquisición por el estado para proteger el_x000a_ecosistema, pues se espera que con el uso de este modelo multicriterio se sirva como guía o ayuda al desarrollo de la metodología_x000a_que a futuro desarrollará el IGAC."/>
    <n v="1"/>
    <n v="0"/>
    <e v="#DIV/0!"/>
    <e v="#DIV/0!"/>
    <n v="0"/>
    <n v="0"/>
    <n v="0"/>
    <n v="0"/>
    <n v="107184"/>
    <m/>
    <m/>
    <m/>
    <m/>
    <m/>
    <m/>
    <m/>
    <m/>
    <m/>
    <m/>
  </r>
  <r>
    <x v="5"/>
    <s v="Propuesta de Investigación Convocatoria"/>
    <x v="1"/>
    <x v="63"/>
    <x v="68"/>
    <s v="MinCiencias"/>
    <x v="1"/>
    <s v="N/A"/>
    <s v="N/A"/>
    <s v="ANÁLISIS DEL IMPACTO DE LAS SOMBRAS EN LA GENERACIÓN DEL POTENCIAL ELÉCTRICO FOTOVOLTAICO CON COLOURING BOGOTÁ"/>
    <n v="12"/>
    <s v="UDFJC:_x000a_- Edilberto Suárez Torres (tutor)_x000a_- Jorge Mario López Pérez (joven investigador)_x000a_- Jenny Gabriela Romero Sua (joven investigador)_x000a_- Jeyson Santiago Gómez Gómez (joven investigador)"/>
    <s v="UDFJC:_x000a_- NIDE"/>
    <n v="71483647"/>
    <n v="54126000"/>
    <n v="54126000"/>
    <n v="17357647"/>
    <n v="54126000"/>
    <m/>
    <n v="17357647"/>
    <m/>
    <m/>
    <m/>
    <m/>
    <m/>
    <m/>
    <m/>
    <m/>
    <s v="El resultado esperado de este proyecto de investigación es proporcionar una plataforma de datos abiertos a bajo coste que promueva ciudades sostenibles y apoye la planificación urbana de manera más eficiente a partir de los datos suministrados por la ciudadanía, fomentando un entorno urbano optimizado y mejorando la calidad de vida de los habitantes, por medio de del desarrollo de software de código abierto para recopilar, almacenar, visualizar y facilitar la gestión de datos geográficos de la malla de edificaciones, con el fin de proporcionar doce capas de información relacionada con las construcciones de la ciudad que permitan impulsar una mejor estructuración y centralización de datos._x000a_La implementación exitosa de la iniciativa &quot;Colouring Cities&quot; en Bogotá será un logro clave. Se espera que la metodología se haya aplicado de manera efectiva para simplificar y categorizar la información sobre construcciones y el entorno urbano, lo que permitirá una visualización más accesible y comprensible para diversos públicos, siendo pieza clave de una iniciativa mundial._x000a_Se espera que la implementación de este proyecto empodere a la comunidad del barrio San José al  proporcionarles conocimientos para tomar decisiones informadas en asuntos urbanos y de desarrollo local. La capacidad de acceder a los datos espaciales a través de una iniciativa internacional permitirá a la comunidad participar activamente en la planificación y la toma de decisiones que afecten su entorno._x000a_1. Resultado: Implementación de la plataforma &quot;Colouring Bogotá&quot; con acceso a datos geoespaciales de la malla de edificaciones._x000a_Características: Existencia de la plataforma web o aplicación móvil con las doce capas de información sobre construcciones de la ciudad de Bogotá._x000a_Medios de verificación: Revisión de la plataforma desarrollada y funcional._x000a_Indicador: Porcentaje de completitud de las doce capas de información en la plataforma ._x000a_2. Resultado: Las instituciones podrán emplear la información espacial proporcionada por la metodología &quot;Colouring Cities&quot; para conocer la realidad urbana y mejorar el impacto de sus decisiones en la comunidad._x000a_Características: Los datos espaciales recopilados y estructurados permitirá a las instituciones obtener una visión clara y completa de la realidad urbana, incluyendo datos detallados sobre construcciones, infraestructuras y el entorno de la ciudad._x000a_Medios de verificación: Seguimiento de la utilización de la información geoespacial por parte de las instituciones en procesos de planificación urbana y toma de decisiones relacionadas con el desarrollo y mejoramiento de la comunidad._x000a_Indicador: Numero de instituciones que emplean activamente la información suministrada por la ciudadanía en sus procesos de planificación y toma de decisiones._x000a_3. Resultado: Empoderamiento de la comunidad del barrio San José para la toma de decisiones informadas._x000a_Características: Acceso y uso activo de la plataforma por parte de los ciudadanos para consultar datos geoespaciales y participar en la planificación._x000a_Medios de verificación: Registro de usuarios y actividad en la plataforma._x000a_Indicador: Número de usuarios activos por mes en la plataforma_x000a_4. Resultado: Divulgación y alcance global del proyecto &quot;Colouring Cities&quot;._x000a_Características: Reconocimiento y aplicación del proyecto como caso de estudio en otras ciudades y países._x000a_Medios de verificación: Investigación y recopilación de evidencia de la aplicación de la metodología en otras_x000a_ubicaciones._x000a_Indicador: Número de ciudades o países que han implementado la metodología &quot;Colouring Cities&quot; basada en el proyecto de Bogotá"/>
    <s v="1. Angie Juliana Pirachican Naranjo_x000a_Identificar conjuntos de datos clave para el proyecto de Colouring Cities en Bogotá proporcionados por entidades públicas._x000a_Evaluar la calidad y precisión de los datos espaciales recopilados de diferentes fuentes nacionales._x000a_Priorizar los datos según su relevancia y utilidad para la iniciativa Colouring Cities en el contexto de la ciudad._x000a_Organizar reuniones y charlas informativas con la comunidad del Barrio San José, para presentar el proyecto y sus objetivos, y para escuchar las necesidades y expectativas de los habitantes._x000a_Establecer un canal de comunicación directa con la Junta de Acción Comunal, participando en sus reuniones y eventos para compartir avances y recibir retroalimentación._x000a_Crear espacios de diálogo y colaboración con la comunidad y la Junta de Acción Comunal para identificar oportunidades de mejora y soluciones conjuntas para el desarrollo territorial del barrio._x000a_Utilizar herramientas de análisis geoespacial para examinar y visualizar patrones de uso del suelo, infraestructura y servicios._x000a_Identificar tendencias y áreas de interés para la toma de decisiones informadas en el proyecto._x000a_Presentar los resultados de manera clara y comprensible para el equipo de investigación y otras partes interesadas._x000a_Mantener un registro detallado de los cambios y actualizaciones realizadas en el repositorio._x000a_Facilitar la colaboración y retroalimentación de otros desarrolladores y expertos en el campo._x000a_Responder a los problemas y solicitudes de mejora en el repositorio para una gestión eficiente y transparente del proyecto, las cuales serán comentadas a través de “issues” en GitHub._x000a_2. Juan David Dallos Becerra_x000a_Configurar el servidor y las dependencias necesarias para el funcionamiento, algunas tareas son: actualizar sistema instalación de herramientas básicas y establecer variables de entorno en el sistema._x000a_Asegurar la disponibilidad y adecuada capacidad de almacenamiento para los datos espaciales y la plataforma _x000a_Instalar y configurar el sistema operativo Ubuntu 22.04 en el ambiente de desarrollo._x000a_Configurar las herramientas de desarrollo y ambientes virtuales necesarios para el proyecto, tales como NodeJS y ambiente Python._x000a_Establecer permisos y seguridad en el sistema para garantizar un entorno de desarrollo confiable._x000a_Documentar la estructura de la base de datos para reflejar las 12 categorías de Colouring Cities y los atributos adaptados._x000a_Importar y adaptar los datos existentes al nuevo esquema de base de datos por medio de ETL y transformación de información por medio de instrucciones SQL._x000a_Implementar mecanismos de actualización y sincronización de datos para asegurar su integridad_x000a_Configurar el servidor web para alojar y desplegar el visor geográfico._x000a_Implementar medidas de seguridad para proteger la plataforma y los datos sensibles._x000a_Realizar pruebas de despliegue para verificar la funcionalidad del visor en línea._x000a_Monitorear el rendimiento del visor y gestionar el consumo de recursos._x000a_Brindar soporte técnico y resolver incidencias para asegurar la disponibilidad continua del visor geográfico._x000a_3. María Camila Vélez Dueñas_x000a_Transferir y adaptar el código fuente de Colouring Cities a un entorno de desarrollo local en Colombia._x000a_Verificar la compatibilidad de la plataforma con los recursos y tecnologías locales._x000a_Documentar el proceso de migración y establecer procedimientos para futuras actualizaciones_x000a_Realizar un estudio detallado del entorno urbano del Barrio San José de Bogotá, para identificar las problemáticas territoriales y sociales existentes._x000a_Analizar las necesidades y demandas específicas de la comunidad local en relación con el desarrollo_x000a_Contextualizar los datos espaciales recopilados con el fin de generar soluciones pertinentes y ajustadas a las particularidades de la zona de estudio_x000a_Diseñar material gráfico y audiovisual para presentar los resultados y avances del proyecto de manera clara y atractiva._x000a_Establecer una estrategia de comunicación para compartir la información con la comunidad, entidades involucradas y otros interesados._x000a_Organizar eventos y webinars para difundir los avances y promover la participación activa de la comunidad en el proyecto_x000a_Desarrollar formularios y métodos de captura en campo utilizando tecnologías móviles o sistemas de recolección de datos remotos._x000a_Establecer un sistema de recolección de información que permita la posterior integración y actualización de los datos en la base de datos del visor geográfico._x000a_Garantizar la precisión y validez de los datos capturados en campo para su adecuada utilización en el proyecto Colouring Cities._x0009__x0009__x000a_"/>
    <n v="0.75718017017234729"/>
    <n v="0.24281982982765274"/>
    <n v="0"/>
    <n v="1"/>
    <n v="0"/>
    <n v="0"/>
    <n v="0"/>
    <n v="0"/>
    <n v="107231"/>
    <m/>
    <m/>
    <m/>
    <m/>
    <m/>
    <m/>
    <m/>
    <m/>
    <m/>
    <m/>
  </r>
  <r>
    <x v="5"/>
    <s v="Propuesta de Investigación Convocatoria"/>
    <x v="1"/>
    <x v="63"/>
    <x v="68"/>
    <s v="MinCiencias"/>
    <x v="1"/>
    <s v="N/A"/>
    <s v="N/A"/>
    <s v="Análisis metodológico para la transformación de canales abiertos a conductos cerrados con integración de Sistemas Urbanos de Drenaje Sostenible (SUDS) para la ampliación del espacio público y zonas de recreación"/>
    <n v="12"/>
    <s v="UDFJC:_x000a_-  Juan Sebastián De Plaza Solórzano (tutor)_x000a_-  Iván David Eslava Moyano (joven investigador)_x000a_-  Sebastián Fernando Murcía Sánchez (joven investigador)_x000a_- Cristian David Pinzón Parra (joven investigador)_x000a_- Laura Sofía Vargas Jiménez (joven investigador)"/>
    <s v="UDFJC:_x000a_- Grupo de Investigación de Ingeniería Sanitaria (GIIS)"/>
    <n v="72168000"/>
    <n v="72168000"/>
    <n v="72168000"/>
    <n v="0"/>
    <n v="72168000"/>
    <m/>
    <m/>
    <m/>
    <m/>
    <m/>
    <m/>
    <m/>
    <m/>
    <m/>
    <m/>
    <s v="Como resultados se espera obtener:_x000a__x000a_1. Se realizará una clasificación para los canales abiertos que se puedan transformar en canales cerrados implementando Sistemas Urbanos de Drenaje Sostenible, lo cual aportará para la toma de decisiones en materia de habitabilidad en centros urbanos. Por medio de una herramienta que determine el SUDS con mejor potencial de implementación para cada tipo de canal._x000a_2. Se elaborará manual con la metodología técnica desarrollada para la transformación de canales abiertos generalmente en sistemas de tuberías de menor área hidráulica a flujo libre, mediante la integración y selección de (SUDS)._x000a_3. Se adaptará dicho manual como una extensión para sistemas de información geográfica (SIG), que permita visualizar y analizar espacialmente los canales pluviales y los SUDS asociados, así como priorizar y evaluar las zonas óptimas para su transformación mediante un análisis multicriterio._x000a_4. Se realizarán informes parciales y final técnico de las actividades desarrolladas por los jóvenes innovadores y los resultados obtenidos en la propuesta._x000a_5. Se presentarán informes parciales y final financiero de la ejecución los cuales serán entregados al Ministerio_x000a_6. Se producirá un artículo científico en autoría o coautoría en formato de una revista indexada con los parámetros para ser publicado en una revista categorizada (A1, A2, B y C), esto con la respectiva Socialización de los resultados."/>
    <s v="- Identificación para análisis de canales_x000a_- Instrumento para integración de SUD_x000a_- Herramienta SIG_x000a_- Informes parciales y final_x000a_- Articulo científico"/>
    <n v="1"/>
    <n v="0"/>
    <e v="#DIV/0!"/>
    <e v="#DIV/0!"/>
    <n v="0"/>
    <n v="0"/>
    <n v="0"/>
    <n v="0"/>
    <n v="107307"/>
    <m/>
    <m/>
    <m/>
    <m/>
    <m/>
    <m/>
    <m/>
    <m/>
    <m/>
    <m/>
  </r>
  <r>
    <x v="5"/>
    <s v="Propuesta de Investigación Convocatoria"/>
    <x v="1"/>
    <x v="63"/>
    <x v="68"/>
    <s v="MinCiencias"/>
    <x v="1"/>
    <s v="N/A"/>
    <s v="N/A"/>
    <s v="Propuesta Metodológica para la Implementación de Sistemas Urbanos de Drenaje Sostenible (SUDs) en Zonas Inundables: Un Enfoque Multicriterio a Corto, Mediano y Largo Plazo"/>
    <n v="12"/>
    <s v="UDFJC:_x000a_-  Juan Sebastián De Plaza Solórzano (tutor)_x000a_-  Carlos Andrés Rodríguez Muñoz (joven investigador)_x000a_-  Leidy Johanna Herrera Cuevas (joven investigador)_x000a_- Lina Vanessa Yopasa Quiroga  (joven investigador)"/>
    <s v="UDFJC:_x000a_- Grupo de Investigación de Ingeniería Sanitaria (GIIS)"/>
    <n v="54126000"/>
    <n v="54126000"/>
    <n v="54126000"/>
    <n v="0"/>
    <n v="54126000"/>
    <m/>
    <m/>
    <m/>
    <m/>
    <m/>
    <m/>
    <m/>
    <m/>
    <m/>
    <m/>
    <s v="ARTÍCULO POR PROPUESTA I+D+i_x000a_En la Tabla 5, se encuentran los resultados, indicadores y métodos de verificación, destacando la planificación de la elaboración de dos artículos científicos en formato de revista indexada._x000a_El primero de estos artículos abordará la metodología empleada y los resultados específicos derivados de la propuesta I+D+i. El segundo artículo se centrará en la exposición detallada de la metodología propuesta para implementar sistemas urbanos de drenaje sostenible (SUDs) en zonas inundables. Este incluirá la descripción de la ruta para identificar áreas vulnerables, el análisis de amenazas y riesgos, la integración de criterios múltiples en la selección de ubicaciones y diseños de SuDS, así como un plan completo de implementación y monitoreo_x000a_INFORME FINANCIERO_x000a_considerando los recursos asignados para la ejecución de la propuesta de investigación, se plantea la presentación de un informe financiero que detallará la asignación de estos recursos en cada una de las fases del proyecto. Este informe incluirá una especificación clara de cómo se han destinado los fondos y mostrará el porcentaje de cumplimiento, tal como se ilustra en el indicador de la Tabla 5.A_x000a_SOCIALIZACIÓN DE RESULTADOS_x000a_Se llevarán a cabo actividades de socialización en colaboración con el Instituto Geográfico Agustín Codazzi (IGAC). Estas incluirán seminarios, talleres y la elaboración de materiales de difusión para presentar los hallazgos clave y las recomendaciones de la investigación a una audiencia diversa, programados estratégicamente a lo largo del proyecto."/>
    <s v="- Artículos de revista cientifica indexada, en categorias A1, A2, B o C_x000a_- Cumplimiento de la metodología planteada en la investigación_x000a_- Validación de la metodología para la implementación de SUDs en zonas potencialmente inundables, aplicado en un area de estudios_x000a_- Informe financiero de la ejecución de los rublos entregados por Minciencias._x000a_- Socialización de resultados, los cuales serán presentados en el IGAC"/>
    <n v="1"/>
    <n v="0"/>
    <e v="#DIV/0!"/>
    <e v="#DIV/0!"/>
    <n v="0"/>
    <n v="0"/>
    <n v="0"/>
    <n v="0"/>
    <n v="107309"/>
    <m/>
    <m/>
    <m/>
    <m/>
    <m/>
    <m/>
    <m/>
    <m/>
    <m/>
    <m/>
  </r>
  <r>
    <x v="5"/>
    <s v="Propuesta de Investigación Convocatoria"/>
    <x v="6"/>
    <x v="64"/>
    <x v="70"/>
    <s v="SGR - MinCiencias"/>
    <x v="3"/>
    <s v="1- Observatorio del Caribe Colombiano_x000a_2- Gobernación de Córdoba_x000a_3- Fundación Sabanas_x000a_4- Asesoria Estratégica Empresarial S.A.S."/>
    <s v="N/A"/>
    <s v="Desarrollo de las vocaciones, capacidades y habilidades en Ciencia, Tecnología e Innovación en niñas, niños y adolescentes del departamento de Córdoba. "/>
    <n v="24"/>
    <s v="UDFJC:_x000a_- Martha Janet Velasco Forero (Investigador Principal)_x000a_Observatorio del Caribe Colombiano:_x000a__x000a_ Gobernación de Córdoba: _x000a__x000a_Fundación Sabanas:_x000a__x000a_Asesoria Estratégica Empresarial S.A.S:_x000a_"/>
    <s v="UDFJC:_x000a_- Grupo de investigación en pedagogía, currículo y evaluación_x000a__x000a_Observatorio del Caribe Colombiano:_x000a__x000a_ Gobernación de Córdoba: _x000a__x000a_Fundación Sabanas:_x000a__x000a_Asesoria Estratégica Empresarial S.A.S:_x000a_"/>
    <n v="6847500000"/>
    <m/>
    <n v="6600000000"/>
    <n v="247500000"/>
    <n v="6600000000"/>
    <n v="0"/>
    <n v="50000000"/>
    <n v="0"/>
    <n v="120000000"/>
    <n v="0"/>
    <n v="50000000"/>
    <n v="0"/>
    <n v="2500000"/>
    <n v="0"/>
    <n v="25000000"/>
    <s v="Mediante la ejecución de este proyecto Ondas en el departamento, se forjarán entornos educativos sólidos, en_x000a_los cuales se fomentará la didáctica, la colaboración y la creatividad. Estos ambientes serán fundamentales_x000a_para revitalizar las vocaciones de los niños, niñas y jóvenes de las instituciones educativas aprovechando la_x000a_influencia positiva del ámbito científico e investigativo. Como resultado de esta iniciativa, el departamento estará_x000a_en condiciones de establecer pautas pedagógicas que enriquezcan a las instituciones educativas, incentivando_x000a_una mayor participación, seguimiento y evaluación de las habilidades de los estudiantes en este dominio del_x000a_conocimiento._x000a_Se llevará a cabo un análisis exhaustivo para identificar las necesidades existentes. Con base en este análisis,_x000a_se desarrollarán mecanismos y se recopilará información que posibilite el continuo estímulo de la investigación_x000a_tanto entre los docentes como entre los estudiantes. Este enfoque se orientará hacia el fortalecimiento del_x000a_potencial científico y tecnológico. Además, se establecerán canales de coordinación y articulación entre los_x000a_niveles educativos básico, medio y superior, así como con los diversos actores que se dedican a distintas_x000a_vocaciones en el territorio. Como resultado, se implementarán estrategias concretas que permitirán la_x000a_generación, aplicación y transferencia de conocimiento e investigación en un contexto académico._x000a_Un componente esencial de esta iniciativa será la creación de bases sólidas para redes investigativas. Estas_x000a_redes desempeñarán un papel clave en la promoción y fortalecimiento del talento científico y tecnológico. Su_x000a_establecimiento permitirá que las autoridades gubernamentales respalden la ejecución de proyectos enfocados_x000a_en la formación de grupos y semilleros de investigación enfocados en diferentes retos, como estrategia para el_x000a_desarrollo de talentos en NNA. En paralelo, se pondrán en marcha metodologías para fomentar la participación_x000a_de la comunidad académica en proyectos de investigación científica y desarrollo tecnológico._x000a_A través de estas acciones, se establecerán los mecanismos necesarios para difundir la ciencia y la tecnología_x000a_para el desarrollo integral de la infancia y adolescencia. Además, se proporcionará acceso a la información,_x000a_contribuyendo a fortalecer la eventual creación de un sistema departamental sólido en el ámbito de la ciencia y_x000a_la tecnología. En conjunto, la estrategia Ondas se presenta como un enfoque integral para estimular el interés_x000a_y la participación en CTeI entre los jóvenes, estableciendo cimientos sólidos para el desarrollo académico y la_x000a_innovación en la región."/>
    <s v="- Servicio de apoyo financiero para el fomento de vocaciones científicas en CTeI_x000a_- Servicio para el fortalecimiento de capacidades institucionales para el fomento de vocación científica_x000a_- Servicio de apoyo para el fomento de las vocaciones científicas en CTeI_x000a_- Servicios de comunicación con enfoque en Ciencia_x000a_Tecnología y Sociedad"/>
    <n v="0.96385542168674698"/>
    <n v="7.3019350127783867E-3"/>
    <n v="0"/>
    <n v="1"/>
    <n v="1.7524644030668127E-2"/>
    <n v="7.3019350127783867E-3"/>
    <n v="3.6509675063891932E-4"/>
    <n v="3.6509675063891934E-3"/>
    <n v="107237"/>
    <m/>
    <m/>
    <d v="2023-10-12T00:00:00"/>
    <m/>
    <m/>
    <m/>
    <m/>
    <m/>
    <m/>
    <m/>
  </r>
  <r>
    <x v="5"/>
    <s v="Propuesta de Investigación Convocatoria"/>
    <x v="6"/>
    <x v="64"/>
    <x v="70"/>
    <s v="SGR - MinCiencias"/>
    <x v="1"/>
    <s v="1- Multiverso S.A.S._x000a_2- Gobernación de Caqueta_x000a_3- Fundación Reduca"/>
    <s v="N/A"/>
    <s v="Desarrollo de las vocaciones, capacidades y habilidades en Ciencia, Tecnología e Innovación en niñas, niños y adolescentes del departamento de Cáqueta. "/>
    <n v="24"/>
    <s v="UDFJC:_x000a_- Martha Janet Velasco Forero (Investigador Principal)_x000a_Multiverso S.A.S._x000a__x000a_Gobernación de Caqueta_x000a__x000a_Fundación Reduca"/>
    <s v="UDFJC:_x000a_- Grupo de investigación en pedagogía, currículo y evaluación_x000a__x000a_Multiverso S.A.S._x000a__x000a_Gobernación de Caqueta_x000a__x000a_Fundación Reduca"/>
    <n v="6447831000"/>
    <m/>
    <n v="6159791000"/>
    <n v="288040000"/>
    <n v="6159791000"/>
    <n v="0"/>
    <n v="227360000"/>
    <n v="0"/>
    <n v="27840000"/>
    <n v="0"/>
    <n v="5000000"/>
    <n v="0"/>
    <n v="27840000"/>
    <m/>
    <m/>
    <m/>
    <s v="- Servicio de apoyo financiero para el fomento de vocaciones científicas en CTeI_x000a_- Servicios de apoyo financiero para la comunicación con enfoque en Ciencia Tecnología y Sociedad"/>
    <n v="0.95532761327026094"/>
    <n v="3.5261470097463783E-2"/>
    <n v="0"/>
    <n v="1"/>
    <n v="4.3177310323425037E-3"/>
    <n v="7.7545456759024853E-4"/>
    <n v="4.3177310323425037E-3"/>
    <n v="0"/>
    <n v="107785"/>
    <m/>
    <m/>
    <d v="2023-10-12T00:00:00"/>
    <m/>
    <m/>
    <m/>
    <m/>
    <m/>
    <m/>
    <m/>
  </r>
  <r>
    <x v="5"/>
    <s v="Propuesta de Investigación Convocatoria"/>
    <x v="6"/>
    <x v="64"/>
    <x v="70"/>
    <s v="SGR - MinCiencias"/>
    <x v="1"/>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CASANARE."/>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68"/>
    <m/>
    <m/>
    <d v="2023-10-12T00:00:00"/>
    <m/>
    <m/>
    <m/>
    <m/>
    <m/>
    <m/>
    <m/>
  </r>
  <r>
    <x v="5"/>
    <s v="Propuesta de Investigación Convocatoria"/>
    <x v="6"/>
    <x v="64"/>
    <x v="70"/>
    <s v="SGR - MinCiencias"/>
    <x v="1"/>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GUAINÍA"/>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69"/>
    <m/>
    <m/>
    <d v="2023-10-12T00:00:00"/>
    <m/>
    <m/>
    <m/>
    <m/>
    <m/>
    <m/>
    <m/>
  </r>
  <r>
    <x v="5"/>
    <s v="Propuesta de Investigación Convocatoria"/>
    <x v="6"/>
    <x v="64"/>
    <x v="70"/>
    <s v="SGR - MinCiencias"/>
    <x v="1"/>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GUAVIARE"/>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70"/>
    <m/>
    <m/>
    <d v="2023-10-12T00:00:00"/>
    <m/>
    <m/>
    <m/>
    <m/>
    <m/>
    <m/>
    <m/>
  </r>
  <r>
    <x v="5"/>
    <s v="Propuesta de Investigación Convocatoria"/>
    <x v="6"/>
    <x v="64"/>
    <x v="70"/>
    <s v="SGR - MinCiencias"/>
    <x v="1"/>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VAUPÉS"/>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71"/>
    <m/>
    <m/>
    <d v="2023-10-12T00:00:00"/>
    <m/>
    <m/>
    <m/>
    <m/>
    <m/>
    <m/>
    <m/>
  </r>
  <r>
    <x v="5"/>
    <s v="Propuesta de Investigación Convocatoria"/>
    <x v="6"/>
    <x v="64"/>
    <x v="70"/>
    <s v="SGR - MinCiencias"/>
    <x v="1"/>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VICHADA"/>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72"/>
    <m/>
    <m/>
    <d v="2023-10-12T00:00:00"/>
    <m/>
    <m/>
    <m/>
    <m/>
    <m/>
    <m/>
    <m/>
  </r>
  <r>
    <x v="5"/>
    <s v="Propuesta de Investigación Convocatoria"/>
    <x v="6"/>
    <x v="13"/>
    <x v="71"/>
    <s v="Departamento de Medio Ambiente, Alimentación y Asuntos Rurales (Defra) del Gobierno del Reino Unido."/>
    <x v="3"/>
    <s v="1- University of Sussex_x000a_2- Instituto Alexander Von Humboldt_x000a_3- CorEducación Tolima"/>
    <s v="N/A"/>
    <s v="Fire-smart restoration for resilient socio-ecological Tropical Dry Forest landscapes"/>
    <n v="24"/>
    <s v="UDFJC:_x000a_- Angela Parrado Rosselli, Full Professor_x000a_- Omar Garzón Chiriví_x000a_- Andrés Avella Muñoz_x000a_- Angie Montañez_x000a__x000a_University of Sussex:_x000a_- Maria Clara Castellanos, Senior Lecturer_x000a__x000a_CorEducación:_x000a_- Giovanni Vargas"/>
    <s v="UDFJC:_x000a_- AMAUTAS_x000a_- Uso y Conservación de la Diversidad Forestal"/>
    <n v="297028"/>
    <m/>
    <n v="209647"/>
    <n v="87381"/>
    <n v="196881"/>
    <n v="12766"/>
    <n v="87381"/>
    <m/>
    <m/>
    <m/>
    <m/>
    <m/>
    <m/>
    <m/>
    <m/>
    <s v="- taller fundamental con funcionarios de alto nivel de diferentes sectores, incluidos gobiernos municipales y regionales, autoridades regionales ambientales, institutos de investigación, departamentos de bomberos, parques nacionales, reservas privadas y empresas de servicios públicos. Adquirirán conocimientos sobre la amenaza de incendios forestales más frecuentes debido a las estaciones secas cada vez más severas y los efectos del clima_x000a_- cursos dirigidos principalmente a agricultores y personas estrechamente relacionadas con TDF. Para los agricultores locales, habrá dos cursos prácticos, para mejorar su capacidad en prácticas de restauración, viveros y conservación de bosques. Además, un curso de restauración en línea estará disponible para cualquier persona interesada en el manejo de incendios forestales y la conservación de bosques secos en todo el país_x000a_- &quot;Exposición Itinerante - La Maleta de TDF&quot;. Consiste en una exposición fotográfica y carteles educativos sobre la conservación y restauración de TDF en las escuelas locales. Las exposiciones se complementan con actividades interactivas y lúdicas. Finalmente, los estudiantes técnicos, profesionales y de posgrado avanzarán sus habilidades y conocimientos a través del desarrollo de proyectos de tesis, pasantías y cursos especializados en Colombia y en el exterior"/>
    <s v="- Identificar a los actores clave y sus perspectivas sobre la restauración forestal. Esto implicará dos talleres y trabajo de campo, principalmente durante el primer año del proyecto, que incluirá actividades de apoyo a los agricultores y de extensión forestal._x000a_- Levantamiento de bordes forestales utilizando parcelas de vegetación en áreas con y sin incendio reciente (2019)_x000a_- Documentar las prácticas de gestión de los bordes de los bosques por parte de los propietarios de tierras, incluidas las especies, el tipo de suelo y el uso de la tierra._x000a_- Para reclutar especies, mediremos los rasgos funcionales que nos informarán sobre la inflamabilidad y determinaremos experimentalmente la germinación inducida por el fuego y la supervivencia de las semillas después del fuego:_x000a_•_x0009_3 tratamientos de temperatura, 3 tiempos de exposición_x000a_•_x0009_Con o sin discos de humo en un experimento separado, considere la posibilidad de combinarlos, pero esto aumentará el tamaño del experimento_x000a_•_x0009_Para estas especies, identificaremos rasgos funcionales cruciales que aseguran el éxito de las plantas más allá de la supervivencia inicial en ambientes propensos a incendios._x000a_•_x0009_Determinar el potencial de estas plantas para el consumo de ganado, madera, protección del agua, fruta._x000a_- Diseñe directrices de restauración que optimicen tanto el uso como la diversidad de los bordes_x000a_- Involucrar a las mujeres locales para que dirijan las actividades de propagación y recolección de semillas._x000a_- Parcelas de restauración de ensayos vegetales en fincas colaboradoras (15 fincas x 3 bordes x parcela media de 0,05ha, con el objetivo de un total de 2ha). Estándar de restauración: 1000 árboles por ha. (5 mil pesos por árbol. _x000a_- Llevar a cabo el raleo de los bosques a lo largo de los bordes y en las parcelas de restauración, y la eliminación de especies inflamables (diseño experimental)_x000a_- Plan de intercambio de conocimientos y capacitación de las partes interesadas locales, incluidos los agricultores, las instituciones educativas locales y los niños en edad escolar. Consistirá en: _x000a_•_x0009_Capacidad y formación: 3 sesiones_x000a_•_x0009_Difusión y divulgación_x000a_•_x0009_Crear materiales de difusión (en español) utilizando videos cortos u otros recursos para contar historias sobre: _x000a__x0009_Incendios forestales y diversidad_x000a__x0009_Manejo de incendios y bosques_x000a__x0009_Riesgo de plantación e introducción de plantas invasoras (más allá de las gramíneas)"/>
    <n v="0.66283650026260155"/>
    <n v="0.33716349973739851"/>
    <n v="0.1274726152555743"/>
    <n v="0.8725273847444257"/>
    <n v="0"/>
    <n v="0"/>
    <n v="0"/>
    <n v="0"/>
    <m/>
    <m/>
    <m/>
    <d v="2024-01-31T00:00:00"/>
    <m/>
    <m/>
    <m/>
    <m/>
    <m/>
    <m/>
    <m/>
  </r>
  <r>
    <x v="5"/>
    <s v="Propuesta de Investigación Convocatoria"/>
    <x v="6"/>
    <x v="13"/>
    <x v="72"/>
    <s v="SUE DISTRITO CAPITAL"/>
    <x v="0"/>
    <s v="1- Universidad Nacional de Colombia - UNAL (entidad ejecutora)_x000a_2- Colegio Externado Nacional Camilo Torres (IED) (Aliado)"/>
    <s v="N/A"/>
    <s v="Desarrollo y estudio de propiedades físicas de nuevos materiales aplicables en dispositivos basados en la generación de corrientes de espín polarizado"/>
    <n v="12"/>
    <s v="UDFJC:_x000a_- JORGE ANDRES CARDONA VASQUEZ (co-investigador)_x000a_- HENRY MAURICIO ORTÍZ SALAMANCA (co-investigador)_x000a_- YEISON STIVEN URBANO RICO (estudiante de posgrado)    _x000a_UNAL:_x000a_- Jairo Roa Rojas (Investigador principal)_x000a_- DAVID ARSENIO LANDINEZ TELLEZ (co-investigador)_x000a_- FELIPE VALENCIA HERNANDEZ (co-investigador)_x000a_- ELIANA MARCELA VARGAS PINEDA (joven investigador)_x000a_- KAREN ALEXANDRA MUÑOZ PULIDO (estudiante posgrado)_x000a_- OSCAR IVAN BOHORQUEZ CRUZ (estudiante posgrado)_x000a_- LAURA VANESSA PARRA MESA (estudiante posgrado)_x000a_- CAROLINA CARRILLO RODRÍGUEZ (estudiante posgrado)_x000a_- ANDRES FELIPE HERNANDEZ VALERO (estudiante de pregrado)_x000a_- JOAN SEBASTIAN IBAÑEZ SOTELO (joven investigador)"/>
    <s v="UDFJC:_x000a_- Grupo de Investigación en Ciencias de Materiales y Minerales_x000a_UNAL:_x000a_- Grupo de Física de Nuevos Materiales_x000a_- Semillero de Superconductividad y Magnetismo_x000a_"/>
    <n v="539032232"/>
    <m/>
    <n v="160000000"/>
    <n v="379032232"/>
    <n v="160000000"/>
    <m/>
    <n v="31707800"/>
    <m/>
    <n v="347324432"/>
    <m/>
    <m/>
    <m/>
    <m/>
    <m/>
    <m/>
    <s v="- Formación de al menos dos MSc en física._x000a_- Obtención de al menos dos materiales con propiedades que permitan generación de corrientes de espín polarizado._x000a_- Participación en red internacional de materia condensada y ciencia de materiales_x000a_- Presentación de al menos tres ponencias en eventos científicos internacionales._x000a_- Publicación de al menos tres artículos en revistas científicas clasificadas Q1 o Q2."/>
    <s v="- Articulación y/o participación de redes de conocimiento nacional o internacional_x000a_- Tres Artículo publicado en revista indexada que presente resultados originales de la investigación_x000a_- Tres Presentación de ponencia en evento cientifico o tecnológico nacional o internacional_x000a_- Un TDG (Trabajo dirigido de grado)_x000a_- Dos Trabajo final de maestría en profundización"/>
    <n v="0.29682826091186326"/>
    <n v="5.8823569570882361E-2"/>
    <n v="0"/>
    <n v="1"/>
    <n v="0.64434816951725438"/>
    <n v="0"/>
    <n v="0"/>
    <n v="0"/>
    <m/>
    <m/>
    <m/>
    <m/>
    <m/>
    <m/>
    <m/>
    <m/>
    <m/>
    <m/>
    <m/>
  </r>
  <r>
    <x v="5"/>
    <s v="Propuesta de Investigación Convocatoria"/>
    <x v="6"/>
    <x v="13"/>
    <x v="72"/>
    <s v="SUE DISTRITO CAPITAL"/>
    <x v="1"/>
    <s v="1- Universidad Militar Nueva Granada - UMNG_x000a_2- Universidad de Autónoma de México - UNAM"/>
    <s v="N/A"/>
    <s v="Desarrollo de una aplicación para la detección temprana de fibrilación auricular a partir de técnicas de procesamiento digital de señales aplicado a datos de fotopletismografía (PPG)."/>
    <n v="12"/>
    <s v="UDFJC:_x000a_- Lely Adriana Luengas Contreras (investigador principal)_x000a_- Jonathan Roberto Torres Castillo (co-investigador)_x000a_- Esperanza Camargo Casallas (co-investigador)_x000a_UMNG:_x000a_- Nancy Esperanza Olarte López (co-investigador)_x000a_UNAM:_x000a_- Miguel Ángel Padilla Castañeda (Asesor) "/>
    <s v="UDFJC:_x000a_- DIGITI_x000a_UMNG:_x000a_-GI-ITEC"/>
    <n v="255993870"/>
    <m/>
    <n v="160000000"/>
    <n v="95993870"/>
    <n v="160000000"/>
    <n v="0"/>
    <n v="79000846"/>
    <n v="0"/>
    <n v="16993024"/>
    <m/>
    <m/>
    <m/>
    <m/>
    <m/>
    <m/>
    <s v="- Desarrollo de una aplicación de detección temprana de FA compatible con una variedad de dispositivos y sistemas operativos_x000a_- Adecuación y mejora de algoritmos existentes para la detección de FA en datos PPG._x000a_- Creación de una API versátil para conectar dispositivos con sensores PPG a la aplicación._x000a_- Cumplimiento de estándares abiertos para garantizar la compatibilidad de la aplicación con diferentes dispositivos._x000a_- Implementación de una aplicación basada en la nube para almacenar y acceder a datos de PPG de manera segura._x000a_- Realización de pruebas de compatibilidad con una amplia gama de dispositivos._x000a_- Potencial validación clínica en futuros estudios."/>
    <s v="- Presentación de ponencia en evento científico o tecnológico nacional o internacional_x000a_- Dos TDG (Trabajo dirigido de grado)_x000a_- Un Artículo científico o de investigación publicado o sometido en revistas indexada nacional e internacional Q1 y Q2. Minciencias A1, A2_x000a_- Un Desarrollo de software_x000a_- Un Informe de avance de investigación_x000a_- Un Informe final de investigación_x000a_- Un Libro resultado de investigación_x000a_- Un Evento académico, de carácter científico, tecnológico"/>
    <n v="0.62501496617868235"/>
    <n v="0.30860444431735806"/>
    <n v="0"/>
    <n v="1"/>
    <n v="6.63805895039596E-2"/>
    <n v="0"/>
    <n v="0"/>
    <n v="0"/>
    <m/>
    <m/>
    <m/>
    <m/>
    <m/>
    <m/>
    <m/>
    <m/>
    <m/>
    <m/>
    <m/>
  </r>
  <r>
    <x v="5"/>
    <s v="Propuesta de Investigación Convocatoria"/>
    <x v="6"/>
    <x v="13"/>
    <x v="72"/>
    <s v="SUE DISTRITO CAPITAL"/>
    <x v="1"/>
    <s v="1- Universidad Pedagógica Nacional - UPN"/>
    <s v="N/A"/>
    <s v="Memorias pedagógicas alternativas en Colombia, 1982-2020"/>
    <n v="12"/>
    <s v="UDFJC:_x000a_- Absalón Jiménez Becerra (investigador principal)_x000a_UPN:_x000a_- Alexis Pinilla Díaz (investigador principal)_x000a_- Víctor M. Rodríguez Murcia (co-investigador)"/>
    <s v="UDFJC:_x000a_- EMILIO 1_x000a_UPN:_x000a_- Sujetos y nuevas narrativas en la investigación y enseñanza de las ciencias sociales_x000a_"/>
    <n v="263980480"/>
    <m/>
    <n v="160000000"/>
    <n v="103980480"/>
    <n v="160000000"/>
    <n v="0"/>
    <n v="48000000"/>
    <n v="0"/>
    <n v="55980480"/>
    <m/>
    <m/>
    <m/>
    <m/>
    <m/>
    <m/>
    <s v="En los resultados de la investigación buscamos dar a conocer un producto de impacto regional y nacional en torno a la práctica pedagógica alternativa en Colombia. Lo anterior rescatando su historia desde 1982 a la actualidad en momentos en que las posiciones de borde en investigación en el ámbito intercultural, crítico y decolonial están demandando la recuperación de este tipo de saberes enmarcados en lo que Castro (2005) denominó el tercio incluido. Para efectos de esta propuesta se espera recuperar los saberes pedagógicos alternativos que la pedagogía moderna e institucional dejó por fuera y no reconoció._x000a__x000a_Con el desarrollo del proyecto Memorias pedagógicas alternativas en Colombia, 1982-2020 buscamos tener una incidencia significativa con los tres colectivos de profesores del movimiento magisterial que harán parte de la propuesta en términos de sistematización de sus experiencias de práctica pedagógica alternativa (Bogotá, Huila y Nariño). Nuestra intención es que a la vez que sistematizan su experiencia, logren difundirla por medio de una pequeña cartilla o texto de difusión entre los maestros que hacen parte del movimiento magisterial a nivel nacional. En esta perspectiva, pretendemos darles un mayor protagonismo a los actores vinculados a la propuesta, trascendiendo el lugar tradicional de “sujetos de investigación” o “población destinataria”, a coautores de la investigación. Así pretendemos avanzar en uno de los elementos de mayor potencialidad en la política de Ciencia Abierta 2022-2031 como es el de la ciencia ciudadana, en la cual los sujetos partícipes en la investigación entablan un diálogo con el equipo de investigación y participan de manera activa en la construcción de productos y actividades de apropiación social del conocimiento. En este sentido, nos identificamos con el enfoque de la Escuela Pública en torno a la ciencia abierta, en donde se contempla la accesibilidad de los ciudadanos al proceso de investigación (Sánchez, s.f.)"/>
    <s v="- Un Libro resultado de investigación._x000a_- Avance y elaboración de dos capítulo de tesis doctoral de  dos estudiantes del DIE- UDFJC._x000a_- Un Documento de avance o final de trabajo de grado (TDG) _x000a_- Participación ciudadana o comunidades en el proyecto _x000a_- Un Libro de divulgación científica (producto adicional)_x000a_- Un Artículo en revista científica (producto adicional)_x000a_- Tres Cartillas de apoyo a la investigación (producto adicional)"/>
    <n v="0.60610542112810761"/>
    <n v="0.18183162633843231"/>
    <n v="0"/>
    <n v="1"/>
    <n v="0.21206295253346005"/>
    <n v="0"/>
    <n v="0"/>
    <n v="0"/>
    <m/>
    <m/>
    <m/>
    <m/>
    <m/>
    <m/>
    <m/>
    <m/>
    <m/>
    <m/>
    <m/>
  </r>
  <r>
    <x v="5"/>
    <s v="Propuesta de Investigación Convocatoria"/>
    <x v="6"/>
    <x v="13"/>
    <x v="72"/>
    <s v="SUE DISTRITO CAPITAL"/>
    <x v="0"/>
    <s v="1- Universidad Nacional de Colombia UNAL"/>
    <s v="N/A"/>
    <s v="Desarrollo de concretos ambientalmente sostenibles mediante la incorporación de cáscara de huevo reciclada como fuente de carbonato de calcio"/>
    <n v="12"/>
    <s v="UDFJC:_x000a_- Jose Dario Gavilanes (co-investigador)_x000a_- Nikole Juanita Buitrago Ramírez (estudiante pregrado)_x000a_UNAL:_x000a_- Juan Manuel Lizarazo Marriaga (investigador Principal)_x000a_- Patricia Luna Tamayo (co-investigador)_x000a_- Brayan Alejandro Uribe Salazar (estudiante pregrado)"/>
    <s v="UDFJC:_x000a_- Grupo de Investigación en Prevención y Atención de Desastres_x000a_UNAL:_x000a_- Grupo de Investigación en Análisis, Diseño y Materiales – GIES_x000a_"/>
    <n v="196821312"/>
    <m/>
    <n v="135000000"/>
    <n v="61821312"/>
    <n v="135000000"/>
    <n v="0"/>
    <n v="17186688"/>
    <n v="0"/>
    <n v="44634624"/>
    <m/>
    <m/>
    <m/>
    <m/>
    <m/>
    <m/>
    <s v="Para el objetivo específico 1 se propone lo siguiente: Como medio de verificación que el objetivo se ha cumplido a su cabalidad se encuentra los resultados de los diferentes métodos con los que se puede utilizar la cáscara de cemento, como material fino (menor a pasa tamiz 0,3mm), como material extrafino con pasa tamiz 0,074mm (No. 200) y pasa tamiz 0,045mm (No. 325), seca al aire libre o seca al horno (24 horas a 110°C), calcinada en horno mufla, junto con la ejecución del ensayo del ensayo de Colorimetría diferencial de barrido DSC._x000a_Para el objetivo específico 2: Como fuente de verificación presentará un informe que contenga los resultados de ensayos en concretos de 21Mpa y 28Mpa con diferentes porcentajes de adición de cáscara de huevo, sometidos a carbonatación y cloruros para ser fallados a 3, 7, 14, 28, 56 y 112 días, junto con muestras patrón que identifiquen la variación en las muestras._x000a_Para el objetivo específico 3: Se realizará una matriz BGA, de todo el ciclo de vida propuesto para el concreto con cáscaras de huevo, así mismo, con base en los resultados del objetivo 2, se realizará una matriz DOFA, que permita el análisis de aspectos positivos y negativos; finalmente se realiza una guía sobre como reutilizar nuevamente este material que quede en proceso de Residuo de construcción y Demolición - RCD"/>
    <s v="- Informe de avance a la mitad del tiempo (6) meses e Informe Final de Investigación_x000a_- Tres Artículos de investigación en revista indexada_x000a_- Un webinar sobre los aspectos más relevantes de concretos sostenibles_x000a_- Un Seminario permanente de estructuras organización conferencia sobre concreto sostenible_x000a_- Participación en LACCEI 2024 o congreso internacional de Ingeniería Civil._x000a_- Vinculación de dos estudiantes de pregrado de la Universidad Nacional de Colombia y de dos estudiantes de la Universidad Distrital Francisco José de Caldas"/>
    <n v="0.68590133166066891"/>
    <n v="8.7321275452121774E-2"/>
    <n v="0"/>
    <n v="1"/>
    <n v="0.2267773928872093"/>
    <n v="0"/>
    <n v="0"/>
    <n v="0"/>
    <m/>
    <m/>
    <m/>
    <m/>
    <m/>
    <m/>
    <m/>
    <m/>
    <m/>
    <m/>
    <m/>
  </r>
  <r>
    <x v="5"/>
    <s v="Propuesta de Investigación Convocatoria"/>
    <x v="6"/>
    <x v="13"/>
    <x v="72"/>
    <s v="SUE DISTRITO CAPITAL"/>
    <x v="0"/>
    <s v="1- Universidad Nacional de Colombia UNAL_x000a_2- Corporación Universitaria Minuto de Dios – UNIMINUTO_x000a_3- Museo de Ciencias, Madrid, España"/>
    <s v="N/A"/>
    <s v="“Construyendo soberanía territorial:  reconocimiento de plantas y sus insectos visitantes florales en Bogotá región”"/>
    <n v="12"/>
    <s v="UDFJC:_x000a_- Mery Helen Tijaro (co-investigador)_x000a_- Julián Arias (co-investigador)_x000a_- Oscar Mahecha (co-investigador)_x000a__x000a_UNAL:_x000a_- Elena Luisa Margarita Brochero (investigador principal)_x000a_- Álvaro Acevedo (co-investigador)_x000a__x000a_UNIMINUTO:_x000a_- Maikol Santamaria_x000a_- Hellen Morales_x000a__x000a_MUSEO:_x000a_- Arturo Goldaracena"/>
    <s v="UDFJC:_x000a_- Grupo de Investigación en Artrópodos y otros Invertebrados. KUMANGUI._x000a_- Grupo de investigación en Ecología y plantas de Colombia. GIECPC_x000a_Semilleros:_x000a_- Semillero en Artrópodos, Semillero en Biogeografía y Ecología Evolutiva Neotropical_x000a_- Semillero interdisciplinar en Ciencias Biológicas_x000a_- Semillero de ecología y conservación de plantas de Colombia_x000a__x000a__x000a_UNAL:_x000a_- Grupo de investigación Territorio, Agroecología y Sistemas Agroalimentarios, TERRAS_x000a_- Grupo Genética de Rasgos de Interés Agronómico_x000a_Semilleros:_x000a_- Semillero de Investigación en Entomología de la Facultad de Ciencias Agrarias Bogotá_x000a__x000a_UNAL:_x000a_Semilleros_x000a_- Semillero de Investigación Agroecología y Recursos Entomológicos - AGROENTOS - "/>
    <n v="367908152"/>
    <m/>
    <n v="169641000"/>
    <n v="198267152"/>
    <n v="169641000"/>
    <m/>
    <n v="72679536"/>
    <m/>
    <n v="125587616"/>
    <m/>
    <m/>
    <m/>
    <m/>
    <m/>
    <m/>
    <s v="- Registro de los principales insectos visitantes florales de los órdenes Hymenoptera, Diptera, Coleopotera, Lepidoptera y Thysanoptera, para plantas ubicadas en cinco zonas de estudio._x000a_- Colección de referencia de los principales insectos visitantes florales de los órdenes Hymenoptera, Diptera, Coleopotera, Lepidoptera y Thysanoptera, para plantas ubicadas en cinco zonas de estudio._x000a_- Análisis de diversidad con estimadores de riqueza, dominancia y especies efectivas._x000a_- Caracterización de polen presente en los insectos florales y en plantas muestreadas de las zonas climáticas  _x000a_- Diversidad de especies vegetales_x000a_- Caracterización del paisaje asociado a las unidades muestrales_x000a_- Análisis de diversidad con estimadores de riqueza, dominancia y especies efectivas._x000a_- Modelamiento en escenarios de cambio climático las especies insectiles más representativas por unidad muestral. _x000a_- Talleres de reconocimiento con cada comunidad._x000a_- Percepción de la diversidad de insectos, plantas y su importancia biológica como parte de su territorio de las comunidades de las cinco zonas estudiadas_x000a_- Elaboración de material divulgativo para la comunidad._x000a_- Socialización de resultados en eventos académicos y científicos_x000a_- Formación de recurso humano"/>
    <s v="- Un Artículo científico o de investigación sometido o, aceptado o aprobado para publicación en revista indexada_x000a_- Dos Documento de avance o final de trabajo de grado (TDG)_x000a_- Documento de avance o final de tesis de maestría_x000a_- Cuatro Estudiante en formación pregrado_x000a_- Estudiante en formación Maestría_x000a_- Manuales y/o cartillas de apoyo a la investigación_x000a_- Presentación de ponencia en evento científico o tecnológico nacional o internacional_x000a_- Espacio / evento de participación ciudadana_x000a_- Dos Informe de actividades realizadas por semilleros o estudiantes vinculados a proyectos_x000a_- Colección científica_x000a_- Dos Informes técnico académico "/>
    <n v="0.4610960618236043"/>
    <n v="0.19754804454563976"/>
    <n v="0"/>
    <n v="1"/>
    <n v="0.34135589363075597"/>
    <n v="0"/>
    <n v="0"/>
    <n v="0"/>
    <m/>
    <m/>
    <m/>
    <m/>
    <m/>
    <m/>
    <m/>
    <m/>
    <m/>
    <m/>
    <m/>
  </r>
  <r>
    <x v="5"/>
    <s v="Propuesta de Investigación Convocatoria"/>
    <x v="6"/>
    <x v="13"/>
    <x v="72"/>
    <s v="SUE DISTRITO CAPITAL"/>
    <x v="0"/>
    <s v="1- Universidad Nacional de Colombia UNAL"/>
    <s v="N/A"/>
    <s v="Recubrimientos de vidrio biactivo depositados por sputtering r.f. para potenciales aplicaciones biomédicas."/>
    <n v="12"/>
    <s v="UDFJC:_x000a_- Myriam Moreno Amado (co-investigador)_x000a_- César Aurelio Herreño Fierro (co-investigador)_x000a_- Hillary Jasmin Muñoz Sarmiento (estudiante pregrado)_x000a_UNAL:_x000a_- Mónica Johanna Monsalve Arias (investigador principal)_x000a_- Jhon Jairo Olaya (co-investigador)_x000a_- Juan Pablo González Lozano (estudiante maestria)"/>
    <s v="UDFJC:_x000a_- Gestión, emprendimiento, innovación y tecnología, GEIT_x000a_- Grupo de Instrumentación científica y didáctica_x000a_UNAL:_x000a_- Grupo de Investigación AFIS (Análisis de fallas, integridad y superficies)"/>
    <n v="322963882"/>
    <m/>
    <n v="160000000"/>
    <n v="162963882"/>
    <n v="160000000"/>
    <n v="0"/>
    <n v="53317482"/>
    <n v="0"/>
    <n v="109646400"/>
    <m/>
    <m/>
    <m/>
    <m/>
    <m/>
    <m/>
    <s v="- Obtención de los recubrimientos de vidrios bioactivos de los sistemas  43B2O3 -5SiO2-2P2O5- 20Na2O –30CaO y 60B2O3- 10CaO - 20Na2O -10MgO sobre aleaciones Magnesio y TiAlV ibres de grietas superficiales y uniformes a través de un cuidadoso control de los parámetros de depósito en un sistema de sputtering r.f._x000a_- Caracterización fisicoquímica, óptica y estructural de los recubrimientos de vidrios bioactivos depositados sobre aleaciones de Magnesio y  TiAlV._x000a_- Evaluación de  la resistencia a la corrosión y la bioactividad de los sistemas recubrimiento-sustrato producidos en presencia de fluido biológico simulado._x000a_- Análisis de la influencia de la composición química y la estructura sobre las propiedades ópticas, mecánicas, tribológicas y bioactivas  de los recubrimientos de vidrios bioactivos."/>
    <s v="- Informe parcial y final_x000a_- Estudiante en formación pregrado_x000a_- Estudiante en formación Maestría_x000a_- Artículo científico o de investigación sometido o, aceptado o aprobado para publicación en revista  indexada_x000a_- Presentación de ponencia en evento científico o tecnológico nacional o internacional _x000a_- Informe de actividades realizadas por estudiantes vinculados a proyectos_x000a_- Espacio / evento de participación ciudadana ( socializar con estudiantes del colegio distrital Heladia Mejía, algunos métodos de investigación científica para la creación de recubrimientos como nuevos materiales)"/>
    <n v="0.4954114342730126"/>
    <n v="0.16508806393403458"/>
    <n v="0"/>
    <n v="1"/>
    <n v="0.33950050179295282"/>
    <n v="0"/>
    <n v="0"/>
    <n v="0"/>
    <m/>
    <m/>
    <m/>
    <m/>
    <m/>
    <m/>
    <m/>
    <m/>
    <m/>
    <m/>
    <m/>
  </r>
  <r>
    <x v="5"/>
    <s v="Propuesta de Investigación Convocatoria"/>
    <x v="6"/>
    <x v="13"/>
    <x v="72"/>
    <s v="SUE DISTRITO CAPITAL"/>
    <x v="1"/>
    <s v="1- Universidad Pedagógica Nacional - UPN"/>
    <s v="N/A"/>
    <s v="Modistas – Urgencias de Barrio"/>
    <n v="12"/>
    <s v="UDFJC:_x000a_- Elizabeth Garavito (investigador principal)_x000a_- Martha Judith Noguera (joven investigador)_x000a_UPN: _x000a_- Oscar Giovanni Monroy (co-investigador)"/>
    <s v="UDFJC:_x000a_- Sensibilidades y Culturas del Sur Global_x000a_UPN: _x000a_- Praxis Visual"/>
    <n v="93599872"/>
    <m/>
    <n v="76000000"/>
    <n v="17599872"/>
    <n v="76000000"/>
    <m/>
    <n v="14400000"/>
    <m/>
    <n v="3199872"/>
    <m/>
    <m/>
    <m/>
    <m/>
    <m/>
    <m/>
    <s v="- Resultado académico expresado en un Libro de investigación-creación a partir de relatos que presenta propuestas de vestidos con sus respectivos moldes, todo ello, basado en experiencias significativas de cada participante._x000a_- Resultado social a partir de talleres de Creación con diversas comunidades del territorio bogotano, aportando en los contextos locales y generando redes que articulen y dinamicen las prácticas estéticas, como pilares del fortalecimiento del tejido social."/>
    <s v="- Un Libro resultado de investigación_x000a_- Dirección de un trabajo de grado de pregrado y un trabajo_x000a_de Maestría en relación con el tema de la propuesta._x000a_- Se prevé contar con un practicante de la Licenciatura en artes Visuales y un pasante del mismo proyecto curricular._x000a_- Evento artístico y cultural, entre otros._x000a_- Cinco Talleres de creación_x000a_- Una Obra o Creación Efímera_x000a_- Informe de avance y final"/>
    <n v="0.811966922347928"/>
    <n v="0.15384636423434425"/>
    <n v="0"/>
    <n v="1"/>
    <n v="3.4186713417727749E-2"/>
    <n v="0"/>
    <n v="0"/>
    <n v="0"/>
    <m/>
    <m/>
    <m/>
    <m/>
    <m/>
    <m/>
    <m/>
    <m/>
    <m/>
    <m/>
    <m/>
  </r>
  <r>
    <x v="5"/>
    <s v="Propuesta de Investigación Convocatoria"/>
    <x v="6"/>
    <x v="13"/>
    <x v="72"/>
    <s v="SUE DISTRITO CAPITAL"/>
    <x v="1"/>
    <s v="1- Universidad Nacional de Colombia - UNAL"/>
    <s v="N/A"/>
    <s v="Estudio del potencial de los constituyentes químicos provenientes de Piper cumanense Kunth para regular el Quorum Sensing (QS), la formación de biopelículas y la producción de factores de virulencia en Pseudomonas - aeruginosa"/>
    <n v="12"/>
    <s v="UDFJC:_x000a_- William Fernando Castrillón (investigador principal)_x000a_UNAL:_x000a_- Oscar Javier Patiño Ladino (co-investigador)_x000a_- Diego Alejandro Silva Carrero (estudiante de doctorado)"/>
    <s v="UDFJC:_x000a_- PRODUCTOS NATURALES VEGETALES (PNV)_x000a_UNAL:_x000a_- GRUPO DE INVESTIGACIÓN EN QUÍMICA DE PRODUCTOS NATURALES VEGETALES BIOACTIVOS (QUIPRONAB)"/>
    <n v="239215680"/>
    <m/>
    <n v="160000000"/>
    <n v="79215680"/>
    <n v="160000000"/>
    <m/>
    <n v="41140224"/>
    <m/>
    <n v="38075456"/>
    <m/>
    <m/>
    <m/>
    <m/>
    <m/>
    <m/>
    <s v="- Obtención de los constituyentes químicos presentes en partes aéreas de P. cumanense con potencial inhibitorio del QS y en la formación de la biopelícula._x000a_- Determinación del efecto inhibitorio de los constituyentes químicos bioactivos provenientes de P. cumanense sobre los factores de virulencia de P. aeruginosa, estableciendo una correlación con la disminución de la concentración de autoinductores de tipo AI-1 medida en los tratamientos con los compuestos por medio de LC-MS-Q-ToF._x000a_- Correlación estructural de la actividad presentada por los compuestos bioactivos aislado de la especie P.cumanse con las proteínas de tipo inductor y receptor LasI/R, RhlI/R y PqS/R por medio de estudios farmacoforicos y de acoplamiento molecular que evidencien las interacciones y energías de unión con residuos de aminoácidos clave."/>
    <s v="- Un Artículo científico o de investigación sometido o, aceptado o aprobado para publicación en revista indexada._x000a_- Dos Documento de avance o final de trabajo de grado (TDG)_x000a_- Una Presentación de ponencia en evento científico o tecnológico nacional o internacional_x000a_- Informe de actividades realizadas por semilleros o estudiantes vinculados a proyectos_x000a_- Un Posters presentados_x000a_- Un Espacio / evento de comunidades en actividades de CTeI"/>
    <n v="0.66885247656006497"/>
    <n v="0.17197962942897388"/>
    <n v="0"/>
    <n v="1"/>
    <n v="0.15916789401096115"/>
    <n v="0"/>
    <n v="0"/>
    <n v="0"/>
    <m/>
    <m/>
    <m/>
    <m/>
    <m/>
    <m/>
    <m/>
    <m/>
    <m/>
    <m/>
    <m/>
  </r>
  <r>
    <x v="5"/>
    <s v="Propuesta de Investigación Convocatoria"/>
    <x v="6"/>
    <x v="13"/>
    <x v="72"/>
    <s v="SUE DISTRITO CAPITAL"/>
    <x v="0"/>
    <s v="1- Universidad Nacional de Colombia - UNAL"/>
    <s v="N/A"/>
    <s v="Efectos inmunológicos de las infecciones naturales por hemoparásitos en la tortuga sabanera Podocnemis vogli: una aproximación desde Una Salud (One Health)"/>
    <n v="12"/>
    <s v="UDFJC:_x000a_- Nelson Enrique Vera (co-investigador)_x000a_- Cristian Mauricio Yara Pardo (joven investigador)_x000a_UNAL:_x000a_- Luis Fernando Cadavid Gutiérrez (investigador principal)_x000a_- Frank Steven Cabezas Criollo (estudiante pregrado)_x000a_- Karly Alejandra Ojeda Ochoa (Joven investigador)_x000a_- Nubia Stella Matta Camacho (co-investigador)"/>
    <s v="UDFJC:_x000a_- Grupo internacional en informática y comunicaciones para la gestión del conocimiento (GICOGE)_x000a_UNAL:_x000a_- INMUNOLOGIA EVOLUTIVA E_x000a_INMUNOGENETICA_x000a_Semilleros_x000a_- Semillero Inmunología Evolutiva e Inmunogenética"/>
    <n v="325768028"/>
    <m/>
    <n v="160000000"/>
    <n v="165768028"/>
    <n v="160000000"/>
    <m/>
    <n v="42581916"/>
    <m/>
    <n v="123186112"/>
    <m/>
    <m/>
    <m/>
    <m/>
    <m/>
    <m/>
    <s v="- Se espera desarrollar un modelo que explique el equilibrio establecido entre el parásito y el hospedero, que de luces sobre la auscencia de una respuesta inmune que elimine al parásito, en auscencia de enfermedad._x000a_- Se espera indentificar genes diferencialmente expresados en P. vogli como consecuencia de la infección por hemoparásitos. Se espera que la gran mayoría de esto genes esén relacionados con la respuesta inmune tanto innata como adaptativa._x000a_- Se espera obtener el primer genoma ensamblado y anotado de P. vogli, identificando en él complejos génicos escenciales en la respuesta inmune, como el Complejo Mayor de Histocompatibilidad (MHC), los loci de inmunoglobulinas y receptores de células T, el compeljo de Receptores de células Natural Killer (NKC) y el complejo de receptores leucocitarios (LRC)."/>
    <s v="- Artículo científico o de investigación publicado o sometido en revistas indexada nacional e internacional Q1 y Q2. Minciencias A1, A2_x000a_- Un Documento de avance o final de tesis de maestría_x000a_- Dos Documento de avance o final de trabajo de grado (TDG"/>
    <n v="0.49114703177685687"/>
    <n v="0.13071238531732157"/>
    <n v="0"/>
    <n v="1"/>
    <n v="0.37814058290582159"/>
    <n v="0"/>
    <n v="0"/>
    <n v="0"/>
    <m/>
    <m/>
    <m/>
    <m/>
    <m/>
    <m/>
    <m/>
    <m/>
    <m/>
    <m/>
    <m/>
  </r>
  <r>
    <x v="5"/>
    <s v="Propuesta de Investigación Convocatoria"/>
    <x v="6"/>
    <x v="13"/>
    <x v="72"/>
    <s v="SUE DISTRITO CAPITAL"/>
    <x v="0"/>
    <s v="1- Universidad Nacional de Colombia - UNAL_x000a_2- Universidad de América"/>
    <s v="N/A"/>
    <s v="Desarrollo de un prototipo de sensor SPR para la detección de cadmio en aguas con uso potencial en la agroindustria"/>
    <n v="12"/>
    <s v="UDFJC:_x000a_- Cesar Aurelio Herreño Fierro (co-investigador)_x000a_- Karen Patricia Gaitán de los Ríos (co-investigador)_x000a_UNAL:_x000a_- Rafael Ramón Rey González (investigador principal)_x000a_UA:_x000a_- Yulieth Catherine Reyes Roa (co-investigador)"/>
    <s v="UDFJC:_x000a_- Grupo de Instrumentación Científica &amp; Didáctica_x000a_UNAL:_x000a_- Grupo de Materiales Nanoestructurados y sus aplicaciones_x000a_UA:_x000a_- Grupo Physchemath"/>
    <n v="270581048"/>
    <m/>
    <n v="159820000"/>
    <n v="110761048"/>
    <n v="159820000"/>
    <m/>
    <n v="52171272"/>
    <m/>
    <n v="40691920"/>
    <n v="0"/>
    <n v="17897856"/>
    <m/>
    <m/>
    <m/>
    <m/>
    <s v="De acuerdo con los objetivos propuestos esperamos obtener un prototipo de sensor SPR calibrado y caracterizado para detección de cadmio. a través del desarrollo de este prototipo, obtendremos los siguientes resultados específicos:_x000a_1. Obtención de una metodología eficiente: Desarrollo exitoso de una metodología basada en resonancia de plasmón superficial para la detección precisa y sensible de cadmio en aguas de riego. La metodología se optimizará para ser aplicable in situ, proporcionando resultados rápidos y confiables._x000a_- Informe técnico detallado tipo manual de uso de la metodología SPR para detección de cadmio._x000a_- Este resultado se evidenciará a través de un documento de avance o finalización de trabajo de Grado (TDG) y el avance de una tesis de posgrado._x000a_- Fecha de entrega: Diciembre de 2024._x000a_2. Caracterización dinámica del prototipo a través de simulaciones computacionales: Simulaciones computacionales detalladas mediante un modelo multicapas, permitiendo la caracterización completa de la dinámica de detección del cadmio._x000a_- Artículo científico o de investigación sometido o aceptado o aprobado para publicación en revista indexada._x000a_- Fecha de entrega: Enero de 2024_x000a_3. Validación con Muestras Reales: Evaluación exitosa de la metodología utilizando muestras reales de agua contaminada con cadmio con fines agroindustriales. Se determinarán la selectividad, especificidad, sensibilidad y límite de detección del sistema, validando su eficacia en condiciones prácticas._x000a_- Avance de trabajo de grado de estudiante de pregrado_x000a_- Fecha de entrega: Julio de 2024."/>
    <s v="- Dos Documento de avance o final de trabajo de grado (TDG)_x000a_- Una Tesis de posgrado_x000a_- Un Artículo científico o de investigación sometido o, aceptado o aprobado para publicación en revista indexada_x000a_- Un Artículo publicado en revista de divulgación_x000a_- Dos Presentación de ponencia en evento científico o tecnológico nacional o internacional_x000a_- Un Espacio - Evento de participación ciudadana"/>
    <n v="0.59065481925400776"/>
    <n v="0.19281199620455311"/>
    <n v="0"/>
    <n v="1"/>
    <n v="0.15038717715366376"/>
    <n v="6.614600738777536E-2"/>
    <n v="0"/>
    <n v="0"/>
    <m/>
    <m/>
    <m/>
    <m/>
    <m/>
    <m/>
    <m/>
    <m/>
    <m/>
    <m/>
    <m/>
  </r>
  <r>
    <x v="5"/>
    <s v="Propuesta de Investigación Convocatoria"/>
    <x v="6"/>
    <x v="13"/>
    <x v="72"/>
    <s v="SUE DISTRITO CAPITAL"/>
    <x v="0"/>
    <s v="1- Universidad Nacional de Colombia - UNAL"/>
    <s v="N/A"/>
    <s v="Implementación de los esferoides, generados a partir de líneas celulares, para la evaluación radiobiológica de tratamientos de cáncer empleando radiaciones ionizantes "/>
    <n v="12"/>
    <s v="UDFJC:_x000a_- Esperanza del Pilar Infante Luna (co-investigador)_x000a_- Edwin Munevar Espitia (co-investigador)_x000a_- José Daniel Preciado Palacios (joven investigador)_x000a_UNAL:_x000a_- Fabio Ancízar Aristizábal Gutiérrez (investigador principal)_x000a_- María Cristina Plazas de Pinzón (co-investigador)_x000a_- Jhonn Jairo Avellaneda Avellaneda (estudiante pregrado)_x000a_- Githza Daniela Ruano Bastidas (egresada maestría)"/>
    <s v="UDFJC:_x000a_- Grupo de Física Aplicada a las ciencias biológicas (FIACIBI)_x000a_UNAL:_x000a_- Grupo de Farmacogenética del Cáncer_x000a_- Grupo de Física medica"/>
    <n v="270000000"/>
    <m/>
    <n v="120000000"/>
    <n v="150000000"/>
    <n v="120000000"/>
    <m/>
    <n v="50000000"/>
    <m/>
    <n v="100000000"/>
    <m/>
    <m/>
    <m/>
    <m/>
    <m/>
    <m/>
    <s v="•_x0009_Desarrollo respecto a la comparación de modelos de cultivo celular 2D y 3D. Se espera encontrar diferencias cuantificables en la morfología, crecimiento, viabilidad y respuesta a la radiación de las líneas celulares de cáncer de cabeza y cuello cuando se cultivan en modelos 2D y 3D. Nuestra hipótesis es que los esferoides 3D imitarán mejor el microambiente tumoral in vivo y mostrarán una mayor resistencia a la radiación que las monocapas 2D. Además, se espera que se observe heterogeneidad entre las líneas celulares en términos de su radiosensibilidad y expresión de marcadores EMT y CSC. (Melissaridou et al., 2019; Raitanen et al., 2023)_x000a__x000a_•_x0009_Con el análisis posterior de marcadores y su correspondiente expresión de EMT y CSC C en los modelos de cultivo celular mediante RT-PCR y Western blot, nuestra hipótesis es que los esferoides 3D mostrarán una mayor expresión de marcadores EMT y CSC que las monocapas 2D, lo que indica un fenotipo más agresivo y similar a un tallo. También se espera encontrar diferencias en la expresión de estos marcadores en función de la línea celular y la dosis de radiación.(Al-Ramadan et al., 2018)_x000a__x000a_•_x0009_En cuanto a la respuesta a la radiación, se debe evaluar los cambios inducidos por la radiación en los modelos de cultivo celular utilizando varios ensayos, como clonogénico y resazurina, además de los asociados a los cambios en la expresión génica del ADN. Nuestra hipótesis es que dosis más altas de radiación reducirán la proliferación celular, la viabilidad y el potencial clonógeno, y aumentarán el daño del ADN y la apoptosis en modelos 2D y 3D. Sin embargo, se anticipa que los esferoides 3D mostrarán menores efectos inducidos por la radiación que las monocapas 2D, lo que indica una mayor radiorresistencia. (Dubessy et al., 2000; Durand &amp; Sutherland, 1984)_x000a__x000a_•_x0009_Con la implementación de algunos modelos encontrados en la literatura que combinan modelos de biología celular con modelos de transporte de radiación, se espera establecer la viabilidad para simular la respuesta de cultivos celulares a la radiación. Dependiendo del modelo computacional implementado, esta respuesta se enfoca bien sea en la determinación de la energía depositada en el tumor o en la evaluación de rompimientos de hebras inducidos en el ADN."/>
    <s v="- Un Artículo científico o de investigación sometido o, aceptado o aprobado para publicación en revista _x000a_Indexada._x000a_- Tres Participaciones en programas académicos (dos estudiante de pregrado y uno estudiante de maestria)_x000a_- Dos Presentación de ponencia en evento científico o tecnológico nacional o internacional_x000a_- Un Evento académico, de carácter científico, divulgativo"/>
    <n v="0.44444444444444442"/>
    <n v="0.18518518518518517"/>
    <n v="0"/>
    <n v="1"/>
    <n v="0.37037037037037035"/>
    <n v="0"/>
    <n v="0"/>
    <n v="0"/>
    <m/>
    <m/>
    <m/>
    <m/>
    <m/>
    <m/>
    <m/>
    <m/>
    <m/>
    <m/>
    <m/>
  </r>
  <r>
    <x v="6"/>
    <m/>
    <x v="7"/>
    <x v="65"/>
    <x v="0"/>
    <m/>
    <x v="2"/>
    <m/>
    <m/>
    <m/>
    <m/>
    <m/>
    <m/>
    <n v="0"/>
    <m/>
    <n v="0"/>
    <n v="0"/>
    <m/>
    <m/>
    <m/>
    <m/>
    <m/>
    <m/>
    <m/>
    <m/>
    <m/>
    <m/>
    <m/>
    <m/>
    <m/>
    <e v="#DIV/0!"/>
    <e v="#DIV/0!"/>
    <e v="#DIV/0!"/>
    <e v="#DIV/0!"/>
    <e v="#DIV/0!"/>
    <e v="#DIV/0!"/>
    <e v="#DIV/0!"/>
    <e v="#DIV/0!"/>
    <m/>
    <m/>
    <m/>
    <m/>
    <m/>
    <m/>
    <m/>
    <m/>
    <m/>
    <m/>
    <m/>
  </r>
  <r>
    <x v="6"/>
    <m/>
    <x v="7"/>
    <x v="65"/>
    <x v="0"/>
    <m/>
    <x v="2"/>
    <m/>
    <m/>
    <m/>
    <m/>
    <m/>
    <m/>
    <n v="0"/>
    <m/>
    <n v="0"/>
    <n v="0"/>
    <m/>
    <m/>
    <m/>
    <m/>
    <m/>
    <m/>
    <m/>
    <m/>
    <m/>
    <m/>
    <m/>
    <m/>
    <m/>
    <e v="#DIV/0!"/>
    <e v="#DIV/0!"/>
    <e v="#DIV/0!"/>
    <e v="#DIV/0!"/>
    <e v="#DIV/0!"/>
    <e v="#DIV/0!"/>
    <e v="#DIV/0!"/>
    <e v="#DIV/0!"/>
    <m/>
    <m/>
    <m/>
    <m/>
    <m/>
    <m/>
    <m/>
    <m/>
    <m/>
    <m/>
    <m/>
  </r>
  <r>
    <x v="6"/>
    <m/>
    <x v="7"/>
    <x v="65"/>
    <x v="0"/>
    <m/>
    <x v="2"/>
    <m/>
    <m/>
    <m/>
    <m/>
    <m/>
    <m/>
    <n v="0"/>
    <m/>
    <n v="0"/>
    <n v="0"/>
    <m/>
    <m/>
    <m/>
    <m/>
    <m/>
    <m/>
    <m/>
    <m/>
    <m/>
    <m/>
    <m/>
    <m/>
    <m/>
    <e v="#DIV/0!"/>
    <e v="#DIV/0!"/>
    <e v="#DIV/0!"/>
    <e v="#DIV/0!"/>
    <e v="#DIV/0!"/>
    <e v="#DIV/0!"/>
    <e v="#DIV/0!"/>
    <e v="#DIV/0!"/>
    <m/>
    <m/>
    <m/>
    <m/>
    <m/>
    <m/>
    <m/>
    <m/>
    <m/>
    <m/>
    <m/>
  </r>
  <r>
    <x v="6"/>
    <m/>
    <x v="7"/>
    <x v="65"/>
    <x v="0"/>
    <m/>
    <x v="2"/>
    <m/>
    <m/>
    <m/>
    <m/>
    <m/>
    <m/>
    <n v="0"/>
    <m/>
    <n v="0"/>
    <n v="0"/>
    <m/>
    <m/>
    <m/>
    <m/>
    <m/>
    <m/>
    <m/>
    <m/>
    <m/>
    <m/>
    <m/>
    <m/>
    <m/>
    <e v="#DIV/0!"/>
    <e v="#DIV/0!"/>
    <e v="#DIV/0!"/>
    <e v="#DIV/0!"/>
    <e v="#DIV/0!"/>
    <e v="#DIV/0!"/>
    <e v="#DIV/0!"/>
    <e v="#DIV/0!"/>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
  <r>
    <x v="0"/>
    <s v="Propuesta de Investigación Convocatoria"/>
    <s v="Firmo Contrato"/>
    <n v="802"/>
    <m/>
    <s v="MinCiencias"/>
    <s v="Co-ejecutor"/>
    <s v="Universidad de Cundinamarca - Ejecutor"/>
    <s v="N/A"/>
    <s v="Desarrollo tecnológico para monitoreo, manejo y determinación de la  diversidad funcional de arvenses asociadas agricultura familiar en transición agroecológica de la provincia del Sumapaz"/>
    <n v="18"/>
    <s v="Roberto Ferro"/>
    <m/>
    <n v="468972171"/>
    <n v="161936108"/>
    <n v="360072171"/>
    <n v="108900000"/>
    <n v="349572171"/>
    <n v="5250000"/>
    <n v="54900000"/>
    <n v="5250000"/>
    <n v="54000000"/>
    <m/>
    <m/>
    <m/>
    <m/>
    <m/>
    <m/>
    <s v="* Determinación de la diversidad de arvenses y usos potenciales en los sistemas agrícolas familiares._x000a_* Caracterización socio económica de la población participante en el proyecto_x000a_* Transferencia de conocimiento por medio de la participación en eventos académicos internacionales_x000a_* Monitoreo de variables meteorológicas"/>
    <s v="* Manual con diversidad de arvenses y usos potenciales_x000a_* Características fitoquímicas de arvenses predominantes_x000a_* 2 artículos científicos sometidos a revista indexada_x000a_* Participación con cuatro ponencias en eventos internacionales y/o nacionales_x000a_* Aplicación móvil_x000a_* Platafonna web_x000a_* Red de sensores NFC"/>
    <n v="0.74540067111999275"/>
    <n v="0.12825920964935039"/>
    <n v="8.7281795511221949E-2"/>
    <n v="0.91271820448877805"/>
    <n v="0.12634011923065686"/>
    <n v="0"/>
    <n v="0"/>
    <n v="0"/>
    <m/>
    <s v="Pasó"/>
    <d v="2018-07-13T00:00:00"/>
    <m/>
    <m/>
    <m/>
    <m/>
    <m/>
    <m/>
    <m/>
    <m/>
  </r>
  <r>
    <x v="0"/>
    <s v="Propuesta de Investigación Convocatoria"/>
    <s v="No seleccionada en convocatoria"/>
    <n v="802"/>
    <m/>
    <s v="MinCiencias"/>
    <s v="Co-ejecutor"/>
    <s v="1- Universidad Minuto de Dios_x000a_2- Corporación Centauro Bacatá_x000a__x000a__x000a_Alcaldía de Choachí - Alcaldía de Fómeque "/>
    <s v="N/A"/>
    <s v="Mapa Geomorfológico del corredor Choachi-Fomeque, realizado mediante interpretación de imágenes satelitales de alta resolución conducente a identificar la presencia de acuíferos"/>
    <n v="18"/>
    <s v="Lilia Edith Aparicio"/>
    <m/>
    <n v="547842614"/>
    <m/>
    <n v="442541614"/>
    <n v="105301000"/>
    <n v="349991614"/>
    <n v="52650000"/>
    <n v="24301000"/>
    <n v="39900000"/>
    <n v="81000000"/>
    <m/>
    <m/>
    <m/>
    <m/>
    <m/>
    <m/>
    <s v="* Participación ciudadana en productos CTel_x000a_* Alianza con el municipio para promover la apropiación social del conocimiento por parte de la población._x000a_* Promover la creación de dos (2) comités de vigilancia, cuidado y recuperación de los acuíferos existentes en el área de influencia del estudio_x000a_* Formación de 4 estudiantes de pregrado_x000a_* Formación de 2 estudiantes de maestría_x000a_"/>
    <s v="* Mapa geomorfológico que identifique los acuíferos presentes en el área de estudio y su interrelación._x000a_* Cartilla de cuidado y uso de los acuíferos_x000a_* Un libro_x000a_* Un artículo_x000a_"/>
    <n v="0.63885430789069653"/>
    <n v="0.14046187359933998"/>
    <n v="0.68420163480656526"/>
    <n v="0.31579836519343479"/>
    <n v="0.22068381850996352"/>
    <n v="0"/>
    <n v="0"/>
    <n v="0"/>
    <m/>
    <s v="No pasó"/>
    <d v="2018-07-13T00:00:00"/>
    <m/>
    <m/>
    <m/>
    <m/>
    <m/>
    <m/>
    <m/>
    <m/>
  </r>
  <r>
    <x v="0"/>
    <s v="Propuesta de Investigación Convocatoria"/>
    <s v="No seleccionada en convocatoria"/>
    <n v="802"/>
    <m/>
    <s v="MinCiencias"/>
    <s v="Co-ejecutor"/>
    <s v="1- Universidad Minuto de Dios_x000a_2- Corporación Centauro Bacatá_x000a__x000a_Beneficiarios:_x000a_I.E.D IGNACIO PESCADOR DE CHOACHI_x000a_I.E.D MONSEÑOR AGUSTIN GUTIERREZ DE FOMEQUE_x000a_"/>
    <s v="N/A"/>
    <s v="Mapa de cobertura vegetal del corredor Choachí-Fomeque a partir de la interpretación de imágenes  satelitales de alta resolución, basadas en distribuciones espaciales de campos potenciales y no potenciales, conducentes a identificar especies nativas y naturalizadas"/>
    <n v="18"/>
    <s v="Lilia Edith Aparicio"/>
    <m/>
    <n v="507842614"/>
    <m/>
    <n v="402641614"/>
    <n v="105201000"/>
    <n v="349991614"/>
    <n v="52650000"/>
    <n v="8101000"/>
    <n v="0"/>
    <n v="97100000"/>
    <m/>
    <m/>
    <m/>
    <m/>
    <m/>
    <m/>
    <s v="* Participación ciudadana en productos Ctel_x000a_* Alianza con centro dedicado a la apropiación social del conocimiento_x000a_* Formación de 4 estudiantes de pregrado_x000a_* Formación de dos estudiantes de maestría"/>
    <s v="* Mapa de cobertura vegetal_x000a_* Un libro_x000a_* Un articulo_x000a_* Guía de cuidado, uso de especies vegetales"/>
    <n v="0.68917338630428526"/>
    <n v="0.11962564449150381"/>
    <n v="0.86665240078352623"/>
    <n v="0.13334759921647379"/>
    <n v="0.19120096920421098"/>
    <n v="0"/>
    <n v="0"/>
    <n v="0"/>
    <m/>
    <s v="No pasó"/>
    <d v="2018-07-13T00:00:00"/>
    <m/>
    <m/>
    <m/>
    <m/>
    <m/>
    <m/>
    <m/>
    <m/>
  </r>
  <r>
    <x v="0"/>
    <s v="Propuesta de Investigación Convocatoria"/>
    <s v="No seleccionada en convocatoria"/>
    <n v="806"/>
    <m/>
    <s v="MinCiencias"/>
    <s v="Ejecutor"/>
    <s v="Programa ECOSNORD Francia"/>
    <s v="N/A"/>
    <s v="Intercambio de investigadores Colombia - Francia_x000a__x000a_Los observatorios: una herramienta de gestión de los recursos hídricos frente a los cambios ambientales_x000a__x000a_Aproximación cruzada entre Colombia (Páramos Chingaza y Sumapaz), México (Valle Guadiana, Laguna Bustillos, Reserva de la biósfera de Mapimí - Red RISZA) y Francia (Gran Sur oeste),"/>
    <n v="36"/>
    <s v="Álvaro Martín Gutiérrez"/>
    <m/>
    <n v="78000000"/>
    <m/>
    <n v="0"/>
    <n v="78000000"/>
    <m/>
    <m/>
    <n v="78000000"/>
    <m/>
    <m/>
    <m/>
    <m/>
    <m/>
    <m/>
    <m/>
    <m/>
    <s v="* Proyecto de documental UVED Parque Chingaza (equivalente del proyecto UVED Reerva de la Biosfera Mapimí) _x000a_* Publicaciones (VIA revista sobre el ecosistema, Geocarrefour, …)_x000a_* Coordinación de un Simposio en el 9º Congreso Internacional del Consejo Europeo de Investigaciones Sociales de América Latina (CEISAL) Alvaro Gutiérrez/Teresa Alarcón 2019_x000a_* Coordinación de un número de la revista ORDA 2021"/>
    <m/>
    <n v="0"/>
    <n v="1"/>
    <n v="0"/>
    <n v="1"/>
    <n v="0"/>
    <n v="0"/>
    <n v="0"/>
    <n v="0"/>
    <m/>
    <s v="No pasó"/>
    <d v="2018-11-06T00:00:00"/>
    <m/>
    <m/>
    <m/>
    <m/>
    <m/>
    <m/>
    <m/>
    <m/>
  </r>
  <r>
    <x v="0"/>
    <s v="Propuesta de Investigación Convocatoria"/>
    <s v="No seleccionada en convocatoria"/>
    <n v="806"/>
    <m/>
    <s v="MinCiencias"/>
    <s v="Ejecutor"/>
    <s v="Programa ECOSNORD Alemania"/>
    <s v="N/A"/>
    <s v="Detección múltiple de patógenos de angiostrongiliasis basada en PCR y una nueva detección de microarreglos"/>
    <n v="24"/>
    <s v="Cesar Herreño"/>
    <m/>
    <n v="108915069"/>
    <m/>
    <n v="69657534"/>
    <n v="39257535"/>
    <n v="69657534"/>
    <m/>
    <n v="39257535"/>
    <m/>
    <m/>
    <m/>
    <m/>
    <m/>
    <m/>
    <m/>
    <m/>
    <m/>
    <m/>
    <n v="0.63955827820299138"/>
    <n v="0.36044172179700862"/>
    <n v="0"/>
    <n v="1"/>
    <n v="0"/>
    <n v="0"/>
    <n v="0"/>
    <n v="0"/>
    <m/>
    <s v="No pasó"/>
    <m/>
    <m/>
    <m/>
    <m/>
    <m/>
    <m/>
    <m/>
    <m/>
    <m/>
  </r>
  <r>
    <x v="0"/>
    <s v="Propuesta de Investigación Convocatoria"/>
    <s v="No seleccionada en convocatoria"/>
    <n v="807"/>
    <m/>
    <s v="MinCiencias"/>
    <s v="Ejecutor"/>
    <s v="HOME ROBOTIK SAS"/>
    <s v="N/A"/>
    <s v="Prototipo funcional de un sistema sumergible de visión artificial para la medición y procesamiento biomecánico del tren inferior humano durante el análisis de los procesos en la rehabilitación en piscina"/>
    <n v="24"/>
    <s v="Lilia Edith Aparicio"/>
    <m/>
    <n v="774423518"/>
    <m/>
    <n v="599623518"/>
    <n v="174800000"/>
    <n v="528252518"/>
    <n v="51371000"/>
    <n v="124400000"/>
    <n v="20000000"/>
    <n v="50400000"/>
    <m/>
    <m/>
    <m/>
    <m/>
    <m/>
    <m/>
    <s v="* PROTOTIPO FUNCIONAL DE UN_x000a_SISTEMA SUMERGIBLE DE _VISIÓN ARTIFICIAL PARA LA MEDICIÓN Y PROCESAMÍENTO_x000a_BIOMECÁNICO DEL TREN INFERIOR HUMANO DURANTE LA REHABILITACIÓN EN PISCINA PARA_x000a_ENFERMEDADES NEUROMUSCULARES_x000a_* Sistema de Visión Artificial Sumergible_x000a_* Sistema de Seguimiento Automático del Objetivo_x000a_* Sistema de Procesamiento y Visualización de Datos._x000a_* Sistema de Telemedicina_x000a_"/>
    <s v="* Artículo de investigación_x000a_* Libro resultado de investigación_x000a_* Ejemplar del libro resultado de la investigación o carta de aceptación de publicación del libro expedida por el comité_x000a_editorial_x000a_* Producto tecnológico _x000a_patentado o en proceso de solicitud de patente_x000a_* Prototipo de sistema_x000a_* Registro de Software"/>
    <n v="0.68212354831920274"/>
    <n v="0.22697012153497126"/>
    <n v="0.29226095317202494"/>
    <n v="0.70773904682797506"/>
    <n v="9.090633014582597E-2"/>
    <n v="0"/>
    <n v="0"/>
    <n v="0"/>
    <m/>
    <s v="No pasó"/>
    <d v="2018-10-09T00:00:00"/>
    <m/>
    <m/>
    <m/>
    <m/>
    <m/>
    <m/>
    <m/>
    <m/>
  </r>
  <r>
    <x v="0"/>
    <s v="Propuesta de Investigación Convocatoria"/>
    <s v="No seleccionada en convocatoria"/>
    <n v="808"/>
    <m/>
    <s v="MinCiencias"/>
    <s v="Ejecutor"/>
    <m/>
    <s v="N/A"/>
    <s v="Optimización del recurso hídrico, mediante la mitigación de pérdidas técnicas y comerciales en sistemas de acueducto utilizando modelos metaheurísticos en ambientes estocásticos"/>
    <n v="30"/>
    <s v="Cesar Augusto García Ubaque"/>
    <m/>
    <n v="439445398"/>
    <m/>
    <n v="259271998"/>
    <n v="180173400"/>
    <n v="241989411"/>
    <n v="17282587"/>
    <n v="180173400"/>
    <m/>
    <m/>
    <m/>
    <m/>
    <m/>
    <m/>
    <m/>
    <m/>
    <s v="* Formación culminada del estudiante de_x000a_doctorado en el marco del proyecto._x000a_* Vinculación del joven investigador al_x000a_proyecto_x000a_* Formación culminada del estudiante de_x000a_pregrado al proyecto_x000a_* Tesis de maestría en ejecución,_x000a_enmarcada en el proyecto financiado_x000a_* Organización de eventos especializados_x000a_* Presentación de los resultados ante las autoridades competentes_x000a_* Documento sobre la patente y/o Registro de propiedad intelectual"/>
    <s v="* Dos (2) artículos publicados en revistas A de PUBLINDEX (Q1 o Q2)._x000a_* Dos (2) artículos publicados en revistas B de PUBLINDEX (Q3)_x000a_* Libro - documento final tesis Doctoral_x000a_"/>
    <n v="0.55067003113774782"/>
    <n v="0.44932996886225213"/>
    <n v="8.752627490601235E-2"/>
    <n v="0.91247372509398761"/>
    <n v="0"/>
    <n v="0"/>
    <n v="0"/>
    <n v="0"/>
    <m/>
    <s v="No pasó"/>
    <d v="2018-11-07T00:00:00"/>
    <m/>
    <m/>
    <m/>
    <m/>
    <m/>
    <m/>
    <m/>
    <m/>
  </r>
  <r>
    <x v="0"/>
    <s v="Propuesta de Investigación Convocatoria"/>
    <s v="No seleccionada en convocatoria"/>
    <n v="804"/>
    <m/>
    <s v="MinCiencias"/>
    <s v="Co-ejecutor"/>
    <s v="1- Konrad Lorenz - Ejecutor_x000a_2- Universidad Católica de Oriente - Coejecutor_x000a_3- Log On Colombia"/>
    <s v="N/A"/>
    <s v="ADAPTACIÓN A LA VIDA UNIVERSITARIA VIRTUAL: UN PROGRAMA DE INTERVENCIÓN PEDAGÓGICA PARA LA PREVENCIÓN DE LA DESERCIÓN Y AUMENTO DEL ÉXITO ESTUDIANTIL"/>
    <n v="18"/>
    <s v="Roberto Ferro - Coinvestigador"/>
    <m/>
    <n v="862558826.92079997"/>
    <m/>
    <n v="536553394"/>
    <n v="326005432.92080003"/>
    <n v="536553394"/>
    <n v="0"/>
    <n v="131800000"/>
    <n v="0"/>
    <n v="174405432.92080003"/>
    <m/>
    <m/>
    <n v="0"/>
    <n v="19800000"/>
    <m/>
    <m/>
    <s v="* Perfil sociodemográfico y psicográfico de los estudiantes de educación virtual de dos zonas de Antioquia,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Dos artículos sometidos a revistas de impacto (Q1-Q2)._x000a_* Informe final sobre el diseño, construcción y validación del programa de intervención pedagógica para la prevención de la deserción y aumento del éxito estudiantil._x000a_* Mundo virtual 3D para la implementación y uso del programa de intervención pedagógica para la prevención de la deserción y aumento del éxito estudiantil._x000a_* Informe final sobre las recomendaciones para el uso del programa de intervención pedagógica para la prevención de la deserción y aumento del éxito estudiantil._x000a_* Participación en dos eventos científicos._x000a_"/>
    <n v="0.62204846470056041"/>
    <n v="0.15280117237974988"/>
    <n v="0"/>
    <n v="1"/>
    <n v="0.20219540682622208"/>
    <n v="0"/>
    <n v="2.2954956093467736E-2"/>
    <n v="0"/>
    <m/>
    <s v="No pasó"/>
    <d v="2018-07-17T00:00:00"/>
    <m/>
    <m/>
    <m/>
    <m/>
    <m/>
    <m/>
    <m/>
    <m/>
  </r>
  <r>
    <x v="0"/>
    <s v="Propuesta de Investigación Convocatoria"/>
    <s v="No seleccionada en convocatoria"/>
    <n v="807"/>
    <m/>
    <s v="MinCiencias"/>
    <s v="Ejecutor"/>
    <s v="1- Empresa ING - Elkin Yamith Gualteros Vanegas_x000a_2- Hospital Central de la Policia Nacional HOCEN"/>
    <s v="N/A"/>
    <s v="Nuevo modelo de hospitalizaci on domiciliaria en Colombia para pacientes diagnosticados con_x000a_neumon  a adquirida en comunidad basado en software y tecnologias IoT."/>
    <n v="34"/>
    <s v="Jorge Enrique Salamanca Cespedes - Investigador Principal"/>
    <m/>
    <n v="355285227"/>
    <m/>
    <n v="288285227"/>
    <n v="67000000"/>
    <n v="229335227"/>
    <n v="23000000"/>
    <n v="42000000"/>
    <n v="26200000"/>
    <m/>
    <m/>
    <m/>
    <n v="9750000"/>
    <n v="25000000"/>
    <m/>
    <m/>
    <s v="* Tener un protocolo indicador de los pacientes con neumon  a adquirida en comunidad que_x000a_pueden acceder en el sistema hospitalizaci on domiciliaria._x000a_ * Dispositivos biom etricos basados en el IoT que obtengan constantemente los signos vitales del paciente._x000a_* Un software que se encargue de registrar y administrar la evoluci on del paciente teniendo_x000a_en cuenta la monitorizaci on constante de los dispositivos conectados a la red y que el_x000a_centro asistencial pueda observar los datos recogidos._x000a_* Documento que gestione la parte administrativa de los instrumentos y sirva de guía para_x000a_respuesta inmediata en caso de emergencia u otra eventualidad._x000a_* Evidencia de una prueba piloto en el que se especi que la evoluci on de los pacientes, los_x000a_gastos y la viabilidad del proyecto a una escala mayor."/>
    <s v="PONENCIAS: Participacion congresos internacionales para la divulgaci on de resultados._x000a_PONENCIAS: Participacion en congresos nacionales para la divulgaci on de resultados._x000a_ARTICULO ORIGINAL EN REVISTA INDEXADA:Articulo original publicado en cualquier_x000a_revista clasi cadas como A1, A2, B, C._x000a_PRODUCTOS TECNOL OGICOS CERTIFICADOS O VALIDADOS: Plataforma virtual (software)_x000a_de conexi on paciente-centro asistencial._x000a_PRODUCTOS TECNOL OGICOS CERTIFICADOS O VALIDADOS : Validaci on de los dispositivos_x000a_de monitorizaci on de signos vitales a pacientes con neumonia adquirida en comunidad._x000a_CARTILLA: Elaboraci on y divulgaci on de una cartilla donde se evidencie la propuesta de_x000a_un nuevo modelo de hospitalizaci on domiciliaria con sus respectivos protocolos y normas._x000a_REALIZACI  ON DE CURSOS DE CAPACITACI  ON, SEMINARIOS Y TALLERES : Realizar_x000a_una capacitaci on al personal de la salud de acuerdo a la investigaci on y procedimientos de_x000a_nuestro proyecto._x000a_PRESENTACI  ON DE LOS RESULTADOS A LAS AUTORIDADES LOCALES, NACIONALES_x000a_Y SECTORIALES: Presentar resultados del estudio acerca de la viabilidad de un modelo de"/>
    <n v="0.64549609601414693"/>
    <n v="0.18295159792838783"/>
    <n v="0.35384615384615387"/>
    <n v="0.64615384615384619"/>
    <n v="7.3743567164980942E-2"/>
    <n v="0"/>
    <n v="9.7808738892484259E-2"/>
    <n v="0"/>
    <m/>
    <s v="No pasó"/>
    <d v="2018-10-09T00:00:00"/>
    <m/>
    <m/>
    <m/>
    <m/>
    <m/>
    <m/>
    <m/>
    <m/>
  </r>
  <r>
    <x v="0"/>
    <s v="Propuesta de Investigación Convocatoria"/>
    <s v="No seleccionada en convocatoria"/>
    <n v="808"/>
    <m/>
    <s v="MinCiencias"/>
    <s v="Ejecutor"/>
    <s v="Grupos de investigación UDFJC: _x000a_1- GCEM_x000a_2- LIFAE_x000a_3- GITUD"/>
    <s v="N/A"/>
    <s v="DESARROLLO DE UN SISTEMA DE REGISTRO DE PARÁMETROS ELÉCTRICOS DE ESTADO ESTABLE PARA LA GESTIÓN DE ENERGÍA ELÉCTRICA EN REDES INDUSTRIALES"/>
    <n v="24"/>
    <s v="Herbert Enrique Rojas Cubides"/>
    <m/>
    <n v="387714048.39999998"/>
    <m/>
    <n v="239984850"/>
    <n v="147729198.39999998"/>
    <n v="239984850"/>
    <m/>
    <n v="147729198.39999998"/>
    <m/>
    <m/>
    <m/>
    <m/>
    <m/>
    <m/>
    <m/>
    <m/>
    <s v="* Profundo conocimiento de las funciones de diseño, construcción e implementación de sistemas de registro inteligentes, al igual que un procedimiento técnico  ara la selección del hardware y software requerido en el proyecto_x000a_* Validación y mejora de los sistemas de apantallamiento y aislamiento gracias a las pruebas en laboratorio, simulación a través de herramientas  computacionales. Identificación de los sistemas de conexión y la metodología de montaje óptima._x000a_* El estudio preliminar de mercado permitirá realizar la búsqueda de principales actores de mercado, fortalezas, debilidades y diferencias con los competidores. Se realizará un análisis de la distribución geográfica, temporal y tipología del mercado. Por último, se realizará la búsqueda de competidores_x000a_* Se conseguirá identificar los procesos y requisitos necesarios para realizar la protección intelectual del conocimiento generado"/>
    <s v="* Formación culminada del estudiante de maestría (2)_x000a_* Participación en eventos especializados, presentando los resultados de la investigación (2)_x000a_* Se dictará un curso de diseño de PCBs de veinte (20) horas_x000a_* Artículos de investigación A2 (2)_x000a_* SOFTWARE: Código fuente o manual de instalación. Registro de software ante entidades competentes_x000a_* PROTOTIPO: Planos de diseño o sus fotografías o demás soportes de existencia"/>
    <n v="0.61897383133357731"/>
    <n v="0.38102616866642275"/>
    <n v="0"/>
    <n v="1"/>
    <n v="0"/>
    <n v="0"/>
    <n v="0"/>
    <n v="0"/>
    <n v="64527"/>
    <s v="No pasó (Puesto 37)"/>
    <d v="2018-11-07T00:00:00"/>
    <m/>
    <m/>
    <m/>
    <m/>
    <m/>
    <m/>
    <m/>
    <m/>
  </r>
  <r>
    <x v="0"/>
    <s v="Propuesta de Investigación Convocatoria"/>
    <s v="No seleccionada en convocatoria"/>
    <n v="807"/>
    <m/>
    <s v="MinCiencias"/>
    <s v="Ejecutor"/>
    <s v="1- Grupo GITEM++_x000a_2- Laboratorio de Investigación en Fuentes Alternativas de Energía (LIFAE)"/>
    <s v="N/A"/>
    <s v="Diseño y verificación de un modelo de la irrigación sanguínea para detección temprana de los estadios patológicos de la retinopatía diabética "/>
    <n v="36"/>
    <s v="Jaime Humberto Ángulo Chavarro"/>
    <m/>
    <n v="386200000"/>
    <m/>
    <n v="285400000"/>
    <n v="100800000"/>
    <n v="257400000"/>
    <n v="28000000"/>
    <n v="100800000"/>
    <m/>
    <m/>
    <m/>
    <m/>
    <m/>
    <m/>
    <m/>
    <m/>
    <s v="1- Criterios de diagnóstico que propendan por disminución de la probabilidad de falsos negativos._x000a_2- Nueva técnica matemática que permita extraer la información relevante para el diagnóstico desde la imagen medica de la retina._x000a_3- Software que permita modelar un vaso sanguíneo desde el modelo matemático producto del segundo objetivo y a su vez permita verificar_x000a_dicho modelo matemático como herramienta de diagnóstico de la retinopatía diabética._x000a_4- Modelo matemático del comportamiento dinámico de la irrigación sanguínea en cercanías de la retina, que permita determinar el estadio_x000a_patológico actual de la retinopatía diabética y que permita predecir la evolución de la patología en un paciente particular._x000a_5- Software que permita verificar el modelo obtenido."/>
    <s v="1-  Formación de estudiante de doctorado: Formación culminada de estudiante de doctorado en el marco del proyecto._x000a_2-  Ponencias: Se realizará dos ponencias de presentación de resultados de la investigación en sendos eventos académicos internacionales._x000a_3- Participación en eventos científicos: Se participará en por lo menos un evento científicos internacional del área de la salud ocular, donde se presentarán_x000a_resultados de la investigación._x000a_4- Articulo original en revista indexada: Se presentará artículo en categoría A2 y articulo en categoría Al._x000a_5- Capítulo en libro resultado de investigación: Se entregará capítulo de libro o borrador sometido a evaluación."/>
    <n v="0.66649404453650962"/>
    <n v="0.33350595546349043"/>
    <n v="0.21739130434782608"/>
    <n v="0.78260869565217395"/>
    <n v="0"/>
    <n v="0"/>
    <n v="0"/>
    <n v="0"/>
    <m/>
    <s v="No pasó"/>
    <d v="2018-10-09T00:00:00"/>
    <m/>
    <m/>
    <m/>
    <m/>
    <m/>
    <m/>
    <m/>
    <m/>
  </r>
  <r>
    <x v="0"/>
    <s v="Propuesta de Investigación Convocatoria"/>
    <s v="No seleccionada en convocatoria"/>
    <n v="807"/>
    <m/>
    <s v="MinCiencias"/>
    <s v="Ejecutor"/>
    <s v="1- Universidad del Valle_x000a_2- Hospital Universitario del Valle Evaristo García ESE_x000a_3- Universidad de la Rioja"/>
    <s v="N/A"/>
    <s v="Sistema de pre-diagnóstico temprano sobre presencia y estadio de cáncer basado en técnicas de procesamiento de imágenes y aprendizaje profundo a partir de termogramas mamarios"/>
    <n v="36"/>
    <s v="Carlos Enrique Montenegro Marín"/>
    <m/>
    <n v="1694823566"/>
    <m/>
    <n v="555364566"/>
    <n v="1139459000"/>
    <n v="539364566"/>
    <m/>
    <n v="494102000"/>
    <m/>
    <n v="339597000"/>
    <m/>
    <n v="193440000"/>
    <n v="16000000"/>
    <n v="112320000"/>
    <m/>
    <m/>
    <s v="1. Vinculación 2 Jóvenes Investigadores (UDISTRITAL Y UNIVALLE)_x000a_2.Vinculación Estudiante de Maestría_x000a_3. Formación Culminada Estudiante de Pregrado_x000a_4. Participación en eventos científicos, presentando los resultados de la investigación CUATRO (4) _x000a_5. Dos cursos de capacitación, seminarios o talleres realizados._x000a_6. Artículo Original en Revista Indexada A1 _x000a_7. Artículo Original en Revista Indexada A2_x000a_8. DOS Artículos Original en Revista Indexada B_x000a_9.Registro de Software_x000a_10. Empresas de base tecnológica (spin-off),"/>
    <s v="1. Contrato de vinculación del joven investigador e informe de las actividades desarrolladas en el marco del proyecto._x000a_2.Documento que certifique que el trabajo de grado se realiza en el marco del proyecto, emitido por la autoridad en investigación de la institución educativa e informe de actividades realizadas._x000a_3. Documento que certifique el trabajo de grado realizado por el estudiante de pregrado en el marco del proyecto y el acta de grado._x000a_4. Producto: Certificado como de participación como ponente y soporte del trabajo presentado (memorias, programa de los eventos)._x000a_5. Programa del curso, capacitación, seminario o taller; intensidad horaria, duración y lista de asistencia._x000a_6. Copia del artículo original aceptado en revista categorizada o la carta de aceptación del artículo._x000a_7. Copia del artículo original aceptado en revista categorizada o la carta de aceptación del artículo._x000a_8.Copia del artículo original aceptado en revista categorizada o la carta de aceptación del artículo._x000a_9.Certificación de registro_x000a_aprobado por la institución otorgante._x000a_10. Registro del producto o de la empresa ante la entidad competente, certificación institucional firmada por el representante legal que declare la implementación de la innovación en pequeñas, medianas y grandes empresas."/>
    <n v="0.31824230959507438"/>
    <n v="0.29153595094629453"/>
    <n v="0"/>
    <n v="1"/>
    <n v="0.20037306939358429"/>
    <n v="0.11413577429569445"/>
    <n v="7.5712895769352306E-2"/>
    <n v="0"/>
    <m/>
    <s v="No pasó"/>
    <d v="2018-10-09T00:00:00"/>
    <m/>
    <m/>
    <m/>
    <m/>
    <m/>
    <m/>
    <m/>
    <m/>
  </r>
  <r>
    <x v="0"/>
    <s v="Propuesta de Investigación Convocatoria"/>
    <s v="No seleccionada en convocatoria"/>
    <n v="808"/>
    <m/>
    <s v="MinCiencias"/>
    <s v="Ejecutor"/>
    <s v="1- Grupo GIIRA_x000a_2- Grupo GITUD"/>
    <s v="N/A"/>
    <s v="Evaluación de la condición de vegetación en sistemas agroecológicos mediante imágenes de alta resolución obtenidas con vehículos aéreos no tripulados"/>
    <n v="36"/>
    <s v="Elvis Eduardo Gaona García"/>
    <m/>
    <n v="477567000"/>
    <m/>
    <n v="241535000"/>
    <n v="236032000"/>
    <n v="241535000"/>
    <m/>
    <n v="236032000"/>
    <m/>
    <m/>
    <m/>
    <m/>
    <m/>
    <m/>
    <m/>
    <m/>
    <s v="1- Modelo conceptual de representación del información espacial y espectral basado en una adecuada captura de datos considerando las propiedades físicas y temporales de la vegetación a evaluar. _x000a_2- Modelos digitales de elevación y ortofotomosaicos con un muestreo_x000a_hiper-temporal para su análisis,_x000a_3- Identificación de los índices espectrales con una relación influyente para una estimación cuantitativa en la condición de la vegetación. _x000a_4- Metodología adecuada para el procesamiento de la información, que generen índices de calidad y permitan realizar detecciones de cambio en la condición de la vegetación._x000a_5- Documento que contenga los lineamientos metodológicos para la captura, análisis y evaluación de la condición vegetal en sistemas agroecológicos mediante imágenes obtenidas con vehículos aéreos no tripulados."/>
    <s v="1- Formación de estudiantes de Maestría (2)_x000a_2- Vinculación de estudiante de doctorado_x000a_3- Ponencias (2): Participación en eventos científicos_x000a_4- Seminarios (2)_x000a_5- ARTICULO ORIGINAL EN REVISTA INDEXADA tipo top (A1 o A2)_x000a_6- ARTICULO ORIGINAL EN REVISTA INDEXADA tipo A (B o C)_x000a_7- Libro o borrador de libro sometido a evaluación."/>
    <n v="0.50576149524569325"/>
    <n v="0.49423850475430675"/>
    <n v="0"/>
    <n v="1"/>
    <n v="0"/>
    <n v="0"/>
    <n v="0"/>
    <n v="0"/>
    <n v="64724"/>
    <s v="No pasó (Puesto 131)"/>
    <d v="2018-11-07T00:00:00"/>
    <m/>
    <m/>
    <m/>
    <m/>
    <m/>
    <m/>
    <m/>
    <m/>
  </r>
  <r>
    <x v="0"/>
    <s v="Propuesta de Investigación Convocatoria"/>
    <s v="No seleccionada en convocatoria"/>
    <n v="808"/>
    <m/>
    <s v="MinCiencias"/>
    <s v="Co-ejecutor"/>
    <s v="1- TECSOL"/>
    <s v="N/A"/>
    <s v="Producción de Energía y Combustibles de transporte a partir de los desechos de la agroindustria de la caña de azúcar en Colombia."/>
    <n v="24"/>
    <s v="German Lopez"/>
    <m/>
    <n v="416335317"/>
    <m/>
    <n v="313585317"/>
    <n v="102750000"/>
    <n v="313585317"/>
    <m/>
    <n v="60750000"/>
    <m/>
    <n v="42000000"/>
    <m/>
    <m/>
    <m/>
    <m/>
    <m/>
    <m/>
    <s v="1- Tesis de doctorado_x000a_2- Trabajo de grado de pregrado"/>
    <s v="1- Artículo en revista indexada (2)_x000a_2- Ponencia en evento científico  (2)_x000a_3- Informe técnico Final_x000a_4- Taller de divulgación con industriales (a los 10 meses de inicio)  _x000a_5- Taller de socialización con industriales y búsqueda de financiación (a los 22meses de inicio)  "/>
    <n v="0.75320373793799478"/>
    <n v="0.14591603815344831"/>
    <n v="0"/>
    <n v="1"/>
    <n v="0.10088022390855686"/>
    <n v="0"/>
    <n v="0"/>
    <n v="0"/>
    <n v="64735"/>
    <s v="No pasó (Puesto 203)"/>
    <d v="2018-11-07T00:00:00"/>
    <m/>
    <m/>
    <m/>
    <m/>
    <m/>
    <m/>
    <m/>
    <m/>
  </r>
  <r>
    <x v="0"/>
    <s v="Propuesta de Investigación Convocatoria"/>
    <s v="No seleccionada en convocatoria"/>
    <n v="808"/>
    <m/>
    <s v="MinCiencias"/>
    <s v="Ejecutor"/>
    <s v="1- Grupo LIDER_x000a_2- Grupo LASER"/>
    <s v="N/A"/>
    <s v="MODELO PARA LA ESTIMACION CUANTITATIVA DE LA PRECIPITACION A PARTIR DE DATOS DE RADAR METEROLOGICO CON VARIABILIDAD ESPACIAL EN ZONAS ECUATORIALES"/>
    <n v="36"/>
    <s v="Ernesto Gómez Vargas"/>
    <m/>
    <n v="376834000"/>
    <m/>
    <n v="241834000"/>
    <n v="135000000"/>
    <n v="241834000"/>
    <m/>
    <n v="135000000"/>
    <m/>
    <m/>
    <m/>
    <m/>
    <m/>
    <m/>
    <m/>
    <m/>
    <s v="1- Vinculación de un (1) estudiante de doctorado_x000a_2- Formación de dos (2) Magister_x000a_3- Formación de dos (2) profesionales_x000a_4- Dos (2) ponencias internacionales_x000a_5- Participación en tres (3) eventos científicos_x000a_6- Organización de un (1) evento científico"/>
    <s v="1- Dos (2) artículos categoría A1, A2, B y C._x000a_2- Publicación de un libro o borrador sometido a evaluación_x000a_"/>
    <n v="0.64175207120376609"/>
    <n v="0.35824792879623391"/>
    <n v="0"/>
    <n v="1"/>
    <n v="0"/>
    <n v="0"/>
    <n v="0"/>
    <n v="0"/>
    <m/>
    <s v="No pasó"/>
    <d v="2018-11-07T00:00:00"/>
    <m/>
    <m/>
    <m/>
    <m/>
    <m/>
    <m/>
    <m/>
    <m/>
  </r>
  <r>
    <x v="0"/>
    <s v="Propuesta de Investigación Convocatoria"/>
    <s v="Firmo Contrato"/>
    <n v="811"/>
    <m/>
    <s v="MinCiencias"/>
    <s v="Ejecutor"/>
    <s v="N/A"/>
    <s v="N/A"/>
    <s v="LABORATORIO DE CULTURA DE PAZ: JÓVENES EN LA ERA DIGITAL"/>
    <n v="12"/>
    <s v="Wilson Gamba"/>
    <m/>
    <n v="179892140"/>
    <n v="90000000"/>
    <n v="132701261"/>
    <n v="47190879"/>
    <n v="90000000"/>
    <n v="42701261"/>
    <n v="47190879"/>
    <m/>
    <m/>
    <m/>
    <m/>
    <m/>
    <m/>
    <m/>
    <m/>
    <s v="Participación como ponente en eventos académicos como foros, seminarios, diplomados, cursos de extensión, congresos y simposios._x000a_Presentación de los resultados ante la comunidad académica, la sociedad civil y en especial a los y las jóvenes._x000a_Realización de talleres y cursos en las universidades Nacional y Distrital, el marco de la propuesta de un laboratorio social de paz_x000a_Realización de un (1) diario de campo a manera de documentar la experiencia._x000a_Consolidación de un álbum fotográfico que recoja las experiencias del laboratorio_x000a_"/>
    <s v="Realización de (1) artículo científico e inédito de autoría propia._x000a_Realización de un (1) artículo científico en coautoría con los directores de las dos instituciones aliadas: IPAZUD y OBJUN._x000a_Consolidación de una base de datos, sistematización y medición de la irrupción de las iniciativas juveniles para la cultura de paz en Colombia a través de las redes sociales digitales._x000a_Vinculación de un joven pasante en algún programa de ingeniería del 1 de febrero de 2019 al 1 de junio de 2019_x000a_Vinculación de un joven pasante en el área de las ciencias sociales del 1 de febrero de 2019 al 1 de junio de 2019_x000a_Inicio de la formación del estudiante de doctorado en el marco del proyecto_x000a_Vinculación de un joven auxiliar investigador al proyecto"/>
    <n v="0.50029979075239195"/>
    <n v="0.49970020924760805"/>
    <n v="0.47502774992340818"/>
    <n v="0.52497225007659176"/>
    <n v="0"/>
    <n v="0"/>
    <n v="0"/>
    <n v="0"/>
    <m/>
    <s v="Pasó"/>
    <m/>
    <m/>
    <m/>
    <m/>
    <m/>
    <m/>
    <m/>
    <m/>
    <m/>
  </r>
  <r>
    <x v="0"/>
    <s v="Propuesta de Investigación Convocatoria"/>
    <s v="No seleccionada en convocatoria"/>
    <n v="816"/>
    <m/>
    <s v="MinCiencias"/>
    <s v="Co-ejecutor"/>
    <s v="GIM Ingeniería Eléctrica LTDA"/>
    <s v="N/A"/>
    <s v="Sistema de seguimiento y monitoreo inteligente en la línea de producción de una empresa metalmecánica basado en sensores IoT."/>
    <n v="12"/>
    <s v="Roberto Ferro"/>
    <m/>
    <n v="770564675"/>
    <m/>
    <n v="599046915"/>
    <n v="171517760"/>
    <n v="599046915"/>
    <m/>
    <n v="44843496"/>
    <m/>
    <n v="126674264"/>
    <m/>
    <m/>
    <m/>
    <m/>
    <m/>
    <m/>
    <s v="1- Levantamiento de Requerimientos: Informe con necesidades, Diagrama de Procesos, Documento de análisis de funcionamiento de la línea de producción, Fichas de equipos documentados, Fichas de puestos de trabajo._x000a_2- Diseño global del sistema de seguimiento y los requerimientos_x000a_monitoreo inteligente: Documento con el levantamiento de los requerimientos, URL con acceso a las funciones de_x000a_la arquitectura de software_x000a_3- Adquisición de equipos software y servicios tecnológicos: Informe con las especificaciones de los requerimientos para el diseño de software, Manual de procesos de adquisiciones_x000a_4- Instalación de elementos adquiridos: Documentos con las_x000a_especificaciones técnicas de los sensores, Informe con los detalles de la implementación y el estado del sistema_x000a_5- Evaluación: Tablas de evaluación del nivel de satisfacción de las adquisiciones, Informe técnico con las variables implementadas en la base de datos, Interfaz gráfica del sistema."/>
    <s v="Sistema de seguimiento y monitoreo inteligente implementado correctamente,_x000a_Documento con linea de producción caracterizada_x000a_Sistema con módulo de verificación de cada variable indicando en comportamiento_x000a_individual y registro de mediciones que registre tiempo._x000a_Protocolo de validación del sistema de seguimiento y monitoreo propuesto desarrollado y probado"/>
    <n v="0.77741289529006763"/>
    <n v="5.8195629069033042E-2"/>
    <n v="0"/>
    <n v="1"/>
    <n v="0.16439147564089931"/>
    <n v="0"/>
    <n v="0"/>
    <n v="0"/>
    <n v="65562"/>
    <s v="No pasó (Puesto 77)"/>
    <d v="2018-11-23T00:00:00"/>
    <m/>
    <m/>
    <m/>
    <m/>
    <m/>
    <m/>
    <m/>
    <m/>
  </r>
  <r>
    <x v="0"/>
    <s v="Propuesta de Investigación Convocatoria"/>
    <s v="No seleccionada en convocatoria"/>
    <n v="816"/>
    <m/>
    <s v="MinCiencias"/>
    <s v="Co-ejecutor"/>
    <s v="1- FIREFLY ENERGY SAS_x000a_2- Universidad de Cundinamarca"/>
    <s v="N/A"/>
    <s v="Centro de Respuesta Asistido con inteligencia Artificial ARCAI"/>
    <n v="12"/>
    <s v="Carlos Enrique Montenegro Marín"/>
    <m/>
    <n v="339886600"/>
    <m/>
    <n v="251886600"/>
    <n v="88000000"/>
    <n v="191886600"/>
    <m/>
    <n v="48000000"/>
    <n v="60000000"/>
    <m/>
    <m/>
    <n v="40000000"/>
    <m/>
    <m/>
    <m/>
    <m/>
    <s v="1- Análisis de patrones y correlaciones en los reportes de emergencias._x000a_2- Uso de Modelo de inteligencia de máquina y BigData en la predicción de emergencias, y que permita asistir en la coordinación y optimización_x000a_de equipos de respuesta a emergencias_x000a_3- Informe técnico del resultado de análisis de BigData sobre los datos recibidos de reportes de emergencias._x000a_4- Sistema que permita recepción análisis y predicciones por medio de aprendizaje de máquina, encaminado a mejorar la respuesta de_x000a_equipos de emergencia._x000a_5- Datos estadísticos y anóminos de libre consulta acerca de la geolocalización, frecuencia, clasificación y ocurrencia de reporte de_x000a_emergencias en la ciudad de Facatativa_x000a_6- Diseño de estaciones de monitoreo climático y de otros tipos que se conecten con sistemas de IOT basados en protocolo MQTT"/>
    <s v="1- Publicación Revista Internacional Machine Learning y Big data_x000a_2- Ponencia Internacional Machine Learning y Big data aplicado a ciudades inteligentes"/>
    <n v="0.56456065052285087"/>
    <n v="0.14122357280339973"/>
    <n v="0"/>
    <n v="1"/>
    <n v="0.17652946600424965"/>
    <n v="0.11768631066949976"/>
    <n v="0"/>
    <n v="0"/>
    <n v="65454"/>
    <s v="No pasó (Puesto 64)"/>
    <d v="2018-11-23T00:00:00"/>
    <m/>
    <m/>
    <m/>
    <m/>
    <m/>
    <m/>
    <m/>
    <m/>
  </r>
  <r>
    <x v="0"/>
    <s v="Propuesta de Investigación Convocatoria"/>
    <s v="Firmo Contrato"/>
    <n v="816"/>
    <m/>
    <s v="MinCiencias"/>
    <s v="Co-ejecutor"/>
    <s v="1- MARKET TEAM S.A."/>
    <s v="N/A"/>
    <s v="Herramienta de Big Data para el Reconocimiento de Imágenes de Estanterías obteniendo un Abastecimiento eficiente de Productos Empacados en Establecimientos Comerciales"/>
    <n v="12"/>
    <s v="Julio Barón"/>
    <m/>
    <n v="696972000"/>
    <n v="0"/>
    <n v="581068000"/>
    <n v="115904000"/>
    <n v="474850000"/>
    <n v="0"/>
    <n v="10400000"/>
    <n v="106218000"/>
    <n v="105504000"/>
    <m/>
    <m/>
    <m/>
    <m/>
    <m/>
    <m/>
    <s v="Creación de algoritmo de detección de conjuntos de objetos:_x000a_Algoritmos ejecutables dentro de la aplicación. _x000a_Creación de aplicación general setup inicial implementación de diseño y plantillas Modulo de proyectos_x000a_Autenticación de usuarios administración de usuarios modulo/rol/usuario Administración decategorías-subcategorias-productos_x000a_Administración de espacios _x000a_Administración de puestos _x000a_Administración de promocionales_x000a_Procesamiento de imágenes supervisión de imágenes _x000a__x000a_Aprendizaje de imágenes:_x000a_Sistema de administración WEB seguro para el análisis de imágenes. _x000a_Etapa de desarrollo - procesamiento Modulo general -Web Services_x000a_Modulo de supervisión de imágenes _x000a_Modulo de interfaz móvil para captura de imágenes _x000a__x000a_Modulo de resultados y reportes: _x000a_Aplicación móvil para la captura correcta de imágenes, _x000a_Web services módulos bacth y Online para análisis de imágenes, _x000a_Reportes y resultados web. _x000a_Modulo web de supervisión de imágenes para control de calidad. _x000a_Reporte de resultados obtenidos y conclusiones"/>
    <s v="* Reporte con las referencias de productos obtenidos de los  300 Stock Keeping Unit e imágenes de entrenamiento seleccionadas en el sistema. _x000a_* 300 modelo sde TensorFlow y Open Cv generados por categoria _x000a_* Sistema de aprendizaje a traves de texto. _x000a_Algoritmos ejecutables dentro de la aplicación._x000a_* Estructura de datos para la explotación del Sistema de administración WEB seguro para el análisis de imágenes. Sistema de administración _x000a_* Mejora de la usabilidad de la Aplicación móvil para la captura correcta de imágenes, Web services módulos bacth y Online para análisis de imágenes, Reportes y resultados web. modulo web de supervisión de imágenes para control de calidad._x000a_*Reporte de resultados obtenidos y conclusiones "/>
    <n v="0.68130427047284536"/>
    <n v="1.4921689823981451E-2"/>
    <n v="0"/>
    <n v="1"/>
    <n v="0.30377403970317318"/>
    <n v="0"/>
    <n v="0"/>
    <n v="0"/>
    <n v="65554"/>
    <s v="Pasó (Puesto 9)"/>
    <d v="2018-11-23T00:00:00"/>
    <m/>
    <m/>
    <m/>
    <m/>
    <m/>
    <m/>
    <m/>
    <m/>
  </r>
  <r>
    <x v="0"/>
    <s v="Propuesta de Investigación Convocatoria"/>
    <s v="No seleccionada en convocatoria"/>
    <n v="816"/>
    <m/>
    <s v="MinCiencias"/>
    <s v="Co-ejecutor"/>
    <s v="1- Praxis IT Colombia LTDA"/>
    <s v="N/A"/>
    <s v="Plataforma analítica con modelos predictivos para explotar la información de las facturas electrónicas de pymes en Colombia"/>
    <n v="12"/>
    <s v="Julio Barón"/>
    <m/>
    <n v="599696552"/>
    <m/>
    <n v="560629662"/>
    <n v="39066890"/>
    <n v="400280763"/>
    <n v="5200000"/>
    <n v="0"/>
    <n v="155148899"/>
    <n v="39066890"/>
    <m/>
    <m/>
    <m/>
    <m/>
    <m/>
    <m/>
    <m/>
    <s v="Documento o informe de la consultoría en: _x000a_- Diseño de la Arquitectura _x000a_- Aseguramiento de la calidad para la implantación _x000a_- Diseño e implementación de modelos analíticos en la plataforma _x000a_- Generación de modelos analíticos_x000a_- Protección de Datos"/>
    <n v="0.66747217682852378"/>
    <n v="8.6710520223234507E-3"/>
    <n v="1"/>
    <n v="0"/>
    <n v="0.32385677114915279"/>
    <n v="0"/>
    <n v="0"/>
    <n v="0"/>
    <n v="65215"/>
    <s v="No pasó (Puesto 49)"/>
    <d v="2018-11-23T00:00:00"/>
    <m/>
    <m/>
    <m/>
    <m/>
    <m/>
    <m/>
    <m/>
    <m/>
  </r>
  <r>
    <x v="0"/>
    <s v="Propuesta de Investigación Convocatoria"/>
    <s v="Firmo Contrato"/>
    <s v="Invitación a presentar propuesta para dar respuesta al reto de Ciencia y TIC - Construir, educar y proteger: una misión dorada"/>
    <m/>
    <s v="MinCiencias"/>
    <s v="Ejecutor"/>
    <s v="N/A"/>
    <s v="N/A"/>
    <s v="Programa de Lavado Artesanal Mi Pez - PLAMP"/>
    <n v="7"/>
    <s v="Roberto Ferro"/>
    <m/>
    <n v="215639000"/>
    <n v="179739000"/>
    <n v="179739000"/>
    <n v="35900000"/>
    <n v="179739000"/>
    <m/>
    <n v="35900000"/>
    <m/>
    <m/>
    <m/>
    <m/>
    <m/>
    <m/>
    <m/>
    <m/>
    <s v="Nuestra propuesta consiste en la implementación de un programa de lavado artesanal llamado “Mi Pez” que contará con una fase de intervención física a los lavaderos con implementación de elementos TIC y otra de proyección y apropiación social._x000a_ _x000a_Se adecuarán lavaderos acordes al contexto sobre el mismo lugar en el que están ubicados actualmente, los cuales contarán con un sistema de filtrado y limpieza para disminuir porcentajes de contaminación del agua antes de ser vertida nuevamente a la quebrada y adecuando sensores que enviarán datos de uso a un punto de información físico que permitirá generar conciencia y apropiación en la población. Se asegura que el funcionamiento de los dispositivos TIC no intervendrá ni modificará el proceso de lavado de ropa de las personas._x000a_ _x000a_Por otra parte, tendremos un proceso de educación ambiental y concientización que potenciará la apropiación social del conocimiento de la solución, lo que permitirá incluir de manera activa a la comunidad fortaleciendo el proceso de construcción de tejido social desde la base de la interacción entre los pobladores._x000a_ _x000a_Por último, se desarrollará una página web para divulgar el proceso y resultados del proyecto hacia otras comunidades interesadas en resolver problemáticas comunes._x000a_"/>
    <s v="1- Se adecuará la zona en la que actualmente se encuentran los lavaderos para levantar unos nuevos que permitan realizar el proceso de lavado fuera de la quebrada, su altura estará acorde a los resultados que arroje la caracterización de la población con el fin de prevenir enfermedades o dolencias corporales, el agua subirá desde la quebrada hasta la altura de los lavaderos por medio de un ducto impulsado por una bomba. Los nuevos lavaderos contarán con un sistema de filtrado y limpieza que disminuirá los grados de contaminación del agua utilizada en el proceso antes de ser vertida nuevamente al afluente. Se instalarán sensores que permitirán medir datos de la actividad como litros de agua utilizada, Litros de agua procesada regresada al afluente, horas de mayor afluencia, que serán enviados a un punto de información físico que se construirá en el proceso pedagógico con la población._x000a__x000a_2- Se implementará un punto de información físico que incluirá herramientas TIC para recibir las mediciones realizadas por los sensores en los lavaderos y mostrarlas por medio de una pantalla programada con elementos gráficos e interactivos para generar conciencia e incentivo en la población sobre el uso adecuado de los lavaderos._x000a_También se desarrollará una página web que estará orientada al reporte detallado del proceso para su divulgación hacia otras comunidades que estén interesadas en implementar soluciones similares o en replicar esta._x000a_ _x000a_3- Se llevará a cabo un proceso pedagógico sustentado en educación ambiental que incluirá el diseño y aplicación de instrumentos de interacción y recolección de información como árboles de problemas, matriz de viabilidad, pentágono de participación, cartografía social, entre otras, para generar encuentros con la población, talleres, estrategias de concientización e interacción con los nuevos dispositivos instalados y así potenciar el proceso de apropiación social del conocimiento. Se busca que el programa se convierta en un agente cohesionador generador de tejido social en la comunidad._x000a_"/>
    <n v="0.83351805563928605"/>
    <n v="0.16648194436071398"/>
    <n v="0"/>
    <n v="1"/>
    <n v="0"/>
    <n v="0"/>
    <n v="0"/>
    <n v="0"/>
    <m/>
    <s v="Pasó"/>
    <d v="2018-11-15T00:00:00"/>
    <m/>
    <m/>
    <m/>
    <m/>
    <m/>
    <m/>
    <m/>
    <m/>
  </r>
  <r>
    <x v="0"/>
    <s v="Propuesta de Investigación Convocatoria"/>
    <s v="No seleccionada en convocatoria"/>
    <n v="825"/>
    <m/>
    <s v="MinCiencias"/>
    <s v="Co-ejecutor"/>
    <s v="Entidad Ejecutora:_x000a_1- Konrad Lorenz _x000a_Entidad Co-ejecutora:_x000a_2- Universidad Católica de Oriente_x000a__x000a_Entidad Sector TIC:_x000a_3- Log On Colombia"/>
    <s v="N/A"/>
    <s v="ADAPTACIÓN A LA VIDA UNIVERSITARIA VIRTUAL: UN PROGRAMA DE INTERVENCIÓN PEDAGÓGICA PARA LA PREVENCIÓN DE LA DESERCIÓN Y AUMENTO DEL ÉXITO ESTUDIANTIL"/>
    <n v="15"/>
    <s v="Investigador principal: _x000a_Angélica Garzón Umerenkova_x000a_Coinvestigador:_x000a_Roberto Ferro-UDFJC_x000a_Miryam Sierra-Korand Lorenz_x000a_Guillermo Herrera-U. Católica del Oriente_x000a_Asesor área educación: _x000a_Marithza Sandoval - Korand Lorenz"/>
    <m/>
    <n v="1010143356.6"/>
    <m/>
    <n v="698408645"/>
    <n v="311734711.60000002"/>
    <n v="698408645"/>
    <n v="0"/>
    <n v="131800000"/>
    <n v="0"/>
    <n v="132522291.59999999"/>
    <n v="0"/>
    <n v="39600000"/>
    <n v="0"/>
    <n v="7812420"/>
    <m/>
    <m/>
    <s v="* Perfil sociodemográfico y psicográfico de los estudiantes de educación virtual de dos zonas de Antioquia,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Dos artículos sometidos a revistas de impacto (Q1-Q2)._x000a_* Informe final sobre el diseño, construcción y validación del programa de intervención pedagógica para la prevención de la deserción y aumento del éxito estudiantil._x000a_* Plataforma para la implementación y uso del programa de intervención pedagógica para la prevención de la deserción y aumento del éxito estudiantil._x000a_* Informe final sobre las recomendaciones para el uso del programa de intervención pedagógica para la prevención de la deserción y aumento del éxito estudiantil._x000a_* Participación en dos eventos científicos._x000a_"/>
    <n v="0.69139557314987932"/>
    <n v="0.13047653002799542"/>
    <n v="0"/>
    <n v="1"/>
    <n v="0.13119156873540339"/>
    <n v="3.9202356518274806E-2"/>
    <n v="7.7339715684469805E-3"/>
    <n v="0"/>
    <n v="65847"/>
    <s v="No pasó"/>
    <d v="2019-01-04T00:00:00"/>
    <m/>
    <m/>
    <m/>
    <m/>
    <m/>
    <m/>
    <m/>
    <m/>
  </r>
  <r>
    <x v="0"/>
    <s v="Propuesta de Investigación Convocatoria"/>
    <s v="Firmo Contrato"/>
    <n v="825"/>
    <m/>
    <s v="MinCiencias"/>
    <s v="Co-ejecutor"/>
    <s v="1- UNAD - Ejecutora_x000a_2- BOXPOB"/>
    <s v="N/A"/>
    <s v="Desarrollo de un sistema gamificado que permita la autonomía del estudiante y el acompañamiento docente para el fortalecimiento de la educación virtual en el Departamento de Antioquia"/>
    <n v="15"/>
    <s v="* Paulo Alonso Gaona Garcia_x000a_* Carlos Enrique Montenegro Marin"/>
    <m/>
    <n v="1002000000"/>
    <n v="0"/>
    <n v="700000000"/>
    <n v="302000000"/>
    <n v="700000000"/>
    <m/>
    <n v="81000000"/>
    <m/>
    <n v="121000000"/>
    <m/>
    <n v="100000000"/>
    <m/>
    <m/>
    <m/>
    <m/>
    <s v="* Sistema gamificado de autonomía del estudiante y de acompañamiento docente en Ambientes Virtuales de Aprendizaje, para el fortalecimiento de la educación virtual en el Departamento de Antioquia_x000a_* Modelo de sistema gamificado en educación virtual para el Departamento de Antioquia_x000a_* 2 tesis de maestría _x000a_* 2 trabajo de pregrado_x000a_* Seminario taller sobre el proceso de desarrollo e implementación de sistema gamificado_x000a_"/>
    <s v="* 1 artículo publicable en revista indexada_x000a_* 1 capítulo de libro_x000a_* 1 desarrollo de herramienta de sistema Gamificado del Aprendizaje implementado en la plataforma de la UNAD_x000a_* 1 ponencia en evento internacional "/>
    <n v="0.69860279441117767"/>
    <n v="8.0838323353293412E-2"/>
    <n v="0"/>
    <n v="1"/>
    <n v="0.12075848303393213"/>
    <n v="9.9800399201596807E-2"/>
    <n v="0"/>
    <n v="0"/>
    <n v="65959"/>
    <s v="Pasó"/>
    <d v="2019-01-04T00:00:00"/>
    <m/>
    <m/>
    <m/>
    <m/>
    <m/>
    <m/>
    <m/>
    <m/>
  </r>
  <r>
    <x v="0"/>
    <s v="Propuesta de Investigación Convocatoria"/>
    <s v="No seleccionada en convocatoria"/>
    <s v="Convocatoria de investigaciones 2018 para presentar proyectos de CT+I en temáticas relacionadas con la planeación, gestión eficiente, atribución, vigilancia y control del espectro radioeléctrico en Colombia"/>
    <m/>
    <s v="Agencia Nacional del Espectro - ANE"/>
    <s v="Ejecutor"/>
    <m/>
    <s v="N/A"/>
    <s v="TELEVISIÓN DIGITAL TERRESTRE EN ENTORNOS RURALES DE_x000a_LA REGIÓN DE CUNDINAMARCA"/>
    <n v="11"/>
    <s v="Investigador Principal:_x000a_Elvis Eduardo Gaona García_x000a_Co-investigador:_x000a_Edmundo Vega Osorio"/>
    <m/>
    <n v="363820662"/>
    <m/>
    <n v="248389600"/>
    <n v="115431062"/>
    <n v="248389600"/>
    <m/>
    <n v="115431062"/>
    <m/>
    <m/>
    <m/>
    <m/>
    <m/>
    <m/>
    <m/>
    <m/>
    <m/>
    <s v="1- El resultado esperado de esta fase del proyecto es un informe de los métodos de planificación utilizados actualmente por los diferentes operadores de televisión, así mismo una clasificación de dichos modelos eleccionando los índices de gestión de recursos en el espectro radioeléctrico, para así buscar una comparación pertinente para realizar de forma adecuada y eficiente la puesta en funcionamiento de la metodología que es el objetivo de este proyecto._x000a_2- El resultado esperado de esta fase del proyecto se compone de un informe que unifique los criterios y procedimientos necesarios en la planificación de redes de televisión digital terrestre, incluyendo una sección de pruebas de campo y/o laboratorio, se seleccionaran los lugares más representativos de la región rural de Cundinamarca para realizar las mediciones. Aquí se busca tener un componente comparativo de los comportamientos de los modelos en entornos rurales. La_x000a_redacción de un documento de socialización para estudiantes de la Facultad de Ingeniería de la Universidad Distrital permitirá mostrar los avances logrados en esta fase, de igual forma la presentación de los mismos en un evento nacional/internacional en el formato ponencia o poster._x000a_3- El resultado esperado de esta fase del proyecto se compone de un documento de análisis de todo lo relacionado con la gestión del modelo para la parametrización de coberturas y asignación eficiente del espectro radioeléctrico, a través de análisis pertinentes y verificación de campo para generar la metodología propuesta. Así mismo de los análisis de coberturas, interferencias, eficiencia de frecuencias en entornos rurales y su respectiva validación de campo. En esta fase se preparará un documento tipo artículo para presentar en revista internacional indexada. _x000a_4- En esta etapa se recopilará la información obtenida con las fases anteriores. Esta documentación tiene el objeto de describir claramente la metodología para la planificación de redes de televisión digital terrestre en el entorno rural de Cundinamarca, así mismo la integración de los procesos que se seleccionaron para_x000a_posteriores trabajos y/o desarrollos. Se postulará el artículo redactado en la fase anterior en una revista internacional indexada."/>
    <n v="0.68272538078114986"/>
    <n v="0.3172746192188502"/>
    <n v="0"/>
    <n v="1"/>
    <n v="0"/>
    <n v="0"/>
    <n v="0"/>
    <n v="0"/>
    <m/>
    <s v="No pasó"/>
    <d v="2018-12-05T00:00:00"/>
    <m/>
    <m/>
    <m/>
    <m/>
    <m/>
    <m/>
    <m/>
    <m/>
  </r>
  <r>
    <x v="0"/>
    <s v="Propuesta de Investigación Convocatoria"/>
    <s v="No seleccionada en convocatoria"/>
    <n v="828"/>
    <m/>
    <s v="MinCiencias"/>
    <s v="Co-ejecutor"/>
    <s v="1- Ejecutor:TECSOL_x000a_2- Aliado Institucional: Alcaldía de Guacheta"/>
    <s v="N/A"/>
    <s v="Red Hata de generación de biogás y bioabono para el fortalecimiento del sector agropecuario y construcción colectiva del conocimiento en siete veredas del_x000a_municipio de Guachetá."/>
    <n v="18"/>
    <s v="Investigador Principal:_x000a_Pedro Guevara-TECSOL_x000a_Co-investigador:_x000a_Germán Arturo López Martínez"/>
    <m/>
    <n v="417331506"/>
    <m/>
    <n v="287770013"/>
    <n v="129561493"/>
    <n v="287770013"/>
    <m/>
    <n v="40162098"/>
    <m/>
    <n v="89399395"/>
    <m/>
    <m/>
    <m/>
    <m/>
    <m/>
    <m/>
    <s v="* Implementar cuatro sistemas generadores de biogás y bioabono cuyo funcionamiento permite dar uso a los residuos orgánicos resultantes de los procesos productivos agropecuarios y domiciliarios con el fin de generar biogás y bioabono para su reutilización en el proceso productivo, como acercamiento a un ciclo de economía circular._x000a_* Agremiar inicialmente a veinte hogares de siete veredas del municipio de Guachetá para capacitarlos acerca de diversos aspectos que rodean la valorización energética de sus residuos orgánicos._x000a_* Desarrollar una aplicación móvil para la recolección de datos obtenidos durante los procesos de digestión anaerobia, entre otras experiencias y resultados que se puedan dar de este proyecto, con el fin de garantizar la construcción colectiva del conocimiento._x000a_* Generar una caracterización de la zona geográfica que sirva para futuras investigaciones en el área de los biodigestores._x000a_* Estimar la reducción de uso de recursos energéticos en los procesos productivos al usar el producto de los biodigestores, además de materia orgánica que deja de ser arrojada a los vertederos."/>
    <s v="1. Productos resultados de actividades de generación de nuevo conocimiento._x000a_- 1 Artículo de investigación_x000a_2. Productos resultados de actividades de desarrollo tecnológico e innovación._x000a_- 1 Producto tecnológico certificado o validado: c.Software (aplicación móvil)._x000a_3. Productos resultados de actividades de apropiación social del conocimiento._x000a_- Participación ciudadana en CTeI: b. Espacios de participación ciudadana en CTeI._x000a_- Circulación de conocimiento especializado: a. Participaciones u organizaciones de_x000a_eventos científicos, tecnológicos y de innovación (congresos, seminarios, foros,_x000a_conversatorios, talleres, entre otros)._x000a_4. Productos de actividades relacionadas con la formación de recurso humano_x000a_para CTeI._x000a_- Estudiante de 1 pregrado y 1 maestría: b. Vinculación de estudiantes de pregrado y_x000a_maestría."/>
    <n v="0.6895477788346035"/>
    <n v="9.6235480481552713E-2"/>
    <n v="0"/>
    <n v="1"/>
    <n v="0.2142167406838438"/>
    <n v="0"/>
    <n v="0"/>
    <n v="0"/>
    <s v="El investigador desistió de la presentación de la propuesta a la convocatoria"/>
    <s v="No pasó"/>
    <d v="2018-12-27T00:00:00"/>
    <m/>
    <m/>
    <m/>
    <m/>
    <m/>
    <m/>
    <m/>
    <m/>
  </r>
  <r>
    <x v="0"/>
    <s v="Propuesta de Investigación Convocatoria"/>
    <s v="No seleccionada en convocatoria"/>
    <n v="829"/>
    <m/>
    <s v="MinCiencias"/>
    <s v="Co-ejecutor"/>
    <s v="1- Ejecutor:TECSOL_x000a_2- Aliado Institucional: Alcaldía de Guacheta"/>
    <s v="N/A"/>
    <s v="Red Hata de generación de biogás y bioabono para el fortalecimiento del sector agropecuario y construcción colectiva del conocimiento en siete veredas del_x000a_municipio de Guachetá."/>
    <n v="18"/>
    <s v="Investigador Principal:_x000a_Pedro Guevara-TECSOL_x000a_Co-investigador:_x000a_Germán Arturo López Martínez"/>
    <m/>
    <n v="417331506"/>
    <m/>
    <n v="287770013"/>
    <n v="129561493"/>
    <n v="287770013"/>
    <m/>
    <n v="40162098"/>
    <m/>
    <n v="89399395"/>
    <m/>
    <m/>
    <m/>
    <m/>
    <m/>
    <m/>
    <s v="* Implementar cuatro sistemas generadores de biogás y bioabono cuyo funcionamiento permite dar uso a los residuos orgánicos resultantes de los procesos productivos agropecuarios y domiciliarios con el fin de generar biogás y bioabono para su reutilización en el proceso productivo, como acercamiento a un ciclo de economía circular._x000a_* Agremiar inicialmente a veinte hogares de siete veredas del municipio de Guachetá para capacitarlos acerca de diversos aspectos que rodean la valorización energética de sus residuos orgánicos._x000a_* Desarrollar una aplicación móvil para la recolección de datos obtenidos durante los procesos de digestión anaerobia, entre otras experiencias y resultados que se puedan dar de este proyecto, con el fin de garantizar la construcción colectiva del conocimiento._x000a_* Generar una caracterización de la zona geográfica que sirva para futuras investigaciones en el área de los biodigestores._x000a_* Estimar la reducción de uso de recursos energéticos en los procesos productivos al usar el producto de los biodigestores, además de materia orgánica que deja de ser arrojada a los vertederos."/>
    <s v="1. Productos resultados de actividades de generación de nuevo conocimiento._x000a_- 1 Artículo de investigación_x000a_2. Productos resultados de actividades de desarrollo tecnológico e innovación._x000a_- 1 Producto tecnológico certificado o validado: c.Software (aplicación móvil)._x000a_3. Productos resultados de actividades de apropiación social del conocimiento._x000a_- Participación ciudadana en CTeI: b. Espacios de participación ciudadana en CTeI._x000a_- Circulación de conocimiento especializado: a. Participaciones u organizaciones de_x000a_eventos científicos, tecnológicos y de innovación (congresos, seminarios, foros,_x000a_conversatorios, talleres, entre otros)._x000a_4. Productos de actividades relacionadas con la formación de recurso humano_x000a_para CTeI._x000a_- Estudiante de 1 pregrado y 1 maestría: b. Vinculación de estudiantes de pregrado y_x000a_maestría."/>
    <n v="0.6895477788346035"/>
    <n v="9.6235480481552713E-2"/>
    <n v="0"/>
    <n v="1"/>
    <n v="0.2142167406838438"/>
    <n v="0"/>
    <n v="0"/>
    <n v="0"/>
    <n v="66182"/>
    <s v="No pasó"/>
    <d v="2018-12-27T00:00:00"/>
    <m/>
    <m/>
    <m/>
    <m/>
    <m/>
    <m/>
    <m/>
    <m/>
  </r>
  <r>
    <x v="0"/>
    <s v="Propuesta de Investigación Convocatoria"/>
    <s v="No seleccionada en convocatoria"/>
    <n v="829"/>
    <m/>
    <s v="MinCiencias"/>
    <s v="Co-ejecutor"/>
    <s v="1- Ejecutor: Corporación Universitaria Minuto de Dios_x000a_2- Aliado: Corporación Centauro Bacata"/>
    <s v="N/A"/>
    <s v="MAPA DE LA COBERTERA VEGETAL DEL CORREDOR CHOACHI - FOMEQUE,_x000a_CONDUCENTE A IDENTIFICAR ESPECIES NATIVAS Y/O NATURALIZADAS."/>
    <n v="18"/>
    <s v="Investigador Principal:_x000a_Martha Lizzy Rojas García-UniMinuto_x000a_Co-investigador:_x000a_Miguel Antonio Ávila-Lilia Edith Aparicio"/>
    <m/>
    <n v="509627362"/>
    <m/>
    <n v="381426362"/>
    <n v="128201000"/>
    <n v="349676362"/>
    <n v="31750000"/>
    <n v="45100000"/>
    <m/>
    <n v="83101000"/>
    <m/>
    <m/>
    <m/>
    <m/>
    <m/>
    <m/>
    <s v="Se espera obtener los siguientes resultados:_x000a_1- Actividades de Nuevo conocimiento: Libro, Un articulo._x000a_2- Actividades Desarrollo tecnológico e innovación: Mapa de la cobertera vegetal, Guía de cuidado y uso de especies vegetales._x000a_3- Actividades de Apropiación social del conocimiento: Participación ciudadana en productos CTel, Alianza con centro dedicado a la apropiación social del conocimiento._x000a_4- Actividades de formación del recurso humano: Formación de 4 estudiantes de pregrado, Formación de dos estudiantes de maestría."/>
    <s v="* Cartilla guia para identificar, cuidadar y aprovechar las especies vegetales presentes en la zona._x000a_* Libro Publicación con los resultados obtenidos y la metodología desarrollada_x000a_* Mapa de la cobertera vegetal del área investigada_x000a_* Alianza con los centros educativos de los municipios de Choachí, Ubaque y Fómeque_x000a_* Tesis de grado de maestría, trabajo de campo e instruirán a los estudiantes._x000a_* Vinculación estudiantes de pregrado Apoyarán todo el proceso de la investigación y trabajarán en campo e instruirán a los estudiantes_x000a_* Formación estudiantes de pregrado"/>
    <n v="0.68614126334919989"/>
    <n v="0.15079645586219526"/>
    <n v="0.41314248536109305"/>
    <n v="0.58685751463890701"/>
    <n v="0.16306228078860491"/>
    <n v="0"/>
    <n v="0"/>
    <n v="0"/>
    <n v="66126"/>
    <s v="No pasó"/>
    <d v="2018-12-27T00:00:00"/>
    <m/>
    <m/>
    <m/>
    <m/>
    <m/>
    <m/>
    <m/>
    <m/>
  </r>
  <r>
    <x v="0"/>
    <s v="Propuesta de Investigación Convocatoria"/>
    <s v="No seleccionada en convocatoria"/>
    <n v="829"/>
    <m/>
    <s v="MinCiencias"/>
    <s v="Co-ejecutor"/>
    <s v="1- Ejecutor: Corporación Universitaria Minuto de Dios_x000a_2- Aliado: Corporación Centauro Bacata"/>
    <s v="N/A"/>
    <s v="MAPA GEOMORFOLÓGICO DEL CORREDOR CHOACHI - FOMEQUE,_x000a_CONDUCENTE A IDENTIFICAR ACUÍFEROS"/>
    <n v="18"/>
    <s v="Investigador Principal:_x000a_Rocio Acosta Alarcón-UniMinuto_x000a_Co-investigador:_x000a_Leonardo Plazas Nossa (Horas 8) - Lilia Edith Aparicio (Horas 6) "/>
    <m/>
    <n v="509627362"/>
    <m/>
    <n v="381426362"/>
    <n v="128201000"/>
    <n v="349676362"/>
    <n v="31750000"/>
    <n v="45100000"/>
    <m/>
    <n v="83101000"/>
    <m/>
    <m/>
    <m/>
    <m/>
    <m/>
    <m/>
    <s v="Se espera obtener los siguientes resultados: _x000a_1- Actividades de desarrollo tecnológico: Mapa geomorfológico: Información obtenida como resultado de la transformación de imágenes pares_x000a_estereoscópicas paralelas, en un modelo digital del relieve y su deriva con clasificación de la superficie sobre la base de indicadores dinámicos y parámetro_x000a_hidrogeológicos, con los cuales se ajusta el algoritmo de interpretación de la imagen. Permite el conocimiento de estructuras regionales, el lineamiento de las áreas que presentan las fallas tectónicas, las cuales no se observan con otros algoritmos. Las estructuras definidas en este mapa permiten observar la presencia de acuíferos. Incrementar el conocimiento de los acuíferos existentes en el área de estudio y socializarlo entre la comunidad._x000a_2- Actividades de apropiación del conocimiento: Metas: Capacitar al 10% de la pob]ación del área de estudio en el proyecto, en el nuevo_x000a_conocimiento. Promover la creación de dos (2) comités de vigilancia, cuidado y recuperación de Jos acuíferos existentes en el área de influencia del estudio._x000a_3- Actividades de Nuevo conocimiento: Un libro, un articulo _x000a_4- Actividades Desarrollo tecnológico e innovación: Guía de cuidado, uso y recuperación de acuíferos_x000a_5- Actividades de formación del recurso humano: Formación de 6 estudiantes de pregrado Formación de dos estudiantes de maestría."/>
    <s v="* Libro con resultado de la investigación, metodología y propuestas_x000a_* Guia de cuidado, uso y recuperación de acuíferos_x000a_* Mapa.geomorfológico del corredor Choachi - Fómeque 25 km2_x000a_* Alianza con las alcaldías de los municipios de Choachi y Fómeque_x000a_* Vinculación de estudiantes de pregrado, para apoyo de la investigación en campo y oficina_x000a_* Vinculación estudiantes de Maestría que trabajarán en todo el proyecto, incluido el trabajo de campo e instruirán a los estudiantes."/>
    <n v="0.68614126334919989"/>
    <n v="0.15079645586219526"/>
    <n v="0.41314248536109305"/>
    <n v="0.58685751463890701"/>
    <n v="0.16306228078860491"/>
    <n v="0"/>
    <n v="0"/>
    <n v="0"/>
    <n v="66207"/>
    <s v="No pasó"/>
    <d v="2018-12-27T00:00:00"/>
    <m/>
    <m/>
    <m/>
    <m/>
    <m/>
    <m/>
    <m/>
    <m/>
  </r>
  <r>
    <x v="0"/>
    <s v="Propuesta de Investigación Convocatoria"/>
    <s v="Firmo Contrato"/>
    <n v="829"/>
    <m/>
    <s v="MinCiencias"/>
    <s v="Co-ejecutor"/>
    <s v="1- Ejecutor: Universidad de Cundinamarca"/>
    <s v="N/A"/>
    <s v="Prototipo de Sistema de generación de energía eléctrica a partir de residuos sólidos orgánicos de la Plaza de Mercado del municipio de Fusagasugá"/>
    <n v="18"/>
    <s v="Investigador Principal:_x000a_Orlando Harker_x000a_Co-investigador:_x000a_Hernando Vélez Sánchez (10 horas)"/>
    <m/>
    <n v="414467094"/>
    <n v="0"/>
    <n v="289017670"/>
    <n v="125449424"/>
    <n v="289017670"/>
    <m/>
    <n v="63355890"/>
    <m/>
    <n v="62093534"/>
    <m/>
    <m/>
    <m/>
    <m/>
    <m/>
    <m/>
    <s v="Datos sobre la generación promedio diaria de residuos agroalimentarios en la ciudad la plaza de Fusagasugá_x000a_Protocolo para el manejo adecuado de los residuos generados por la plaza de mercado en Fusagasugá_x000a_Datos sobre la naturaleza y composición fisicoquímica de los residuos de la plaza de mercado de Fusagasugá_x000a_Parámetros adecuados de trabajo para conseguir que el proceso de digestión anaerobia a partir de residuos agroalimentarios sea estable y sostenible en el tiempo (temperatura, pH, carga orgánica)_x000a_Prototipo de reactor anaerobio de flujo continuo completamente instrumentado para el monitoreo en línea del proceso de degradación anaerobia de residuos agroalimentarios en la plaza de mercado de Fusagasugá_x000a_Un prototipo para generación de energía eléctrica mediante el aprovechamiento del biogás producido mediante la digestión anaeróbica de residuos agroalimentarios de la plaza de Fusagasugá_x000a_Herramientas de transferencia y apropiación de tecnologías producidas a lo largo del proyecto (cartillas, jornadas de capacitación, asistencia a eventos de divulgación)"/>
    <s v="1- PRODUCTOS RESULTADOS DE ACTIVIDADES DE DESARROLLO TECNOLOGICO E INNOVACION: Generación de ideas, métodos y herramientas que impactan el desarrollo económico y generan transformaciones en la sociedad. Solución a problemas sociales, técnicos y económicos._x000a_2- PRODUCTO TECNOLOGICO CERTIFICADO O VALIDADO: Prototipo Industrial_x000a_3- PRODUCTOS RESULTADOS DE ACTIVIDADES DE APROPIACION SOCIAL DEL CONOCIMIENTO: a. Circulación de conocimiento especializado i. Participación u organizaciones de eventos científicos, tecnológicos y de innovación (congresos, seminarios, foros, conversatorios, talleres)_x000a_4- PRODUCTOS DE ACTIVIDADES RELACIONADAS CON LA FORMACION DE RECURSO HUMANO PARA CTeI: a. Estudiante de Doctorado (1) (Gestión de proyectos de Investigación) b. Estudiantes de especialización (2) (Trabajo de grado en Gestión Ambiental) c. Estudiantes de pregrado (6) (Trabajos de grado en Ingeniería Electrónica)"/>
    <n v="0.69732356122824068"/>
    <n v="0.15286108575847521"/>
    <n v="0"/>
    <n v="1"/>
    <n v="0.14981535301328408"/>
    <n v="0"/>
    <n v="0"/>
    <n v="0"/>
    <n v="66161"/>
    <s v="Pasó (En espera de resultados definitivos)"/>
    <d v="2018-12-27T00:00:00"/>
    <m/>
    <m/>
    <m/>
    <m/>
    <m/>
    <m/>
    <m/>
    <m/>
  </r>
  <r>
    <x v="0"/>
    <s v="Propuesta de Investigación Convocatoria"/>
    <s v="No seleccionada en convocatoria"/>
    <n v="829"/>
    <m/>
    <s v="MinCiencias"/>
    <s v="Co-ejecutor"/>
    <s v="1- Ejecutor: Corporación Universidad Piloto de Colombia - Seccional Girardot_x000a_2- Aliada: Alcaldía de Guachetá"/>
    <s v="N/A"/>
    <s v="Centro de Experiencia Rural Bioambiental (CER-BÍO), para la biodigestión de residuos orgánicos y el fortalecimiento de capacidades en la producción agrícola del municipio de Guachetá."/>
    <n v="18"/>
    <s v="Investigador Principal:_x000a_Carolina Sandoval Mejía_x000a_Co-investigador:_x000a_Camilo Andrés Arias Henao (4 horas)_x000a_Hernando Vélez Sánchez (4 horas)_x000a_"/>
    <m/>
    <n v="504658699"/>
    <m/>
    <n v="349229442"/>
    <n v="155429257"/>
    <n v="349229442"/>
    <m/>
    <n v="58608566"/>
    <m/>
    <n v="96820691"/>
    <m/>
    <m/>
    <m/>
    <m/>
    <m/>
    <m/>
    <s v="* Estudio del potencial energético y aprovechamiento del residuo orgánico para la generación de biogás y biofertilizantes._x000a_* Creación de una base de datos de la caracterización y potencial de biomasa residual disponible y un inventario de las capacidades técnicas actuales de la OMATAA._x000a_* Sistematización del proceso de diseño, construcción e implementación de biodigestores en condiciones climáticas del municipio de Guachetá Cundinamarca_x000a_* Implementar una estrategia de clasificación de residuos y plan de sostenibilidad del CERBÍO que cuente con la participación activa de la población de Guachetá._x000a_* Implementar estrategias para la apropiación social del conocimiento que beneficien a la población de Guachetá, la OMATAA y la comunidad académica y científica de las Universidades Piloto de Colombia y Distrital Francisco José de Caldas._x000a_* Desarrollar un aplicativo móvil para el fortalecimiento de capacidades en la producción y comercialización del biogás y biofertilizante._x000a_* Implementación de un Centro de Experiencia Rural Bioambiental –CERBÍO-, para la biodigestión de residuos orgánicos y el fortalecimiento de capacidades en la producción agrícola del municipio de Guachetá._x000a_* A partir de las lecciones aprendidas del proyecto, ser un referente para replicar el Centro de Experiencia Rural Bioambiental –CERBÍO- en otras poblaciones del departamento de Cundinamarca y del resto del país._x000a_* Generar productos de nuevo conocimiento que sean publicados en revistas indexadas internacionales y/o nacionales."/>
    <s v="* Artículo Categoría &quot;B&quot; Optimización de biodigestores según condiciones climáticas en municipios de Cundinamarca, a partir de los resultados alcanzados en el objetivo_x000a_2: Diseñar e implementar un biodigestor piloto para generar biogás y biofertilizante a partir de los residuos orgánicos acopiados por Oficina Municipal de Asistencia Técnica Agropecuaria y Ambiental -OMATAA- del municipio de Guachetá._x000a_* Artículo Categpría &quot;A2&quot; Un artículo en revista indexada de categoría A2 de acuerdo al objetivo 5 Documentar la experiencia y las lecciones aprendidas del_x000a_proyecto para la posible replicabilidad del - CERBÍO- en otras poblaciones del departamento de Cundinamarca._x000a_* Informe técnico que describa los avances y logros alcanzados en el proyecto, así como las técnicas y estrategias implementadas por el Centro de Experiencia Rural Bioambiental -CERBÍO-, para la biodigestión de residuos orgánicos y el fortalecimiento de capacidades en la producción agrícola del municipio de Guachetá._x000a_* Software Aplicativo móvil para el fortalecimiento de capacidades en la producción y comercialización del biogás y biofertilizante, de acuerdo al objetivo_x000a_4 Desarrollar una estrategia para la apropiación social del conocimiento del Centro de Experiencia Rural Bioambiental -CERBÍO-._x000a_* Trabajo conjunto con comunidades del municipio en el desarrollo de actividades orientadas al mejoramiento de las condiciones del territorio, buscando una construcción colectiva de saberes._x000a_* Diseño y ejecución de una estrategia pedagógica y didáctica que facilite el aprendizaje y uso de los potenciales de biomasa, clasificación de residuos_x000a_municipales e industriales_x000a_* Organización del Seminario de Bioenergía _x000a_* Ponencia 1: Participación con ponencia o póster Seminario de Bioenergía Ponencia 2: Participación con ponencia en evento internacional_x000a_* Divulgación de las experiencias y las lecciones aprendidas del proyecto para la posible replicabilidad del -CERBÍO- en otros territorios de Cundinamarca a través de emisiones radiales y/o videos_x000a_* Modelo y estrategias para la creación de Centros de Experiencia Rural Bioambiental -CERBÍO-, para la biodigestión de residuos orgánicos y el fortalecimiento de capacidades en producción agrícola._x000a_* Vinculación de estudiante de maestría"/>
    <n v="0.69201114078091019"/>
    <n v="0.11613505546646685"/>
    <n v="0"/>
    <n v="1"/>
    <n v="0.19185380375262293"/>
    <n v="0"/>
    <n v="0"/>
    <n v="0"/>
    <n v="66182"/>
    <s v="No pasó"/>
    <d v="2018-12-27T00:00:00"/>
    <m/>
    <m/>
    <m/>
    <m/>
    <m/>
    <m/>
    <m/>
    <m/>
  </r>
  <r>
    <x v="0"/>
    <s v="Propuesta de Investigación Convocatoria"/>
    <s v="No seleccionada en convocatoria"/>
    <s v="Convocatoria de estímulos 2018"/>
    <m/>
    <s v="Ministerio de Cultura"/>
    <s v="Ejecutor"/>
    <m/>
    <s v="N/A"/>
    <s v="Hipervínculo: Empoderamiento tecno-político para desarrollar soluciones en laboratorios creativos MAKER con juguetes tecnológicos (ARMATOSTE)"/>
    <n v="6.5"/>
    <s v="Omaira Tapiero"/>
    <m/>
    <n v="180000000"/>
    <m/>
    <n v="180000000"/>
    <n v="0"/>
    <n v="180000000"/>
    <n v="0"/>
    <n v="0"/>
    <m/>
    <m/>
    <m/>
    <m/>
    <m/>
    <m/>
    <m/>
    <m/>
    <m/>
    <s v="* Cinco capítulos de siete minutos cada uno en las temáticas:_x000a_- Ambiente, basuras, mitigación y Control._x000a_- Energías alternas en la cotidianidad_x000a_- Dispositivos para tratamientos DIY del agua_x000a_- Prácticas ancestrales y sonido_x000a_- Alimentación huertas urbanas y rurales sistematizadas"/>
    <n v="1"/>
    <n v="0"/>
    <e v="#DIV/0!"/>
    <e v="#DIV/0!"/>
    <n v="0"/>
    <n v="0"/>
    <n v="0"/>
    <n v="0"/>
    <s v="N/A"/>
    <s v="No pasó"/>
    <s v="N/A"/>
    <m/>
    <m/>
    <m/>
    <m/>
    <m/>
    <m/>
    <m/>
    <m/>
  </r>
  <r>
    <x v="0"/>
    <s v="Propuesta de Investigación Alianza Convenio"/>
    <s v="Sin aval del Comité de Investigaciones"/>
    <s v="N/A"/>
    <s v="N/A"/>
    <s v="Universidad de Sucre"/>
    <s v="Ejecutor"/>
    <s v="Universidad de Sucre"/>
    <s v="N/A"/>
    <s v="EVALUACION DE LA CALIDAD DEL AGUA CRUDA Y DE TRATA81LIDAD DEL AGUA PARA CONSUMO HUMANO EN LA REPRESA DE VILLEROS (DEPARTAMENTO DE SUCRE)"/>
    <n v="18"/>
    <s v="Juan Pablo Rodríguez Miranda_x000a__x000a_Jhon Jairo Feria Díaz"/>
    <m/>
    <n v="194254513"/>
    <m/>
    <n v="111000913"/>
    <n v="83253600"/>
    <n v="0"/>
    <n v="83222913"/>
    <n v="67500000"/>
    <n v="27778000"/>
    <n v="15753600"/>
    <m/>
    <m/>
    <m/>
    <m/>
    <m/>
    <m/>
    <s v="* Generación de conocimiento para entender el potencial hidrico (calidad y cantidad) de un cuerpo de aqua lentico_x000a_* Mejoramiento en las condiciones de tratabilidad del agua para consumo humano_x000a_* Participación de un evento científico_x000a_* Establecer el índice de calidad del agua del cuerpo del agua lentico_x000a_* Socialización de resultados ante la Autoridad Ambiental en la Jurisdicción"/>
    <s v="* Cuatro (4) artículos científicos Número de artículos resultados de la investigación en publicados en revista indexadas por Colciencias_x000a_* Dos libros resultados de investigación_x000a_* Formación de cuatro (4) estudiantes de pregrado en investigación formativa: 2 estudiantes de la Tecnología en Saneamiento Ambiental y/o Ingeniería Sanitaria de la Universidad Distrital y 2 estudiantes de Ingeniería Civil de la Universidad de Sucre_x000a_* Ocho (8) ponencias en Congresos y/o Seminarios especializados"/>
    <n v="0"/>
    <n v="0.77590430550254452"/>
    <n v="0.55215833706717177"/>
    <n v="0.44784166293282829"/>
    <n v="0.22409569449745551"/>
    <n v="0"/>
    <n v="0"/>
    <n v="0"/>
    <s v="N/A"/>
    <m/>
    <s v="N/A"/>
    <m/>
    <m/>
    <m/>
    <m/>
    <m/>
    <m/>
    <m/>
    <m/>
  </r>
  <r>
    <x v="0"/>
    <s v="Propuesta de Investigación Alianza Convenio"/>
    <s v="Firmo Contrato"/>
    <s v="N/A"/>
    <s v="N/A"/>
    <s v="Fuerza Aérea Colombiana FAC"/>
    <s v="Ejecutor"/>
    <s v="Fuerza Aérea Colombiana _x000a_FAC"/>
    <s v="N/A"/>
    <s v="Modelo de Predicción de Daño Ecológico Causado por Explotación Ilegal de Minerales a Cielo Abierto en una Región de Colombia"/>
    <n v="17"/>
    <s v="1- LILIA EDITH APARICIO PICO_x000a__x000a_2- PAULO CESAR CORONADO"/>
    <m/>
    <n v="948000000"/>
    <n v="0"/>
    <n v="0"/>
    <n v="948000000"/>
    <n v="0"/>
    <m/>
    <n v="298000000"/>
    <m/>
    <n v="650000000"/>
    <m/>
    <m/>
    <m/>
    <m/>
    <m/>
    <m/>
    <s v="Dominio Institucional_x000a_• Tanto la Universidad como la Fuerza Aérea Colombiana desarrollan su misionalidad generando y difundiendo saberes con vocación hacia el desarrollo sociocultural en defensa de la soberanía e integridad del territorio desde una perspectiva de sostenibilidad ambiental._x000a_• Se consolidan procesos de investigación interinstitucionales que fortalecen los ámbitos académicos y tecnológicos en la búsqueda mancomunada del desarrollo social como fin primordial del Estado._x000a_• Se afianza el compromiso de la Fuerza Aérea Colombiana en el despliegue de proyectos de protección ambiental que procuran una mayor producción de oxígeno, no sólo para la nación de la que hace parte de su defensa, sino para beneficio global._x000a_Dominio lnvestigativo_x000a_• Fomento del cambio de perspectiva en el abordaje de problemáticas complejas que requieren la articulación de equipos de trabajo multidisciplinarios._x000a_• Integración de la óptica civil a los proyectos de defensa de la soberanía e integridad del territorio, a partir de núcleos comunes de trabajo._x000a_• Generación de nuevas narrativas de interpretación de la problemática del deterioro ambiental causado por estrategias mineras no planificadas._x000a_• Explotación inteligente de bancos de datos del territorio nacional para garantizar el derecho y obligación del Estado y de las personas de proteger las riquezas y naturales de la Nación_x000a_• Divulgación de resultados y experiencias en eventos nacionales e internacionales._x000a_Dominio Tecnológico_x000a_• Se dota a la nación de una federación de herramientas para el análisis de datos multifuente, multi-formato; con capacidad de ser utilizada en los estudios de afectación ambiental con una perspectiva multimedia!._x000a_• Se fomenta la estandarización de datos y procesos (ambiente común de datos) para su visualización multitemporal y multidimensional en entornos Web (4D y SD)._x000a_• Se propicia el enriquecimiento semántico de la metadata a partir de la definición de una ontología específica que permita la representación del conocimiento del dominio de afectación ambiental de lechos fluviales._x000a_• Al estar centrado en la arquitectura, se obtiene el beneficio de establecer un modelo base sobre el cual se integrarán los componentes en un ecosistema orientado a servicios."/>
    <s v="* Generación de conocimiento: Un artículo indexado, Una ponencia, un registro de_x000a_software._x000a_*Nuevos desarrollos tecnológicos: Un modelo y sistema de predicción_x000a_* Fortalecimiento de la capacidad científica: Formación de Un Magíster, Formación de_x000a_un Ingeniero_x000a_* Fortalecimiento de la capacidad institucional: Futuros trabajos en alianza y_x000a_colaboración, reconocimientos por parte del estado._x000a_* Apropiación social del conocimiento: Informes manuales, y transferencia al sector_x000a_productivo."/>
    <n v="0"/>
    <n v="0.31434599156118143"/>
    <n v="0"/>
    <n v="1"/>
    <n v="0.68565400843881852"/>
    <n v="0"/>
    <n v="0"/>
    <n v="0"/>
    <s v="N/A"/>
    <m/>
    <s v="N/A"/>
    <m/>
    <m/>
    <m/>
    <m/>
    <m/>
    <m/>
    <m/>
    <m/>
  </r>
  <r>
    <x v="0"/>
    <s v="Propuesta de Investigación Alianza Convenio"/>
    <s v="Sin aval del Comité de Investigaciones"/>
    <s v="N/A"/>
    <s v="N/A"/>
    <s v="Secretaria de Gobierno Bogotá"/>
    <s v="Ejecutor"/>
    <s v="Secretaria de Gobierno Bogotá"/>
    <s v="N/A"/>
    <s v="TRABAJO DE INVESTIGACIÓN SOBRE LA CONVIVENCIA Y LA SEGURIDAD CIUDADANA A PARTIR DE ELEMENTOS ANALÍTICOS Y PROPOSITIVOS DEL CÓDIGO NACIONAL DE POLICÍA "/>
    <n v="3"/>
    <s v="Claudia Luz Piedrahita Echandía_x000a_Oscar José Useche Aldana_x000a_"/>
    <m/>
    <n v="529900000"/>
    <m/>
    <n v="508900000"/>
    <n v="21000000"/>
    <n v="0"/>
    <n v="82000000"/>
    <n v="21000000"/>
    <n v="426900000"/>
    <m/>
    <m/>
    <m/>
    <m/>
    <m/>
    <m/>
    <m/>
    <s v="La Secretaría Distrital de Gobierno a través de la Subsecretaría de Gestión Local liderará una campaña de investigación, formación, sensibilización y socialización dirigida a las Juntas de Acción Comunal (JAC) que sean priorizadas con el fin de fortalecer la apropiación del Código Nacional de Policía y Convivencia en las comunidades que sirva a su vez como mecanismo de prevención de contravenciones, mejoramiento de la convivencia, desarrollo activo del control social informal, apropiación de valores, entre otros."/>
    <s v="* Documento sobre análisis de percepción con los actores del proceso de formación sobre el estado de la convivencia y la seguridad ciudadana en los territorios de Bogotá._x000a_* Un documento de análisis sobre algunas alternativas a la seguridad, basado en las opiniones y propuestas de los actores del proceso de formación_x000a_"/>
    <n v="0"/>
    <n v="0.19437629741460652"/>
    <n v="0.79611650485436891"/>
    <n v="0.20388349514563106"/>
    <n v="0.80562370258539351"/>
    <n v="0"/>
    <n v="0"/>
    <n v="0"/>
    <m/>
    <m/>
    <m/>
    <m/>
    <m/>
    <m/>
    <m/>
    <m/>
    <m/>
    <m/>
    <m/>
  </r>
  <r>
    <x v="1"/>
    <s v="Propuesta de Investigación Convocatoria"/>
    <s v="No seleccionada en convocatoria"/>
    <s v="VIII UNIMINUTO"/>
    <m/>
    <s v="UNIMINUTO"/>
    <s v="Co-ejecutor"/>
    <m/>
    <s v="N/A"/>
    <s v="Diagnóstico y percepción de las condiciones de Seguridad y Salud en el trabajo de los vendedores ambulantes de la zona comercial del barrio San Francisco de la Localidad de Ciudad Bolívar"/>
    <n v="12"/>
    <s v="UniMinuto:_x000a_Investigadora Principal: Liliana Vargas_x000a_Co-investigador:_x000a_Diego García_x000a_Marcela Puerto_x000a_Helmut Espinoza García - UDFJC"/>
    <m/>
    <n v="29000000"/>
    <m/>
    <n v="29000000"/>
    <n v="0"/>
    <n v="29000000"/>
    <m/>
    <m/>
    <m/>
    <m/>
    <m/>
    <m/>
    <m/>
    <m/>
    <m/>
    <m/>
    <s v="* Memorias de participación en eventos de investigación institucionales internos y externos a nivel nacional donde se presenten las conclusiones del ejercicio de investigación realizada._x000a_* Ponencia en evento internacional con memorias indexables en WOS, Scimago o Scopus donde se presenten las conclusiones del ejercicio de investigación realizada, tales como:_x000a_1. EUROSCICON LTD, Ocupational Health and Safety 2019, London, UK_x000a_2. V Congreso Internacional de Seguridad y Salud en el Trabajo – Osalan 2019_x000a_http://www.osalan.euskadi.eus/evento/-/evento/iv-congreso-internacional-de-seguridad-y-salud-en-el-trabajo-osalan-y-la-prevencion-de-riesgos-una-trayectoria-de-25-anos/ "/>
    <s v="* Artículo de investigación sometido en revista indexada internacional, en el cual se plasme el proceso investigativo desarrollado y los resultados obtenidos._x000a_1. AIHA journal : a journal for the science of occupational and environmental health and safety UK_x000a_2. Safety and Health at Work, South Korea_x000a_* Libro resultado de investigación, donde desde la seguridad y salud en el trabajo se plasmen condiciones y estrategias para el mejoramiento d ela calidad d evida y la formalizaciones de quienes trabajan en la informalidad_x000a_"/>
    <n v="1"/>
    <n v="0"/>
    <e v="#DIV/0!"/>
    <e v="#DIV/0!"/>
    <n v="0"/>
    <n v="0"/>
    <n v="0"/>
    <n v="0"/>
    <m/>
    <s v="NO"/>
    <m/>
    <m/>
    <s v="El investigador desistió del trámite al no tener respuesta por parte de la UniMinuto correspondiente a lo solicitado desde el CIDC."/>
    <m/>
    <m/>
    <m/>
    <m/>
    <m/>
    <m/>
  </r>
  <r>
    <x v="1"/>
    <s v="Propuesta de Investigación Convocatoria"/>
    <s v="No seleccionada en convocatoria"/>
    <s v="No es una convocatoria"/>
    <m/>
    <s v="Fundación para la Promoción de la Investigación y la Tecnología del Banco de la República"/>
    <s v="Ejecutor"/>
    <m/>
    <s v="N/A"/>
    <s v="Estrategia de Navegación Autónoma para Robot Asistencial en Ambientes Bajo Techo"/>
    <n v="12"/>
    <s v="Investigador principal: Fredy H. Martínez_x000a_Coinvestigador: Edwar Jacinto, Holman Montiel, Fernando Martínez"/>
    <m/>
    <n v="20408000"/>
    <m/>
    <n v="17629000"/>
    <n v="2779000"/>
    <n v="17629000"/>
    <n v="0"/>
    <n v="2779000"/>
    <m/>
    <m/>
    <m/>
    <m/>
    <m/>
    <m/>
    <m/>
    <m/>
    <m/>
    <m/>
    <n v="0.86382791062328501"/>
    <n v="0.13617208937671502"/>
    <n v="0"/>
    <n v="1"/>
    <n v="0"/>
    <n v="0"/>
    <n v="0"/>
    <n v="0"/>
    <m/>
    <s v="NO"/>
    <m/>
    <m/>
    <s v="El investigador desistió del trámite una vez fue explicada la dinámica de los proyectos cofinanciados en el CIDC."/>
    <m/>
    <m/>
    <m/>
    <m/>
    <m/>
    <m/>
  </r>
  <r>
    <x v="1"/>
    <s v="Propuesta de Investigación Convocatoria"/>
    <s v="No seleccionada en convocatoria"/>
    <n v="844"/>
    <s v="CONVOCATORIA PACTO PARA LA GENERACIÓN DE NUEVO CONOCIMIENTO A TRAVÉS DE PROYECTOS DE INVESTIGACIÓN CIENTÍFICA EN CIENCIAS MÉDICAS Y DE LA SALUD."/>
    <s v="MinCiencias"/>
    <s v="Co-ejecutor"/>
    <s v="1- Universidad Manuela Beltrán_x000a_2- Universidad Pedagógica y Tecnológica de Colombia UPTC"/>
    <s v="N/A"/>
    <s v="Sistema de alinenación de prótesis transtibial basado en la estabilidad estática y dinámica"/>
    <n v="36"/>
    <s v="Investigador principal:_x000a_Daissy Carola Toloza Cano (UMB)_x000a_Co-Investigadores:_x000a_1- Carlos Andrés Collazos Morales (UMB)_x000a_2- Lely Adriana Luengas Contreras (UD)_x000a_3- Yolanda Torres Pérez (UPTC)_x000a_4- Edwin Yesid Gómez Pachón (UPTC)_x000a_Asesor Nacional:_x000a_1- Alexis Meneses Arévalo"/>
    <s v="UDFJC:_x000a_- DIGITI - SISTEMAS DIGITALES INTELIGENTES_x000a__x000a_UPTC:_x000a_- GENTE_x000a_- DITMAV- Diseño, Innovación y Asistencia Técnica para Materiales Avanzados_x000a__x000a_UMB:_x000a_- Ingeniería Biomédica - GIIB_UMB_x000a_"/>
    <n v="714242718"/>
    <m/>
    <n v="365376204"/>
    <n v="348866514"/>
    <n v="349776204"/>
    <n v="8200000"/>
    <n v="97906724"/>
    <n v="4200000"/>
    <n v="142308752"/>
    <n v="3200000"/>
    <n v="108651038"/>
    <m/>
    <m/>
    <m/>
    <m/>
    <s v="• Identificación de variables biomecánicas determinantes en la alineación en condiciones estáticas y dinámicas de una persona que utiliza prótesis transtibial._x000a_• Protocolo de medición para la obtención de las variables biomecánicas de los sujetos amputados transtibiales._x000a_• Identificación de los factores y/o parámetros que utilizan los médicos o técnicos protesistas para realizar la alineación de las prótesis transtibiales._x000a_• Identificación de las características y parámetros que los usuarios de prótesis transtibiales tienen sobre las prótesis._x000a_• Caracterización de la población que usan prótesis transtibiales._x000a_• Caracterización de las variables biomecánicas obtenidas durante las pruebas de estabilidad estática y dinámica._x000a_• Análisis estadístico de las variables biomecánicas obtenidas durante las pruebas de estabilidad estática y dinámica._x000a_• Identificación por significancia estadística, de las variables biomecánicas determinantes en la alineación en condiciones estáticas y dinámicas de una persona que utiliza prótesis transtibial_x000a_• Diseño de un prototipo para obtener las variables biomecánicas determinantes en la alineación de prótesis transtibiales en condiciones estáticas y dinámicas._x000a_• Conocimiento en las diferentes técnicas que se deben realizar para la validación del prototipo._x000a_• Desarrollo de un software que indique las características con la óptima alineación de la prótesis transtibial de acuerdo a unos parámetros de entrada._x000a_• Conocimiento sobre las diversas teorías de información para el desarrollo del sistema para la alineación._x000a_• Desarrollo de un protocolo para la validación del sistema contrastando la información obtenida sobre las técnicas y parámetros que usan los médicos y técnicos protesistas para la alineación de las prótesis transtibiales, así como los registrados por los usuarios._x000a_• Conocimiento en el desarrollo del protocolo final para realizar la alineación de la prótesis transtibial usando el sistema diseñado en la presente investigación._x000a_• Conocimiento en el desarrollo de manuales de usuario para el buen uso y funcionamiento del sistema de alineación para prótesis transtibiale"/>
    <s v="- Dos (2) artículos categoría A1_x000a_- Un (1) artículo categoría B_x000a_- Un (1) libro de investigación_x000a_- Informes técnicos_x000a_- Software_x000a_- Protótipo Industrial _x000a_- Protocolo para realizar la alineación de las prótesis transtibiales_x000a_- Asistencia a dos (2) ponencias_x000a_- Asistencia a dos (2) eventos científicos_x000a_- Vinculación de cuatro (4) estudiantes de pregrado (UD-UMB-UPTC)_x000a_- Vinculación un (1) estudiante de maestría (UD)"/>
    <n v="0.48971616396654671"/>
    <n v="0.14855835604053019"/>
    <n v="7.7280682042355775E-2"/>
    <n v="0.92271931795764428"/>
    <n v="0.20512460023428619"/>
    <n v="0.1566008797586369"/>
    <n v="0"/>
    <n v="0"/>
    <n v="66915"/>
    <s v="NO"/>
    <d v="2019-10-17T00:00:00"/>
    <m/>
    <s v="Avaló"/>
    <s v="Avaló"/>
    <s v="Avaló"/>
    <m/>
    <s v="Avaló, ¿porque tenemos que aportar en efectivo para publicar el libro? si este valor se puede dar en especie por parte del fondo de publicaciones de de la UD"/>
    <m/>
    <m/>
  </r>
  <r>
    <x v="1"/>
    <s v="Propuesta de Investigación Convocatoria"/>
    <s v="No seleccionada en convocatoria"/>
    <n v="849"/>
    <s v="CONVOCATORIA DE PROYECTOS DE I+D+i PARA EL FORTALECIMIENTO DEL PLANEAMIENTO MINERO ENERGÉTICO"/>
    <s v="MinCiencias"/>
    <s v="Ejecutor"/>
    <s v="1- Universidad de Sevilla_x000a_2- Universidad de Cádiz_x000a_3- Universidad Nacional de Manizales"/>
    <s v="N/A"/>
    <s v="Caracterización de la demanda energética de la edificación en el territorio Colombiano"/>
    <n v="10"/>
    <s v="UDFJC:_x000a_Camilo Andrés Arias Henao - Investigador Principal_x000a_Co-investigadores:_x000a_Jorge Andrés Gaitán Triana_x000a_Nelly Yaneth Ruíz Pacheco_x000a_Lisseth Milena cruz_x000a_Andrés Giovanni Bolívar  Guerrero_x000a_Universidad de Sevilla_x000a_Servando Álvarez Domínguez_x000a_José Manuel Salmerón Lissén_x000a_Universidad de Cádiz_x000a_Álvaro Ruíz Pardo_x000a_Universidad Nacional de Manizales_x000a_Gustavo Jímenez Obando"/>
    <s v="UDFJC:_x000a_- GIEAUD_x000a_- GRINSAUD_x000a__x000a_Universidad de Sevilla:_x000a_- Termotecnia_x000a__x000a_Universidad de Cádiz:_x000a_- Ingeniería Térmica"/>
    <n v="482142000"/>
    <m/>
    <n v="399324000"/>
    <n v="82818000"/>
    <n v="399324000"/>
    <m/>
    <n v="82818000"/>
    <m/>
    <m/>
    <m/>
    <m/>
    <m/>
    <m/>
    <m/>
    <m/>
    <s v="Se espera crear una referencia que hasta el momento no se puede encontrará de manera gratuita ni formal por parte del estado, esta referencia se compondrá de archivos climáticos representativitos de varios municipios del país. Adicionalmente al adquirir el Meteonorm, el Grupo de investigación y Así la universidad misma, tendrán una herramienta para generar archivos climáticos particulares para evaluación, fomentando la generación de convenios de cooperación con otras instituciones o entidades._x000a_Se podrá sustentar que los archivos climáticos anteriores son correspondientes a los datos entregados por el IDEAM, no en valor sino en tendencia._x000a__x000a_Se generará un producto de fácil visualización de la extensa información que presentan estos archivos climáticos._x000a__x000a_Se concluye un modelo de severidad climática en Colombia para el análisis de la demanda energética en la edificación que también soporta el consumo de los equipos, así como la determinación de la eficiencia energética en la edificación, una de las razones por las cuales Colombia aún no presenta dichos parámetros._x000a__x000a_Se establecen ciudades representativas para la severidad climática las cuales pueden ser usadas para conclusiones en comportamientos de sistemas  _x000a__x000a_La tipología de la construcción en Colombia establece la forma como se construye, pero no su relación en cuanto al impacto energético de la construcción, esto debería sustentar los beneficios de la edificación “Vernácula” _x000a__x000a_Se pretende concluir con datos de propiedades térmicas y de transporte de los materiales que se usan en la construcción, información fundamental para el análisis del comportamiento energético del edifico en función de la demanda_x000a__x000a_Se espera comprobar el comportamiento energético del edificio mediante pruebas de termografía_x000a__x000a_Obtendrá una referencia específica que hasta el momento no existe específicamente para el país, por lo que no se sabe la relación entre archivos climáticos oficiales, comportamiento energético de la edificación en función de la demanda y su relación con el confort adaptativo._x000a__x000a_Este rango es primordial para la definición de la eficiencia energética en la edificación, si este no se obtiene no es posible definirla de manera concreta._x000a__x000a_"/>
    <s v="Vinculación de estudiante de maestría en el marco del proyecto_x000a_Vinculación de estudiante de ingeniería en el marco del proyecto_x000a_Vinculación de estudiante de tecnología en el marco del proyecto_x000a_Formación de estudiante de maestría en el marco del proyecto_x000a_Participación en 2 ponencias _x000a_Dos (2) Red creada o articulación en una red a nivel nacional o internacional_x000a_Presentación de los resultados ante las autoridades competentesIDEAM, constructores, proveedores de materiales de construcción y Academia_x000a_Publicación de dos (2) Artículos de investigación A1, A2, B y C"/>
    <n v="0.82822902796271636"/>
    <n v="0.17177097203728361"/>
    <n v="0"/>
    <n v="1"/>
    <n v="0"/>
    <n v="0"/>
    <n v="0"/>
    <n v="0"/>
    <m/>
    <s v="NO"/>
    <d v="2019-10-15T00:00:00"/>
    <m/>
    <m/>
    <s v="Impedido"/>
    <s v="Avaló"/>
    <s v="Avaló"/>
    <s v="Avaló"/>
    <m/>
    <s v="Avaló"/>
  </r>
  <r>
    <x v="1"/>
    <s v="Propuesta de Investigación Convocatoria"/>
    <s v="No seleccionada en convocatoria"/>
    <n v="849"/>
    <s v="CONVOCATORIA DE PROYECTOS DE I+D+i PARA EL FORTALECIMIENTO DEL PLANEAMIENTO MINERO ENERGÉTICO"/>
    <s v="MinCiencias"/>
    <s v="Ejecutor"/>
    <s v="N/A"/>
    <s v="N/A"/>
    <s v="Agente Integrador de Recursos Energeticos Distribuidos en el sector de distribución de_x000a_Colombia"/>
    <n v="10"/>
    <s v="Investigador principal:_x000a_Edwin Rivas Trujillo_x000a_Co-investigadores:_x000a_Luis Alejandro Arias _x000a_Víctor Hugo Medina García_x000a_Barragan_x000a_Adriana Vega_x000a_Darin Mosquera_x000a_Estudiantes:_x000a_Paula Alejandra Còrdoba Narváez_x000a_Daniel Pacheco_x000a_Victor Hernandez_x000a_Juan José Burgos Calvache_x000a_Carlos Alberto Gómez Tapía"/>
    <s v="UDFJC:_x000a_- GESETIC_x000a_- Grupo de Compatibilidad e Interferencia Electromagnética GCEM_x000a_- Grupo de Investigación Internacional en Informática, Comunicación y Gestión del Conocimiento &quot;GICOGE&quot;"/>
    <n v="249600005"/>
    <m/>
    <n v="172700000"/>
    <n v="76900005"/>
    <n v="172700000"/>
    <n v="0"/>
    <n v="76900005"/>
    <m/>
    <m/>
    <m/>
    <m/>
    <m/>
    <m/>
    <m/>
    <m/>
    <s v="- Vinculación 2 estudiantes de pregrado_x000a_- Vinculación 1 estudiante de doctorado_x000a_- Dos trabajos de pregrado de estudiantes del programa de Ingeniería Eléctrica"/>
    <s v="- Dos Artículos de categoría A2_x000a_- Informe parcial y final del proyecto de investigación_x000a_- Una ponencia nacional y una ponencia internacional en Congresos de alto impacto_x000a_- Curso corto de modelamiento de aplicaciones de software para la integración de recursos energéticos distribuidos de energía y gestión de redes eléctricas de distribución (duración de 20 horas)_x000a_- Desarrollo de tesis de alumno de pregrado en el marco del desarrollo del proyecto de investigación_x000a_- Elaboración de propuesta de investigación doctoral dentro del marco de desarrollo del proyecto_x000a_- Un trabajo de pregrado de estudiantes del programa de Ingeniería Eléctrica"/>
    <n v="0.69190703742173398"/>
    <n v="0.30809296257826596"/>
    <n v="0"/>
    <n v="1"/>
    <n v="0"/>
    <n v="0"/>
    <n v="0"/>
    <n v="0"/>
    <n v="69798"/>
    <s v="NO"/>
    <d v="2019-10-15T00:00:00"/>
    <m/>
    <m/>
    <s v="Avaló"/>
    <s v="Avaló"/>
    <s v="Avaló"/>
    <s v="Avaló"/>
    <m/>
    <s v="Avaló"/>
  </r>
  <r>
    <x v="1"/>
    <s v="Propuesta de Investigación Convocatoria"/>
    <s v="No seleccionada en convocatoria"/>
    <n v="852"/>
    <s v="CONVOCATORIA CONECTANDO CONOCIMIENTO 2019"/>
    <s v="MinCiencias"/>
    <s v="Co-ejecutor"/>
    <s v="1- Universidad Cooperativa de Colombia (ejecutora)_x000a__x000a_2- Institución universitaria Politécnico Grancolombiano (co-ejecutora)"/>
    <s v="N/A"/>
    <s v="Propuesta de un proceso de producción de biopolímeros biodegradables (Polihidroxialcanoatos -PHA's) de característica sostenible, a través de materias primas renovables utilizando cultivos mixtos y lodos provenientes de plantas de tratamiento de agua residuales"/>
    <n v="24"/>
    <s v="UDFJC: _x000a_- Carlos Enrique Montenegro (coinvestigador)_x000a_- Paulo Alonso Gaona García (coinvestigador)_x000a_Universidad Cooperativa de Colombia:_x000a_- Jennifer Paola Gracia Rojas (investigador principal)_x000a_- Paola Andres Acevedo (coinvestigador)_x000a_- Jennifer Ochoa Restrepo (joven investigador)_x000a_Institución Universitaria Politécnico Grancolombiano:_x000a_- Iván Cabeza Rojas (coinvestigador)_x000a_- Oscar Acevedo Pábon (coinvestigador)_x000a_- Álvaro Enrique Hilarión Madariaga (coinvestigador)_x000a_- Jorge Aldana Silva (joven investigador)"/>
    <s v="UDFJC:_x000a_- GIIRA_x000a__x000a_UCC:_x000a_- INGENIO INDUSPYMES_x000a__x000a_IUPG:_x000a_- FICB-PG"/>
    <n v="897805227"/>
    <m/>
    <n v="359570757"/>
    <n v="538234470"/>
    <n v="335721015"/>
    <n v="0"/>
    <n v="184320000"/>
    <n v="11924871"/>
    <n v="236429670"/>
    <n v="11924871"/>
    <n v="117484800"/>
    <n v="0"/>
    <n v="0"/>
    <n v="0"/>
    <m/>
    <s v="- Evaluar la producción de ácidos grasos volátiles AGV’s, bajo distintos valores de carga orgánica, tiempo de retención hidráulica y temperatura mediante pruebas a escala de laboratorio._x000a_- Desarrollar una metodología a escala de laboratorio para el enriquecimiento de biomasa con el propósito de producir polihidroxialcanoatos PHA’s a partir de cultivos mixtos._x000a_- Establecer las condiciones de operación a escala de laboratorio y pruebas piloto que permitan la producción de polihidroxialcanoatos PHA’s, con los mejores rendimientos._x000a_- Evaluar las variables y parámetros del proceso de producción de polihidroxialcanoatos PHA’s a partir de cultivos mixtos y fuentes de carbono renovables mediante una técnica de análisis visual._x000a_- Calcular el potencial económico y los impactos ambientales del proceso de producción de polihidroxialcanoatos PHA´s propuesto a escala industrial, empleando software de simulación."/>
    <s v="- Artículos de investigación: Dos (2) categoría A2 y uno (1) categoría B_x000a_- Dos (2) ponencias internacionales_x000a_- Vinculación de un (1) estudiante de doctorado_x000a_- Vinculación de un (1) estudiante de maestría_x000a_- Formación de cuatro (4) estudiantes de pregrado"/>
    <n v="0.37393524219256968"/>
    <n v="0.20530065370180786"/>
    <n v="0"/>
    <n v="1"/>
    <n v="0.2766240756136743"/>
    <n v="0.14414002849194818"/>
    <n v="0"/>
    <n v="0"/>
    <n v="70052"/>
    <s v="NO"/>
    <s v="27/12/2019_x000a_20/02/2019"/>
    <m/>
    <s v="Avaló"/>
    <s v="Avaló"/>
    <s v="Avaló"/>
    <s v="Avaló"/>
    <s v="Avaló"/>
    <m/>
    <s v="Avaló"/>
  </r>
  <r>
    <x v="1"/>
    <s v="Propuesta de Investigación Convocatoria"/>
    <s v="Firmo Contrato"/>
    <n v="852"/>
    <s v="CONVOCATORIA CONECTANDO CONOCIMIENTO 2019"/>
    <s v="MinCiencias"/>
    <s v="Co-ejecutor"/>
    <s v="1- Universidad Nacional de Colombia UNAL (Ejecutor)_x000a__x000a_2- Universidad Antonio Nariño UAN (co-ejecutora)_x000a__x000a_3- Universidad Industrial de Santander UIS (co-ejecutora)"/>
    <s v="Programa de Investigación en Tecnologías Emergentes para Microrredes Eléctricas Inteligentes con Alta Penetración_x000a_de Energías Renovables"/>
    <s v="1- Microrredes eléctricas acopladas para sistemas robustos y eficientes de distribución de energía (UNAL)_x000a_2- Diseño de estrategias alternativas de operación y control para sistemas fotovoltaicos multifuncionales en redes de distribución con alta penetración de energías renovables (UIS)._x000a_3- Gestión de energía basada en computación en la nube para la interoperabilidad entre un grupo de microrredes aisladas (UDFJC-UAN)"/>
    <n v="36"/>
    <s v="UNAL:_x000a_- Camilo Cortés Guerrero (investigador principal)_x000a_- Sergio Rivera Rodríguez (co- investigador)_x000a_- Eduardo Mojica Nava (co-investigador)_x000a_- Cristian Rodríguez Camargo (estudiante doctorado)_x000a_- Oscar Parra Acuña (joven investigador)_x000a_- Daniel Vargas Medina (joven investigador)_x000a__x000a_UDFJC:_x000a_- Nelson Díaz Aldana (co-investigador)_x000a_- Johan Sanchez Chochí (co-investigador)_x000a_- Enrique Sanabria (joven investigador)_x000a_- Cesar Trujillo (co investigador)_x000a_- Elvis Gaona García (co investigador)_x000a_- Francisco Santamaria (co investigador)_x000a_ _x000a__x000a_UIS:_x000a_- Julián Ferreira (joven investigador)_x000a_- María Alejandra Mantilla (co-investigador)_x000a_- Johann Petit Suarez (co-investigador)_x000a_- Cesar Duarte Gualdrón (Co-investigador)_x000a_- Javier Solano Martínez (co-investigador)_x000a_- Juan Manuel Rey (co-investigador)_x000a_- Diana Mendoza Contreras (joven investigador)_x000a_- Mónica Botero Londoño (co-investigador)_x000a_- German Osma Pinto (co-investigador)_x000a_- Gabriel Ordoñez Plata  (co investigador)_x000a__x000a_UAN_x000a_- Andrés Jutinico Alarcón (co-investigador)_x000a_- Andrés Santos León (joven investigador)_x000a_- Adriana Lua Hernández (co investigador)"/>
    <s v="UDFJC:_x000a_- Laboratorio de Investigación en Fuentes Alternativas de Energía (LIFAE)_x000a_- Grupo de Compatibilidad e Interferencia Electromagnética GCEM_x000a__x000a_UNAL:_x000a_- Grupo de Investigación EMC-UN_x000a_- PROGRAMA DE INVESTIGACION SOBRE ADQUISICION Y ANALISIS DE SEÑALES PAAS-UN_x000a__x000a_UAN:_x000a_- Grupo de Investigación en Bioinstrumentación y Control - GIBIO_x000a__x000a_UIS:_x000a_- Grupo de Investigación en Sistemas de Energía Eléctrica (GISEL)"/>
    <n v="3270150056"/>
    <n v="0"/>
    <n v="1363740772"/>
    <n v="1906409284"/>
    <n v="1292191546"/>
    <n v="11924871"/>
    <n v="222350784"/>
    <n v="23849742"/>
    <n v="293545600"/>
    <n v="11924871"/>
    <n v="165852900"/>
    <n v="23849742"/>
    <n v="1224660000"/>
    <n v="0"/>
    <m/>
    <s v="- Modelo de simulación y experimentación de un sistema de distribución basado en el IEEE feeder de 34 nodos con múltiples microrredes acopladas para la integración de energías renovables, particularmente fuentes fotovoltaicas._x000a_- Documentación sobre el sistema de distribución tipo Benchmark_x000a_- Desarrollo de algoritmos alternativos de control para sistemas FV multifuncionales conectados a la red con capacidades LVRT._x000a_- Caracterización del comportamiento de sistemas de distribución ante la alta penetración de energías renovables e incorporación de sistemas fotovoltaicos multifuncionales._x000a_- Desarrollo de competencias en la apropiación de tecnologías de_x000a_generación de energía eléctrica a partir de fuentes renovables._x000a_Documentación sobre la metodología empleada y los resultados_x000a_obtenidos._x000a_- Construcción de un prototipo experimental de un sistema fotovoltaico multifuncional._x000a_- Plataforma experimental que emula la operación de múltiples_x000a_microrredes aisladas gestionadas desde la nube para la integración de fuentes de energía renovables._x000a_- Desarrollo de competencias en las plataformas de microrredes operadas desde la nube y el control transactivo_x000a_- Algoritmos de optimización y control de múltiples microrredes acopladas a un sistema de distribución para la integración de energías renovables._x000a_- Prototipo de experimentación de varios inversores y la microrred DC del PAASUN con el emulador HIL del sistema de distribución_x000a_- Consolidación de conocimientos sobre tecnologías emergentes de múltiples microrredes para la gestión óptima y robusta de la energía y la integración de sistemas fotovoltaicos multifuncionales_x000a_- Formación de recurso humano con capacidad investigativa en el campo de las nuevas tecnologías de generación y conversión de la energía eléctrica._x000a_- Libro de divulgación sobre las tecnologías emergentes en microrredes"/>
    <s v="- Formación culminada de ocho (8) estudiantes de pregrado del proyecto._x000a_- Vinculación de (6) jóvenes investigadores al proyecto_x000a_- Vinculación de un estudiante de doctorado_x000a_- Vinculación de un estudiante de maestria_x000a_- Formación de (7) estudiantes de maestría_x000a_- Formación de (3) estudiantes de doctorado _x000a_- 8 ponencia en un evento científico internacional_x000a_- 6 ponencia en evento científico nacional_x000a_- 1 Organización de un workshop para presentar los resultados del Programa_x000a_- (7) artículos originales en revistas indexadas categorías A1 o A2_x000a_- (4) artículos originales en revistas indexadas categorías B o C o superiores_x000a_- (1) Libro de investigación"/>
    <n v="0.39514747759941937"/>
    <n v="7.1640643697727616E-2"/>
    <n v="5.0901025119319376E-2"/>
    <n v="0.94909897488068062"/>
    <n v="9.7058341838977685E-2"/>
    <n v="5.4363796142570649E-2"/>
    <n v="0.38178974072130467"/>
    <n v="0"/>
    <n v="70169"/>
    <s v="SI"/>
    <s v="27/12/2019_x000a_20/02/2019"/>
    <m/>
    <s v="Avaló"/>
    <s v="Avaló"/>
    <s v="Avaló"/>
    <s v="Avaló"/>
    <s v="Avaló"/>
    <m/>
    <s v="Avaló"/>
  </r>
  <r>
    <x v="1"/>
    <s v="Propuesta de Investigación Convocatoria"/>
    <s v="Firmo Contrato"/>
    <n v="852"/>
    <s v="CONVOCATORIA CONECTANDO CONOCIMIENTO 2019"/>
    <s v="MinCiencias"/>
    <s v="Co-ejecutor"/>
    <s v="- Universidad Antonio Nariño (co-ejecutora)"/>
    <s v="Pertenence a un programa"/>
    <s v="Gestión de energía basada en computación en la nube para la interoperabilidad entre un grupo de microrredes_x000a_aisladas."/>
    <n v="36"/>
    <s v="UDFJC:_x000a_- Nelson Díaz Aldana (co-investigador)_x000a_- Johan Sanchez Chochí (co-investigador)_x000a_- Enrique Sanabria (joven investigador)_x000a_- Cesar Trujillo (co investigador)_x000a_- Elvis Gaona García (co investigador)_x000a_- Francisco Santamaria (co investigador)"/>
    <m/>
    <n v="797788432"/>
    <n v="228249305"/>
    <n v="409584748"/>
    <n v="388203684"/>
    <n v="385735006"/>
    <n v="11924871"/>
    <n v="222350784"/>
    <n v="11924871"/>
    <n v="165852900"/>
    <n v="0"/>
    <n v="0"/>
    <n v="0"/>
    <n v="0"/>
    <n v="0"/>
    <m/>
    <s v="2 Vinculación de Jóvenes Investigadores._x000a_2 Formación de Pregrado._x000a_1 Formación de Estudiantes de Maestría._x000a_1 Vinculación de Estudiantes de Maestría._x000a_1 Formación de Estudiante de Doctorado._x000a_1 VInculación de Estudiante de Doctorado._x000a_3 Artículos de conferencia internacional de primer nivel_x000a_2 Artículos Original en Revista Indexada A1_x000a_1 Artículos Original en Revista Indexada B."/>
    <s v="- Un Capítulo de libro categoría B_x000a_- Dos Artículos categoría B_x000a_- Dos Artículos categoría A1_x000a_- Tres Ponencias en congresos y conferencias especializadas a nivel internacional_x000a_- Una Tesis de doctorado en ejecución, enmarcada en el proyecto financiado._x000a_- Vinculación de 2 Jovenes Investigadores realizando actividades específicas dentro del Proyecto_x000a_- Vinculación de un estudiante de maestría desarrollando su trabajo de grado_x000a_- Formación culminada de dos estudiantes de pregrado al proyecto_x000a_- Una Tesis de Doctorado aprobada relacionada con computación en la nube para gestión de microrredes_x000a_- Un Trabajo de grado de maestría culminado relacionado con transacción de energía entre microrredes"/>
    <n v="0.48350538880714178"/>
    <n v="0.29365637003871725"/>
    <n v="5.0901025119319376E-2"/>
    <n v="0.94909897488068062"/>
    <n v="0.22283824115414097"/>
    <n v="0"/>
    <n v="0"/>
    <n v="0"/>
    <n v="70172"/>
    <s v="Pertenece a un programa"/>
    <s v="27/12/2019_x000a_20/02/2019"/>
    <m/>
    <s v="Avaló"/>
    <s v="Avaló"/>
    <s v="Avaló"/>
    <s v="Avaló"/>
    <s v="Avaló"/>
    <m/>
    <s v="Avaló"/>
  </r>
  <r>
    <x v="1"/>
    <s v="Propuesta de Investigación Convocatoria"/>
    <s v="No seleccionada en convocatoria"/>
    <n v="852"/>
    <s v="CONVOCATORIA CONECTANDO CONOCIMIENTO 2019"/>
    <s v="MinCiencias"/>
    <s v="Ejecutor"/>
    <s v="N/A"/>
    <s v="N/A"/>
    <s v="Lenguajes de Paz en los territorios"/>
    <n v="24"/>
    <s v="UDFJC:_x000a_- Andrés Castiblanco Roldán (investigador principal)_x000a_- Mirian Borja Orozco (co-investigador)_x000a_- Gary Gari Muriel (co-investigador)_x000a_- Wilson Díaz Gamba (co-investigador)_x000a_- Jaime Andrés Wilches (co-investigador)_x000a_- Omar Alberto Garzón (co-investigador)_x000a_- Ana Carolina Orozco Villabona (estudiante maestria)_x000a_- Karen Carmona Romero (estudiante maestria)_x000a_- Angie Callejas Téllez (joven investigador)_x000a_- Yenny Ortíz Acosta (co-investigador)"/>
    <m/>
    <n v="441624352"/>
    <m/>
    <n v="322624352"/>
    <n v="119000000"/>
    <n v="294774610"/>
    <n v="27849742"/>
    <n v="119000000"/>
    <n v="0"/>
    <n v="0"/>
    <n v="0"/>
    <n v="0"/>
    <n v="0"/>
    <n v="0"/>
    <n v="0"/>
    <m/>
    <s v="Esta propuesta de investigación puede arrojar como resultados:_x000a_- La generación de nuevo conocimiento en el ámbito de los estudios sociales contemporáneos disciplinares y_x000a_transdiciplinares que pueden impactar a las comunidades  académicas y a las poblaciones beneficiarias, protagonistas en la producción de los lenguajes culturales._x000a_- Agenciamiento de centros de pensamiento propio desde las acciones y prácticas de las comunidades a manera de capacidad instalada con los territorios. De manera que se fortalezcan los territorios de impacto."/>
    <s v="- Galería itinerante del proceso de investigación realizado en el territorio_x000a_- Un artículo categoría A1_x000a_- Dos artículos categoría C_x000a_- Un libro categoría A_x000a_- Un libro categoría A1_x000a_- Un capítulo de libro categoría B_x000a_- Informe de línea de base que sirva como insumo para el desarrollo de futuros proyectos de investigación_x000a_- Tres ponencias en Eventos Internacionales_x000a_- Realización de tres programas de radio sobre el proceso de investigación_x000a_- Tres Ponencias en Eventos Nacionales_x000a_- Vinculación de dos Jóvenes Investigadores_x000a_- Formación tres estudiantes de maestria"/>
    <n v="0.66747816026232176"/>
    <n v="0.33252183973767824"/>
    <n v="0.18964787830543142"/>
    <n v="0.81035212169456861"/>
    <n v="0"/>
    <n v="0"/>
    <n v="0"/>
    <n v="0"/>
    <n v="70884"/>
    <s v="NO"/>
    <s v="27/12/2019_x000a_20/02/2019"/>
    <m/>
    <m/>
    <m/>
    <s v="Avaló"/>
    <s v="Avaló"/>
    <s v="Avaló"/>
    <m/>
    <s v="Avaló"/>
  </r>
  <r>
    <x v="1"/>
    <s v="Propuesta de Investigación Convocatoria"/>
    <s v="No seleccionada en convocatoria"/>
    <n v="852"/>
    <s v="CONVOCATORIA CONECTANDO CONOCIMIENTO 2019"/>
    <s v="MinCiencias"/>
    <s v="Ejecutor"/>
    <s v="1- Universidad de los Llanos (Ull)_x000a_2- Universidad Surcolombiana (USC)_x000a_3- Universidad de la Amazonía (UA)_x000a_4- Universidad Santo Tomás (UST)"/>
    <s v="CAPACIDADES COMUNITARIAS EN ZONAS RURALES DE POSACUERDO: OPORTUNIDADES PARA DISMINUIR DESIGUALDADES"/>
    <s v="- Proyecto 1. Gobernabilidad para la Paz en zonas rurales: expectativas y demandas ciudadanas para disminuir desigualdades e inequidades (UDFJC)_x000a_- Proyecto 2. Capacidades productivas y economía solidaria (piscicultura) con mujeres víctimas del conflicto armado interno en zonas rurales (ULl)_x000a_- Proyecto 3. Capacidades básicas y socio-emocionales en escuelas rurales: disminuyendo brechas (UDFJC)_x000a_- Proyecto 4. Narraciones de la esperanza y luchas contra el olvido. Iniciativa etnoeducativa para las memorias y la reconciliación en comunidades afrodescendientes e indígenas en zonas rurales (UST)_x000a_- Proyecto 5. Dinámicas y trayectorias sociales, económicas y productivas del arraigo-desarraigo originadas por la migración en zonas rurales (USC-UA)"/>
    <n v="24"/>
    <s v="UDFJC:_x000a_- Marieta Quintero (Investigadora principal)_x000a_- Juan Carlos Amador (Co-investigador)_x000a_- Keilyn Sánchez (co-investigador)_x000a_- Gilary Arredondo (co-investigador)_x000a_- Neider Ome Hoyos (joven investigador)_x000a_- Angie Quintero Suárez (co-investigador)_x000a_- Juan David Reyes Muñoz (apoyo)_x000a_- Nine Ballesteros Albarracín (joven investigador)_x000a_- Natalia Pineda Zorro (co-investigador)_x000a_- Marleny Cardona Acevedo (co-investigadora)_x000a_- Angie Marcela Quintero Suárez (co-investigador)_x000a__x000a_Universidad de los Llanos:_x000a_- Ricardo Antonio Munevar (co-investigador)_x000a_- Ricardo Murillo Pacheco (Co-investigador)_x000a_- Karol Barajas Agudelo (joven investigador)_x000a_- Juan David Rivera (apoyo)_x000a_- Cesar Cruz Murillo (apoyo)_x000a_- José Ariel Rodríguez Pulido (co-investigador)_x000a__x000a_Universidad Santo Tomás:_x000a_Edgar Pineda (Co-investigador)_x000a_- Marenlyn Acosta Pardo (joven investigador)_x000a_- Paula Orozco Pineda (co-investigador)_x000a_- José Vicente Ospina Sogamosos (Apoyo)_x000a_- Rodiel Rodríguez Díaz (apoyo)_x000a_- Natalia Aristizabal Arango (co-investigador)_x000a_- Nataly Maldonado Silva (co-investigador)_x000a_- Julie Rojas Silva (apoyo)_x000a__x000a_Universidad Surcolombiana:_x000a_- Myriam Oviedo (Co-investigador)_x000a_- Edna Penagos Carrillo (apoyo)_x000a_- Paula Rojas Tovar (Apoyo)_x000a_- Manuel Alvarado Castro (joven investigador)_x000a_- Karol Solano Piragua (co-investigador)_x000a__x000a_Universidad de la Amazonía:_x000a_- Carolina Cuellar (Co-investigador)_x000a_- Eliana Méndez Pasatrana (joven investigador)_x000a_- Eliana Velásquez Castaño (co-investigador)_x000a_- Karen Ospina (apoyo)_x000a_- Angela Guayara Cuellar (apoyo)"/>
    <s v="UDFJC:_x000a_- MORALIA_x000a__x000a_UII:_x000a_- GRITOX_x000a__x000a_USC:_x000a_- CRECER_x000a__x000a_UA:_x000a_- ANAKEKO_x000a__x000a_UST:_x000a_- ABA"/>
    <n v="2116363764"/>
    <m/>
    <n v="1476363764"/>
    <n v="640000000"/>
    <n v="1294814538"/>
    <n v="63849742"/>
    <n v="340000000"/>
    <n v="11924871"/>
    <n v="160000000"/>
    <n v="46924871"/>
    <n v="60000000"/>
    <n v="21924871"/>
    <n v="80000000"/>
    <n v="36924871"/>
    <m/>
    <s v="- Vinculación de seis (6) jóvenes investigadores al programa de investigación_x000a_- Vinculación de seis (6) estudiantes del pregrado en temas relacionados con el programa._x000a_- Formación de cinco (5)estudiantes del pregrado en temas relacionados con el programa._x000a_- Formación de seis (6) estudiantes de maestría en el marco del programa de investigación._x000a_- Formación de un (1) estudiante de doctorado en el marco del programa de investigación_x000a_- Participación en veinte (20) eventos socializando los resultados de investigación del programa._x000a_- Participación o realización de veinte (20) eventos académicos orientados a la presentación de los resultados de investigación del programa_x000a_- Presentación de cinco (5) resultados de investigación a través de diferentes estrategias (piezas comunicativas)_x000a_- Desarrollo de diez (10) talleres, o seminarios, o cursos, entre otros espacios para la retroalimentación y divulgación de los resultados de investigación del programa a la comunidad civil_x000a_- Desarrollo de diez (10) talleres, o seminarios, o cursos, entre otros espacios para la retroalimentación y divulgación de los resultados de investigación del programa a la comunidad científica_x000a_- Creación o participación en cinco (5) redes de conocimiento, nacional o internacional, que trabaje temas relacionados con los proyectos que involucra el programa de investigación."/>
    <s v="- Cuatro (4) artículos publicados en revistas indexadas._x000a_- Dos (2) libros publicados con los resultados de la investigación._x000a_- Cinco (5) capítulos de libro publicados"/>
    <n v="0.6118109561433599"/>
    <n v="0.19082246108613679"/>
    <n v="0.15810271831249553"/>
    <n v="0.84189728168750444"/>
    <n v="8.1235973666009154E-2"/>
    <n v="5.0522917099047437E-2"/>
    <n v="4.8160374286204233E-2"/>
    <n v="1.7447317719242524E-2"/>
    <n v="71540"/>
    <s v="NO"/>
    <s v="27/12/2019_x000a_20/02/2019"/>
    <m/>
    <m/>
    <m/>
    <m/>
    <m/>
    <m/>
    <m/>
    <s v="Avaló"/>
  </r>
  <r>
    <x v="1"/>
    <s v="Propuesta de Investigación Convocatoria"/>
    <s v="No seleccionada en convocatoria"/>
    <n v="852"/>
    <s v="CONVOCATORIA CONECTANDO CONOCIMIENTO 2019"/>
    <s v="MinCiencias"/>
    <s v="Ejecutor"/>
    <s v="N/A"/>
    <s v="Pertenence a un programa"/>
    <s v="Proyecto 1: Gobernabilidad para la Paz en zonas rurales: expectativas y demandas ciudadanas para disminuir desigualdades e inequidades"/>
    <n v="24"/>
    <s v="UDFJC:_x000a_Juan Carlos Amador (Investigadora principal)_x000a_Marieta Quintero (co-investigador)_x000a_Keilyn Sánchez (Aux. investigación)_x000a_Gilary Arredondo (Aux. investigación)"/>
    <m/>
    <n v="444812175"/>
    <m/>
    <n v="274812175"/>
    <n v="170000000"/>
    <n v="237887305"/>
    <n v="36924870"/>
    <n v="170000000"/>
    <n v="0"/>
    <n v="0"/>
    <n v="0"/>
    <n v="0"/>
    <n v="0"/>
    <n v="0"/>
    <n v="0"/>
    <m/>
    <s v="- Vinculación de un (1) joven investigador al programa de investigación_x000a_- Formación de dos (2) estudiantes de maestría en el marco del programa de investigación._x000a_- Formación de un (1) estudiante de doctorado en el marco del programa de investigación_x000a_- Participación en cuatro (4) eventos socializando los resultados de investigación del programa._x000a_- Participación o realización de cuatro (4) eventos académicos orientados a la presentación de los resultados de investigación del programa_x000a_- Presentación de un (1) resultados de investigación a través de diferentes estrategias (piezas comunicativas)_x000a_- Desarrollo de dos (2) talleres, o seminarios, o cursos, entre otros espacios para la retroalimentación y divulgación de los resultados de investigación del programa a la comunidad civil_x000a_- Desarrollo de dos (2) talleres, o seminarios, o cursos, entre otros espacios para la retroalimentación y divulgación de los resultados de investigación del programa a la comunidad científica_x000a_- Creación o participación en una (1) red de conocimiento, nacional o internacional, que trabaje temas relacionados con los proyectos que involucra el programa de investigación."/>
    <s v="- Un (1) artículo publicado en revistas indexadas._x000a_- Un (1) libro publicado con los resultados de la investigación._x000a_- Un (1) capítulo de libro publicado"/>
    <n v="0.53480394281024346"/>
    <n v="0.46519605718975654"/>
    <n v="0.17844578082856835"/>
    <n v="0.82155421917143168"/>
    <n v="0"/>
    <n v="0"/>
    <n v="0"/>
    <n v="0"/>
    <m/>
    <s v="Pertenece a un programa"/>
    <s v="27/12/2019_x000a_20/02/2019"/>
    <m/>
    <m/>
    <m/>
    <m/>
    <m/>
    <m/>
    <m/>
    <s v="Avaló"/>
  </r>
  <r>
    <x v="1"/>
    <s v="Propuesta de Investigación Convocatoria"/>
    <s v="Firmo Contrato"/>
    <s v="Invitación InvestigARTE"/>
    <s v="Invitación a presentar proyectos de investigación + Creación en Artes InvestigARTE"/>
    <s v="MinCiencias"/>
    <s v="Co-ejecutor"/>
    <s v="1- Universidad de Antioquia_x000a_2- Corporación Artística ImaginEros_x000a_3- Casa Benet Domingo (Brasil)"/>
    <s v="N/A"/>
    <s v="REVERBERAR: ARTE Y ACONTECIMIENTO"/>
    <n v="24"/>
    <s v="Universidad de Antioquia:_x000a_Ángela María Chaverra Brand - Investigadora principal_x000a_Jannet Fernanda Aguirre Sepúlveda - Coinvestigadora_x000a_Nora Gabriela Galvis Orozco (estudiante maestria)_x000a_Carla Vanessa Ocampo Aguirre (estudiante maestria)_x000a_Andrea Montoya Rodas - Marcela Cardona - Jazbleydy Ochoa. Auxiliares de Investigación_x000a_Valentina Tejada Pérez - Juan David Durango Velásquez. Estudiantes de pregrado_x000a__x000a_Institución Universitaria Bellas Artes y Ciencias de Bolívar:_x000a_Dayan Emmanuel Julio Arango - Coinvestigador_x000a__x000a_Corporación Artística ImaginEros:_x000a_Carlos Mario Jaramillo Ramírez - Coinvestigador_x000a__x000a_UDFJC:_x000a_Sonia Castillo Ballén - Coinvestigadora_x000a__x000a_Casa Benet Domingo: _x000a_Maria Matina Cateyana"/>
    <s v="UDFJC:_x000a_- Investigación para la creación artística_x000a__x000a_UdeA:_x000a_Teoría e Historia del Arte en Colombia"/>
    <n v="305161000"/>
    <n v="0"/>
    <n v="212000000"/>
    <n v="93161000"/>
    <n v="210000000"/>
    <n v="0"/>
    <n v="27720000"/>
    <n v="2000000"/>
    <n v="40551000"/>
    <n v="0"/>
    <n v="13640000"/>
    <n v="0"/>
    <n v="11250000"/>
    <n v="0"/>
    <m/>
    <s v="El proyecto presentado no configura un objeto de investigación cerrado, por el contrario se expande hacia diferentes escenarios, y se espera generar impactos que conciernen a la incitación del pensamiento crítico en la comunidad, estudiantes, profesores y creadores; despertar en ellos una inquietud por construir saberes en consonancia con sus contextos de vida, la detonación de afectos y perceptos en sus prácticas cotidianas, laborales, académicas y de creación, que permitan expandir sus referentes y apuestas estéticas, éticas y políticas en el arte.Por ello se trabajará desde la investigación-creación para generar una reflexión en torno a la importancia de esta práctica y cómo ello repercute en espacios sociales y políticos. Se espera entonces que haya un despliegue en este campo que permita a grupos artísticos, entidades culturales e instituciones educativas tener un panorama expandido de sus alcances y significación para que se convierta en un material de consulta para la sociedad. Se ampliará el estado del arte de la investigación-creación dentro del marco de la investigación en Colombia y cómo desde este lugar se proporcionan maneras y estrategias que pueden alimentar los procesos científicos, sociales y humanos._x000a_Se espera realizar un marco teórico amplio que dé elementos de discusión en torno al arte contemporáneo, a las prácticas pedagógicas y sociales y muy especialmente a la performance, lo cual lleve a nuevas preguntas, ampliar los debates, generar posibilidades para estudiantes de arte o de otras disciplinas, integrar saberes y producir espacios de discusión y creación como seminarios, talleres, nuevas asignaturas, intercambios, asesorías en pregrados, posgrados e inferir en las políticas culturales locales, nacionales e internacionales. Para ello se desplegarán conceptos que hasta ahora no han sido trabajados de manera muy profunda en el ámbito artístico como la fabulación, el acontecimiento artístico, la performance, la cartografía, la construcción de subjetividades, la resistencia._x000a_La escritura como práctica permite una apropiación del conocimiento y el ejercicio argumental para la publicación en revistas, periódicos, libros, en fin, una posibilidad de creación y ampliación de conceptos y términos desde diversas áreas: filosofía, antropología, sociología, arte, incluso otros saberes más exactos. Se espera crear, revisar y publicar artículos en revistas indexadas, en otras revistas, en periódicos y sistematizar la investigación en un libro que pueda ser material de consulta y de referencia, para ello es preciso actualizar los referentes artísticos y conceptuales, indagar, hacer analogías, cruzar saberes y experiencias con otras ciudades y otros actores._x000a_Se intenta así mismo crear una puesta en escena performática que tenga un impacto social dentro de las ciudades en las cuales se hará esta investigación, en la que se recoja la experiencia de todo el proceso en una acción fabuladora para la configuración de nuevos mundos, la cual pueda itinerar por diferentes escenarios del país y el mundo y se convierta en una propuesta innovadora enmarcada en un acto comunitario, producto de una convocatoria amplia que genere puntos de fuga como resistencia frente a la muerte y la violencia que vive nuestro país. Una acción de grandes alcances para no olvidar el horror. Ello implica un entrenamiento constante tanto físico como intelectual, encuentros para diseñar, experimentar, debatir y crear; un reconocimiento del cuerpo y de las capacidades ante el reto de la creación, un trabajo interdisciplinario y un diálogo de saberes, así como la posibilidad de estar juntos en un pacto por la vida._x000a_Un proceso de largo aliento también presenta momentos difíciles y sea esta la oportunidad para diseñar estrategias que nos ayuden a permanecer y resistir, entender que el malestar y el disensoson partes fundamentales de un trabajo colectivo y es necesario atender a estos momentos para crecer en colectividad y ver cómo la resolución de los diferentes conflictos que se presenten, puede resonar en los ámbitos educativos, sociales y artísticos en que nos movemos._x000a_Los viajes e intercambios tanto virtuales (redes sociales) como presenciales, abren posibilidades de entender otras maneras de apropiación del conocimiento, la variedad de prácticas culturales, formas de vestir, hablar, comer, bailar, en fin, todo un universo que abre oportunidades y genera acciones que repercuten en las dinámicas vitales de cada uno y de todo el equipo, lo que tiene consecuencias en la construcción de propuestas artísticas, pedagógicas y políticas que posibiliten el acercamiento a la invitación de Foucault de hacer de la vida una obra de arte."/>
    <s v="1. Generación de nuevo conocimiento_x000a_● Un artículo de nuevo conocimiento para publicar en revista indexada A1._x000a_● 3 Publicaciones en otras revistas de circulación nacional o internacional._x000a_● Realización de una propuesta artística (performance) con la comunidad que evidencie los hallazgos de la investigación que hará una itinerancia por las ciudades beneficiarias del proyecto._x000a_● Un libro resultado de la investigación._x000a_● Implementación de una estrategia de investigación cartográfica que permita expandir los hallazgos en relación con la vida._x000a_● La apertura de nuevos conceptos que sirvan para la ampliación de referentes artísticos, pedagógicos, éticos, estéticos y políticos._x000a_2. Apropiación social del conocimiento_x000a_● Creación de un seminario en el cual participen los investigadores, estudiantes en formación de pregrado y posgrado e invitados académicos que dialoguen con las búsquedas de la investigación._x000a_● Ponencia y socialización del proceso de investigación y los hallazgos encontrados en las diferentes ciudades en que se realice el proyecto._x000a_● Presentación de un registro audiovisual que condense las propuestas artísticas, talleres, seminarios e intervenciones con la comunidad._x000a_● Afianzamiento de la participación en Redes de conocimiento nacionales e internacionales, que permitan una constante retroalimentación e intercambio de saberes sobre la investigación creación._x000a_● Resignificación de las redes sociales como un espacio para el intercambio de información, generación de conocimiento, invitación a la participación, retroalimentación y contacto con la comunidad._x000a_● Se espera la participación de 100 artistas en el diseño, realización y presentación de la performance y más de 2.000 personas que sean los intercesores (espectadores) delproceso en las diferentes ciudades._x000a_● Devolución del proceso a las comunidades que permita el diálogo de saberes, la retroalimentación con las diferentes entidades culturales, educativas y pedagógicas en que nos movemos._x000a_● Realización de encuentros entre comunidades que permita emplazar a la comunidad como protagonista del proceso._x000a_3. Formación de Recurso Humano en el CTel_x000a_● Formación estudiante de Doctorado. Doctorado en Artes._x000a_● Formación estudiante de Maestría. Maestría en Estética._x000a_● Formación estudiante de Maestría. Maestría en Educación y Derechos Humanos._x000a_● Formación de estudiantes de pregrado en diferentes áreas del conocimiento._x000a_● Fortalecimiento en las estrategias de trabajo entre los grupos de Investigación participantes, la Corporación Artística ImaginEros y su semillero de creación y la Casa Benet Domingo._x000a_● Apertura de una nueva asignatura en forma de seminario en Medellín y Cartagena dividido en módulos para generar un intercambio de experiencias y saberes._x000a_● Asesoría de tesis de pregrado y posgrado que se formulen dentro de la investigación-creación o escenarios afines."/>
    <n v="0.68816133123171053"/>
    <n v="9.0837295722585781E-2"/>
    <n v="0"/>
    <n v="1"/>
    <n v="0.13943787050114528"/>
    <n v="4.4697716942859671E-2"/>
    <n v="3.6865785601698772E-2"/>
    <n v="0"/>
    <n v="69653"/>
    <s v="SI"/>
    <d v="2019-12-27T00:00:00"/>
    <m/>
    <m/>
    <s v="Avaló"/>
    <s v="Avaló"/>
    <s v="Impedido"/>
    <s v="Avaló"/>
    <m/>
    <s v="Avaló"/>
  </r>
  <r>
    <x v="1"/>
    <s v="Propuesta de Investigación Convocatoria"/>
    <s v="Firmo Contrato"/>
    <n v="852"/>
    <s v="CONVOCATORIA CONECTANDO CONOCIMIENTO 2019"/>
    <s v="MinCiencias"/>
    <s v="Ejecutor"/>
    <s v="1- Universidad San Buenaventura"/>
    <s v="N/A"/>
    <s v="Sistema de monitoreo acústico binaural para contribuir en procesos de descontaminación acústica y planeamiento urbano mediante la clasificación,  caracterización y evaluación de entornos sonoros urbanos."/>
    <n v="24"/>
    <s v="UDFJC:_x000a_Elvis Gaona García (investigador principal)_x000a_Carlos Montenegro (co-investigador)_x000a_Wendy García Cruz (apoyo)_x000a_Juan Aponte Gayón (Apoyo)_x000a_Esteban Romero (joven investigador)_x000a_Oscar Esneider Acosta Agudelo (estudiante doctorado)_x000a__x000a_USB:_x000a_Marcelo Herrera Martínez (co-investigador)_x000a_Luis Hermida Cadena (co-investigador)_x000a_Laura Medina Casatellano (joven investigador)_x000a_"/>
    <s v="UDFJC:_x000a_- GIIRA_x000a_- GITUD_x000a__x000a_USB:_x000a_- ACUSTICA APLICADA"/>
    <n v="568353737"/>
    <n v="207267825"/>
    <n v="317233737"/>
    <n v="251120000"/>
    <n v="292383995"/>
    <n v="11924871"/>
    <n v="127600000"/>
    <n v="12924871"/>
    <n v="123520000"/>
    <n v="0"/>
    <n v="0"/>
    <n v="0"/>
    <n v="0"/>
    <n v="0"/>
    <m/>
    <s v="- Red de estaciones para monitoreo de ruido ambiental binaural_x000a_- Herramienta informática para el resgistro y análisis datos objetivos y subjetivos del entorno acústico_x000a_- Visor web para la caracterización y evaluación de la calidad acústica de entornos urbanos"/>
    <s v="- Un Artículos categoría A1_x000a_- Un Artículos categoría A2_x000a_- Dos Ponencias en congreso internacional con los avances del proyecto_x000a_- Vinculación de dos estudiantes de pregrado_x000a_- Vinculación de un estudiante de maestría_x000a_- Vinculación de un estudiante de doctorado"/>
    <n v="0.51444017337392822"/>
    <n v="0.24548949345607979"/>
    <n v="8.5467708477580312E-2"/>
    <n v="0.91453229152241966"/>
    <n v="0.24007033316999199"/>
    <n v="0"/>
    <n v="0"/>
    <n v="0"/>
    <n v="69539"/>
    <s v="SI"/>
    <s v="27/12/2019_x000a_20/02/2019"/>
    <m/>
    <s v="Avaló"/>
    <s v="Avaló"/>
    <s v="Avaló"/>
    <s v="Avaló"/>
    <s v="Avaló"/>
    <m/>
    <s v="Avaló"/>
  </r>
  <r>
    <x v="1"/>
    <s v="Propuesta de Investigación Convocatoria"/>
    <s v="No seleccionada en convocatoria"/>
    <n v="852"/>
    <s v="CONVOCATORIA CONECTANDO CONOCIMIENTO 2019"/>
    <s v="MinCiencias"/>
    <m/>
    <s v="1- Universidad Pontificia Javeriana"/>
    <s v="N/A"/>
    <s v="Síntesis y caracterización física de una celda solar plasmónica_x000a_orgánica basada en nanomateriales para aplicaciones fotovoltaicas"/>
    <n v="12"/>
    <s v="Unviersidad Javeriana:_x000a_Luis Camilo Jiménez Borrego (investigador principal)_x000a__x000a_UDFJC:_x000a_Cesar Augusto Díaz Pomar"/>
    <m/>
    <n v="0"/>
    <m/>
    <n v="0"/>
    <n v="0"/>
    <m/>
    <m/>
    <m/>
    <m/>
    <m/>
    <n v="0"/>
    <n v="0"/>
    <n v="0"/>
    <n v="0"/>
    <n v="0"/>
    <m/>
    <s v="- Fabricación de una celda solar basada en materiales orgánicos con microestructura y eficiencia de conversión._x000a_- 1 Articulo revista internacional_x000a_- Participación en Congresos/Ponencias/Conferencias/Workshops/Conversatorios Internacionales_x000a_- Participación de dos jóvenes investigadores en la elaboración de la investigación"/>
    <s v="- Artículo original aceptado o publicado en revista  categorizada o la carta de aceptación del artículo._x000a_- Certificado como de participación como ponente y soporte del trabajo presentado (memorias, programa de los eventos)._x000a_- Certificado como de participación en calidad de póster y soporte del trabajo presentado (memorias, programa de los eventos)._x000a_- Contrato de vinculación del joven investigador e informe de las actividades desarrolladas en el marco de proyecto"/>
    <e v="#DIV/0!"/>
    <e v="#DIV/0!"/>
    <e v="#DIV/0!"/>
    <e v="#DIV/0!"/>
    <e v="#DIV/0!"/>
    <e v="#DIV/0!"/>
    <e v="#DIV/0!"/>
    <e v="#DIV/0!"/>
    <m/>
    <s v="NO"/>
    <s v="27/12/2019_x000a_20/02/2019"/>
    <m/>
    <m/>
    <m/>
    <m/>
    <m/>
    <m/>
    <m/>
    <m/>
  </r>
  <r>
    <x v="1"/>
    <s v="Propuesta de Investigación Convocatoria"/>
    <s v="No seleccionada en convocatoria"/>
    <n v="852"/>
    <s v="CONVOCATORIA CONECTANDO CONOCIMIENTO 2019"/>
    <s v="MinCiencias"/>
    <s v="Co-ejecutor"/>
    <s v="1- Universidad Nacional de Colombia UNAL (Ejecutor)"/>
    <s v="N/A"/>
    <s v="Estudio de biomateriales con propiedades fotónicas y potenciales aplicaciones en optoelectrónica"/>
    <n v="24"/>
    <s v="UDFJC:_x000a_- Henry Mauricio Ortíz Salamanca (Co-investigador)_x000a_- Cesar Aurelio Herreño Fierro (co-investigador)_x000a_- Daniel Montaña Parra (jovén investigador)_x000a_- Cesar Augusto Díaz Pomar (apoyo)_x000a_- _x000a__x000a_UNAL:_x000a_- Rafael Ramón Rey González_x000a_- Claudia Barrera Patiño (co-investigador)_x000a_- Herbert Vinck Posada (co-investigador)_x000a_- Sebastián Pinzón Mendoza (jovén investigador)_x000a_- Karen Fonseca Romero (Co-investigador)"/>
    <s v="UDFJC:_x000a_- Grupo de Instrumentación Cientifica &amp; Didáctica_x000a__x000a_UNAL:_x000a_- Grupo de Óptica e Información Cuántica"/>
    <n v="557030051"/>
    <m/>
    <n v="327673411"/>
    <n v="229356640"/>
    <n v="303823669"/>
    <n v="11924871"/>
    <n v="65500000"/>
    <n v="11924871"/>
    <n v="163856640"/>
    <n v="0"/>
    <n v="0"/>
    <n v="0"/>
    <n v="0"/>
    <n v="0"/>
    <m/>
    <s v="- Evaluación, comprensión y síntesis de las propiedades ópticas, estructurales y composicionales de los biomateriales analizados._x000a_- Modelo de los biomateriales como cristales fotónicos 1D que permita evaluar y predecir respuestas ópticas pasivas como la iridiscencia._x000a_- Modelo de los biomateriales fotónicos con características de sistemas 1D como filtros ópticos angulares._x000a_- Comprensión de los procesos de transporte y localización de la luz en sistemas no ideales y que presenten desorden en sus parámetros estructurales."/>
    <s v="- Un Artículo categoría A1_x000a_- Un Artículo categoría A2_x000a_- Un Artículo categoría B_x000a_- Un Artículo categoría C_x000a_- Dos ponencias en eventos científicos nacionales o internacionales_x000a_- Dos presentaciones de trabajos en modalidad poster en eventos científicos nacionales o internacionales_x000a_- Coorganización de un evento especializado en el área_x000a_- Vinculación de dos jovenes investigadores_x000a_- Vinculacion y formacion de cuatro estudiantes de pregrado_x000a_- Vinculacion de un estudiante de maestria"/>
    <n v="0.54543496971943439"/>
    <n v="0.13899586002766662"/>
    <n v="0.15401860985987306"/>
    <n v="0.84598139014012697"/>
    <n v="0.31556917025289899"/>
    <n v="0"/>
    <n v="0"/>
    <n v="0"/>
    <n v="71608"/>
    <s v="NO financiable"/>
    <s v="27/12/2019_x000a_20/02/2019"/>
    <m/>
    <m/>
    <m/>
    <s v="Impedido"/>
    <s v="Avaló"/>
    <s v="Avaló"/>
    <m/>
    <s v="Avaló"/>
  </r>
  <r>
    <x v="1"/>
    <s v="Propuesta de Investigación Convocatoria"/>
    <s v="No seleccionada en convocatoria"/>
    <n v="852"/>
    <s v="CONVOCATORIA CONECTANDO CONOCIMIENTO 2019"/>
    <s v="MinCiencias"/>
    <s v="Co-ejecutor"/>
    <s v="1- Universidad Católica de Colombia UCC (ejecutor)_x000a_2- Fundación Universitaria Konrad Lorenz FUKL (co-ejecutor)_x000a_3- Lifesense SAS (co-ejecutor)"/>
    <s v="PROGRAMA DE ENTRENAMIENTO COGNITIVO BASADO EN LA PRÁCTICA DEL AJEDREZ PARA ESTIMULAR LAS FUNCIONES EJECUTIVAS IMPLICADAS EN EL PENSAMIENTO LÓGICO MATEMÁTICO. DIRIGIDO A ESTUDIANTES DEL PRIMER CICLO DE EDUCACIÓN BÁSICA "/>
    <s v="- Proyecto 1. Análisis psicométrico de una batería de pruebas para evaluar la efectividad del entrenamiento cognitivo dirigido a estimular las funciones ejecutivas implicadas en el pensamiento lógico matemático_x000a_- Proyecto 2. Aplicación y evaluación del programa de entrenamiento de funciones ejecutivas PEFE, para favorecer el desarrollo de las habilidades matemáticas, dirigido a estudiantes del primer ciclo de educación básica_x000a_- Proyecto 3. Efectividad del método ajedrez en el aula como estrategia didáctica para estimular el pensamiento lógico matemático en el primer ciclo de educación básica."/>
    <n v="24"/>
    <s v="UDFJC:_x000a_- Nancy Gelves García (estudiante doctorado)_x000a_- Andrés Restrepo Rodríguez (jovén investigador)_x000a_- Paulo Gaona García (co-investigador)_x000a_- Kevin Díaz Monje (joven investigador) _x000a_- Carlos Montenegro Marín (co-investigador)_x000a__x000a_LIFENSE:_x000a_- Adriana Salazar Varón  (co-investigador)_x000a_- Diana Quant Quintero (apoyo)_x000a__x000a_FUKL:_x000a_- Carlos Diez Fonnegra (co-investigador)_x000a__x000a_UCC:_x000a_- Natalia Caicedo Tamara (joven investigador)_x000a_- Sandra Ríos Cruz (apoyo)_x000a_- Moises betancort Montesinos (co-investigador)_x000a_- Angie Contreras Cifuentes (joven investigador)_x000a_- Jhon Chacón Ruíz (joven investigador)_x000a_- Julien Dampuré (co-investigador)_x000a_- Sandra Castillo Salinas (estudiante maestria)_x000a_- Sonia Gisela Ríos Cruz (Investigador principal)_x000a_- Holman Bolívar Barón (co-investigador)_x000a_- Bertha Avendaño prieto (co-investigador)_x000a_- Yennifer Velasquez Calderón (joven investigador)"/>
    <s v="UDFJC:_x000a_- GIIRA_x000a__x000a_UCC:_x000a_- ENLACE_x000a_- Grupo de Investigación en Aplicaciones de Estadística Multivariantes GAEM_x000a_- Grupo de Investigación en Software Inteligente y Convergencia Tecnológica - GISIC_x000a__x000a_FUKL:_x000a_- PROMENTE-KONRAD_x000a_"/>
    <n v="1128785882"/>
    <m/>
    <n v="746152450"/>
    <n v="382633432"/>
    <n v="636587224"/>
    <n v="23849742"/>
    <n v="161016280"/>
    <n v="47699484"/>
    <n v="191617152"/>
    <n v="38016000"/>
    <n v="0"/>
    <n v="0"/>
    <n v="30000000"/>
    <n v="0"/>
    <m/>
    <s v="- Una batería de pruebas neuropsicológicas informatizadas._x000a_- Evidencia objetiva sobre los efectos de la práctica de ajedrez como una actividad curricular en el desarrollo de las funciones ejecutivas_x000a_- Evidencia objetiva sobre los efectos de la práctica de ajedrez como una actividad curricular en el desarrollo del pensamiento lógico matemático._x000a_- Evidencia objetiva sobre las relaciones existentes entre las funciones ejecutivas y el pensamiento lógico matemático a fin de impactar el diseño curricular"/>
    <s v="- Seis Artículos categoría C_x000a_- Dos Artículos categoría A2_x000a_- Un Artículo categoría A1_x000a_- Un libro de investigación categoría A1_x000a_- Un software_x000a_- Seis Ponencias en Congreso Internacional_x000a_- Formación de un estudiante de maestria (Tesis)_x000a_- Vinculación de un estudiante de doctorado_x000a_- Vinculación seis jóvenes investigadores_x000a_- Formación de cuatro estudiantes de pregrado"/>
    <n v="0.5639574645211588"/>
    <n v="0.16377421524129232"/>
    <n v="0.12901095475511448"/>
    <n v="0.87098904524488552"/>
    <n v="0.21201242841199885"/>
    <n v="3.3678663603271396E-2"/>
    <n v="2.6577228222278561E-2"/>
    <n v="0"/>
    <n v="70497"/>
    <s v="NO financiable"/>
    <s v="27/12/2019_x000a_20/02/2019"/>
    <m/>
    <m/>
    <m/>
    <s v="Avaló"/>
    <s v="Avaló"/>
    <m/>
    <m/>
    <s v="Avaló"/>
  </r>
  <r>
    <x v="1"/>
    <s v="Propuesta de Investigación Convocatoria"/>
    <s v="No seleccionada en convocatoria"/>
    <n v="852"/>
    <s v="CONVOCATORIA CONECTANDO CONOCIMIENTO 2019"/>
    <s v="MinCiencias"/>
    <s v="Co-ejecutor"/>
    <s v="1- Universidad de los Andes UniAndes (ejecutor)_x000a_2- Universidad Nacional de Colombia UNAL (co-ejecutor)"/>
    <s v="NANOMATERIALES Y DISPOSITIVOS OPTOELECTRÓNICOS"/>
    <s v="1- Obtención y Caracterización de Nitruros con Aplicaciones en dispositivos Plasmónicos (UniAndes - UNAL)_x000a_2- Fabricación de Nanodispositivos Plasmónicos (UniAndes - UNAL - CMNSR - UDFJC)_x000a_3- Desarrollo de un Nanocalentador y Termómetro On Chip (UniAndes - UNAL - CMNSR - UDFJC)"/>
    <n v="36"/>
    <s v="UniAndes:_x000a_- Edgar Patiño Zapata (investigador principal)_x000a_- Neelima Kelkar (co-investigador)_x000a_- Gustavo Melgarejo Cedeño (joven investigador) _x000a_- Leonardo Ríos Echeverry (estudiante doctorado)_x000a_- Leidy Quiroga Sánchez (joven investigador)_x000a_- Heidy Betancourt Infante (joven investigador)_x000a__x000a_UNAL:_x000a_- Edward Colmenares Cristancho (Estudiante Maestria)_x000a_- Jhon Jairo Olaya Florez (co-investigador)_x000a_- Oscar Piamba Tulcán (co-investigador)_x000a_- José Alfonso Orjuela (co-investigador)_x000a_- Dayi Agredo Díaz (joven investigador)_x000a_- Mónica Rojas (estudiante maestria)_x000a_- Lizeth Ramos Adame (joven investigador)_x000a__x000a_UDFJC:_x000a_- Cesar Herreño Fierro (co-investigador)_x000a_- Diego Vasquéz Torres (joven investigador)"/>
    <s v="UDFJC:_x000a_- Grupo de Instrumentación Cientifica &amp; Didáctica_x000a__x000a_UniANDES:_x000a_- Grupo de Fisica Teorica de la Materia Condensada_x000a_- GRUPO DE FISICA DE ALTAS ENERGIAS DE LA_x000a_UNIVERSIDAD DE LOS ANDES_x000a__x000a_UNAL:_x000a_- Grupo de Ciencia de Materiales y Superficies_x000a_- GRUPO DE INVESTIGACIÓN EN CORROSIÓN, TRIBOLOGIA Y ENERGÍA_x000a_- GRUPO DE INVESTIGACIÓN AFIS  (ANÁLISIS DE FALLAS, INTEGRIDAD Y SUPERFICIES)"/>
    <n v="2897791859"/>
    <m/>
    <n v="1378750876"/>
    <n v="1519040983"/>
    <n v="1307201650"/>
    <n v="11924871"/>
    <n v="64000000"/>
    <n v="35774613"/>
    <n v="932402903"/>
    <n v="23849742"/>
    <n v="522638080"/>
    <n v="0"/>
    <n v="0"/>
    <n v="0"/>
    <m/>
    <s v="- Creación de controladores de Software para análisis de parámetros de fabricación (espesor, diámetro, material) de nanodiscos plasmónicos._x000a_- Montaje para caracterización espectral de nanodiscos magnetoplasmónicos en función de la temperatura._x000a_- Modelo teóricos que incluyan los mecanismos físicos fundamentales que expliquen cualitativa y cuantitativamente las observaciones realizadas en el laboratorio y permitan hacer predicciones correspondientes._x000a_- Desarrollo de dispositivo para medición de propiedades ópticas de materiales heteroestructurados en función de la temperatura."/>
    <s v="- Dos Artículos categoría A2_x000a_- Dos Artículos categoría A1_x000a_- Solicitud patente provisional sobre un dispositivo plasmónico diseñado y fabricado por medio de este programa de investigación._x000a_- Un software_x000a_- Cinco Ponencias a nivel Nacional_x000a_- Vinculación de tres estudiantes de maestria_x000a_- Vinculación de un estudiante de doctorado_x000a_- Vinculación seis jóvenes investigadores"/>
    <n v="0.4511026718292675"/>
    <n v="2.6200940127632542E-2"/>
    <n v="0.15706145882025932"/>
    <n v="0.84293854117974065"/>
    <n v="0.33410871557010607"/>
    <n v="0.18858767247299385"/>
    <n v="0"/>
    <n v="0"/>
    <n v="70322"/>
    <s v="NO financiable"/>
    <s v="27/12/2019_x000a_20/02/2019"/>
    <m/>
    <m/>
    <m/>
    <s v="Impedido"/>
    <s v="Avaló"/>
    <s v="Avaló"/>
    <m/>
    <s v="Avaló"/>
  </r>
  <r>
    <x v="1"/>
    <s v="Propuesta de Investigación Convocatoria"/>
    <s v="No seleccionada en convocatoria"/>
    <n v="852"/>
    <s v="CONVOCATORIA CONECTANDO CONOCIMIENTO 2019"/>
    <s v="MinCiencias"/>
    <s v="Ejecutor"/>
    <s v="1- Universidad de Nariño"/>
    <s v="Configuración de categorías mediante procesos de innovación para la inclusión y el reconocimiento de la diversidad y diferencia cultural en la educación científica: Estudios de caso en los niveles educativos Básico y Universitario"/>
    <s v="1- Comunidades de Práctica Interculturales (Com-Prácticas Interculturales) para la inclusión de Tradiciones Culturales (lúdicas y nutricionales) y Conocimientos Científicos Escolares: Innovaciones en la clase de ciencias del nivel de Básica Primaria en Instituciones educativas urbanas y rurales (UDFJC ejecutor)_x000a_2- Puentes entre conocimientos Locales-Tradicionales y Científicos Escolares: Innovaciones de aula en el nivel de básica primaria de Instituciones Educativas multiculturales del municipio de Pasto (UDFJC ejecutor)_x000a_3- Concepciones de racismo científico y formación inicial de profesores de ciencias, para el reconocimiento y la inclusiónde la diversidad y diferencia étnica-cultural en la Universidad de Nariño y la Universidad Distrital Francisco José de Caldas (UDFJC ejecutor)_x000a_4- Innovación en educación sobre seguridad y soberanía alimentaria mediante el diálogo entre conocimientos y prácticas locales-tradicionales y académicos universitarios: caso comunidades Embera Chami, Campesina de Ansermanuevo y Universidad Distrital. (UDFJC ejecutor)"/>
    <n v="36"/>
    <s v="UDFJC:_x000a_- juan Sebastián Martínez (estudiante pregrado)_x000a_- Angie Arteaga Rodríguez (joven investigador)_x000a_- Jineth Pulido Manrique (joven investigador)_x000a_- Edgar Restrepo Bermúdez (joven investigador)_x000a_- Laura Rusinque Bosiga (apoyo)_x000a_- Juan Pablo Silva Casallas (apoyo)_x000a_- Sergio Gutierrez Palacio (estuduiante pregrado)_x000a_- Liz Muñoz (co-investigador)_x000a_- Dayana Álvarez Piñeros (joven investigador)_x000a_- Lina Gómez Hastamorir (joven investigador)_x000a_- Adela Molina Andrade (investigador principal)_x000a_- Olga Henao Torres (apoyo)_x000a_- Claudia Orjuela Osorio (co-investigador)_x000a_- Mónica Melo Herrera (estudiante de doctorado)_x000a_- Rafael Urrego Posada (co-investigador)_x000a_- Liliana Rodríguez Pizzinato (co-investigador)_x000a_- María Juliana Beltrán Castillo (investigador principal)_x000a_- Luisa González Ramirez (co-investigador)_x000a_- Edison Uribe (estudiante doctorado)_x000a_- Nádenka Melo Brito (investigador principal)_x000a_- Clara Pacheco Lozano (estudiante doctorado)_x000a__x000a_UN:_x000a_- Lizeth Díaz (joven investigador)_x000a_- Casey Vallejo (apoyo)_x000a_- Daniela Burgos Sierra (joven investigador)_x000a_- Fernando Garzón Velásquez (co-investigador)_x000a_- Diego Valderrama (co-investigador)_x000a_- Ana Sabina Barrios Estrada (co-investigador)_x000a_- Jaime Torres Mesias (co-investigador)"/>
    <s v="UDFJC:_x000a_- INTERCITEC (Interculturalidad, ciencia y tecnología)"/>
    <n v="1520035721"/>
    <m/>
    <n v="1095641480"/>
    <n v="424394241"/>
    <n v="1024092254"/>
    <n v="47699484"/>
    <n v="304036331"/>
    <n v="23849742"/>
    <n v="120357910"/>
    <n v="0"/>
    <n v="0"/>
    <n v="0"/>
    <n v="0"/>
    <n v="0"/>
    <m/>
    <s v="- Las comunidades de practica interculturales vinculan a sabedores locales al desarrollo de la innovación educativa, este caso los pobladores que acogen a las instituciones educativas_x000a_- Se plantea como estrategia de comunicación del conocimiento, la generación de contenidos vía radial, por medio de la emisora de las Universidades en Convenio_x000a_- Se plantea como estrategia de comunicación del conocimiento, la generación de contenidos virtual, por medio de los diferentes_x000a_portales de las Universidades en Convenio"/>
    <s v="- Cinco (5) libros categoría B_x000a_- Cuatro (4) capítulos de libro categoría B_x000a_- Dos (2) Artículos categoría A2_x000a_- Cuatro (4) artículos categoría B_x000a_- Cuatro Informes técnicos realizados en el marco del proyecto_x000a_- Vídeo donde se expone el desarrollo del proceso y la participación de las comunidades_x000a_- Participación en cuatro (4) Eventos Científicos Internacionales_x000a_- Participación ciudadana en el evento generado por parte de las Universidades en Convenio_x000a_- Se realizará un evento con invitados académicos especializados del campo, participantes de las  comunidades. Igualmente en dicho evento se realizará una validación de los resultados_x000a_- Se participará en cuatro (4) Congresos Nacionales especializados en la Enseñanza de las Ciencias EDUCYT con ponencia aprobada._x000a_- Se participará en el IX Congreso Internacional de Formación Profesores de Ciencias_x000a_- Seminario de Investigación a nivel doctoral sobre el desarrollo de la investigación_x000a_- Vinculación de cuatro (4) estudiantes de doctorado_x000a_- Vinculación de ocho (8) jóvenes investigadores_x000a_mediante becas-pasantías a las actividades de CTeI_x000a_- Tesis de doctorado en desarrollo: Innovaciones educativas, en el nivel de Básica Primaria_x000a_- Tesis en desarrollo: Innovación educativa en Básica Primaria vinculante con practicas nutricionales._x000a_- Culminación de Tesis de Doctorado Claudia Patricia Orjuela_x000a_- Seminario de Maestría orientado a la formación de profesores de Ciencias_x000a_- Curso de formación inicial de profesores de ciencias, en la_x000a_Universidad Distrital y la Universida de Nariño"/>
    <n v="0.67372907087096012"/>
    <n v="0.23139970340210184"/>
    <n v="0.13561167775877472"/>
    <n v="0.8643883222412253"/>
    <n v="9.4871225726938027E-2"/>
    <n v="0"/>
    <n v="0"/>
    <n v="0"/>
    <n v="70022"/>
    <s v="NO"/>
    <s v="27/12/2019_x000a_20/02/2019"/>
    <m/>
    <m/>
    <m/>
    <s v="Avaló"/>
    <s v="Avaló"/>
    <s v="Avaló"/>
    <m/>
    <s v="Avaló"/>
  </r>
  <r>
    <x v="1"/>
    <s v="Propuesta de Investigación Convocatoria"/>
    <s v="No seleccionada en convocatoria"/>
    <n v="852"/>
    <s v="CONVOCATORIA CONECTANDO CONOCIMIENTO 2019"/>
    <s v="MinCiencias"/>
    <s v="Co-ejecutor"/>
    <s v="1- Fundación Universidad Central FUC"/>
    <s v="N/A"/>
    <s v="Actividad fotocatalítica de materiales compuestos para su uso potencial en degradación de contaminantes emergentes"/>
    <n v="24"/>
    <s v="UDFJC:_x000a_- Henry Ortíz Salamanca (co-investigador)_x000a_- Arnold Alonso Álvarez (joven investigador)_x000a_- Cesar Herreño Fierro (co-investigador)_x000a__x000a_FUC:_x000a_- José Castro Gutiérrez (joven investigador)_x000a_- Fernando Villate Guío (co-investigador)_x000a_- Duvan Rubio Téllez (joven investigador)_x000a_- Edgar Sierra Puentes (co-investigador)_x000a_- Laura Gómez López (estudiante pregrado)_x000a_- María Eugenia González Jiménez (co-investigador)_x000a_- Ana Patricia Rozo Balcero (investigador principal)"/>
    <s v="UDFJC:_x000a_- Grupo de Instrumentación Cientifica &amp; Didáctica_x000a__x000a_UNAL:_x000a_- BioMat: Ciencias Biológicas y Nuevos Materiales"/>
    <n v="828807869"/>
    <m/>
    <n v="356405933"/>
    <n v="472401936"/>
    <n v="332556191"/>
    <n v="11924871"/>
    <n v="226780000"/>
    <n v="11924871"/>
    <n v="245621936"/>
    <n v="0"/>
    <n v="0"/>
    <n v="0"/>
    <n v="0"/>
    <n v="0"/>
    <m/>
    <s v="1- Generación de nuevo conocimiento:_x000a_* Dos publicación en revista indexada A1 A2_x000a_* Dos publicaciones en revistas de menor impacto_x000a_2- Apropiación social del conocimiento:_x000a_* Dos ponencias en eventos nacionales_x000a_* Dos ponencias en eventos internacionales_x000a_* Dos ponencias en Encuentro Regional de Semilleros de Investigación_x000a_3- Formación de recurso humano:_x000a_* Dos trabajo de grado de pregrado_x000a_* Un trabajo de grado de maestría_x000a_* Vinculaciones de dos jóvenes investigadores"/>
    <s v="- Un Artículos categoría A1_x000a_- Un Artículos categoría A2_x000a_- Dos Artículos categoría D_x000a_- Dos ponencias en eventos internacionales_x000a_- Cuatro trabajos de grado de estudiantes de pregrado_x000a_- Vinculación dos jóvenes investigadores"/>
    <n v="0.40124642083966505"/>
    <n v="0.28800989943303734"/>
    <n v="4.9956546550740472E-2"/>
    <n v="0.95004345344925956"/>
    <n v="0.31074367972729755"/>
    <n v="0"/>
    <n v="0"/>
    <n v="0"/>
    <n v="72135"/>
    <s v="NO"/>
    <s v="27/12/2019_x000a_20/02/2019"/>
    <m/>
    <m/>
    <m/>
    <s v="Impedido"/>
    <s v="Avaló"/>
    <s v="Avaló"/>
    <m/>
    <s v="Avaló"/>
  </r>
  <r>
    <x v="1"/>
    <s v="Propuesta de Investigación Convocatoria"/>
    <s v="Firmo Contrato"/>
    <n v="836"/>
    <s v="CONVOCATORIA DE MOVILIDAD ACADÉMICA CON EUROPA - ALEMANIA"/>
    <s v="MinCiencias"/>
    <s v="Ejecutor"/>
    <s v="1- Universidad Nacional de Colombia"/>
    <s v="N/A"/>
    <s v="Propuesta de movilidad de investigadores en el marco del proyecto en ejecución titulado: &quot;AN ULTRASENSITIVE PLASMONIC DETECTION PLATFORM&quot;"/>
    <n v="28"/>
    <s v="UDFJC:_x000a_- Cesar Herreño Fierro (investigador principal)_x000a__x000a_UNAL:_x000a_- Rafael Ramón Rey González _x000a_- Andrés Felipe Urquijo Rodríguez_x000a_"/>
    <s v="UDFJC:_x000a_- Grupo de Instrumentación Cientifica &amp; Didáctica"/>
    <n v="103750375"/>
    <n v="32000000"/>
    <n v="32690000"/>
    <n v="71060375"/>
    <n v="32000000"/>
    <n v="430000"/>
    <n v="43308311"/>
    <n v="260000"/>
    <n v="27752064"/>
    <n v="0"/>
    <n v="0"/>
    <n v="0"/>
    <n v="0"/>
    <n v="0"/>
    <m/>
    <s v="-Diseño de nuevos nanosensores con sensibilidad mejorada mediante modelización y simulación_x000a_- Realización de nanosensores multicapa mediante litografía de nanosfera_x000a_- Caracterización completa de los nanosensores también en lo que se refiere a la sensibilidad_x000a_- Validación por ensayo de modelo bioanalítico"/>
    <s v="- Dos (2) artículos categoría A1_x000a_- Informes técnicos_x000a_- Protótipo Industrial _x000a_- Asistencia a dos (2) eventos científicos internacionales_x000a_- Vinculación de cuatro (4) estudiantes de pregrado (UD-UN)_x000a_- Vinculación un (1) estudiante de doctorado (UD-UN)"/>
    <n v="0.30843262012305978"/>
    <n v="0.42157255817147649"/>
    <n v="9.831198099990647E-3"/>
    <n v="0.99016880190000933"/>
    <n v="0.26999482170546374"/>
    <n v="0"/>
    <n v="0"/>
    <n v="0"/>
    <n v="72874"/>
    <s v="SI"/>
    <s v="31/10/2019_x000a_27/12/2019"/>
    <m/>
    <s v="Avaló"/>
    <s v="Avaló"/>
    <s v="Impedido"/>
    <s v="Avaló"/>
    <s v="Avaló"/>
    <m/>
    <s v="Avaló"/>
  </r>
  <r>
    <x v="1"/>
    <s v="Propuesta de Investigación Convocatoria"/>
    <s v="Firmo Contrato"/>
    <n v="848"/>
    <s v="CONVOCATORIA PROGRAMA DE ESTANCIAS POSTDOCTORALES EN ENTIDADES DEL SNCTeI 2019"/>
    <s v="MinCiencias"/>
    <s v="Ejecutor"/>
    <m/>
    <s v="N/A"/>
    <s v="Efecto del clima e hidrología en la vegetación y macrofauna del suelo de los bosques de niebla de la cuenca del Río Orinoco."/>
    <n v="12"/>
    <s v="UDFJC: _x000a_- Raúl Giovanni Bogotá Ángel_x000a__x000a_Doctora:_x000a_Beatriz Helena Ramírez Correa"/>
    <s v="UDFJC:_x000a_- Grupo de Investigación Uso y Conservación de la Diversidad Forestal"/>
    <n v="147752000"/>
    <n v="96000000"/>
    <n v="128800000"/>
    <n v="18952000"/>
    <n v="96000000"/>
    <n v="7000000"/>
    <n v="18952000"/>
    <n v="25800000"/>
    <n v="0"/>
    <n v="0"/>
    <n v="0"/>
    <n v="0"/>
    <n v="0"/>
    <n v="0"/>
    <m/>
    <s v="- Línea base con la composición y abundancia de flora y  macrofauna del suelo a lo largo del gradiente altitudinal_x000a_- Modelo basado en datos que relacione las variables hidro-meteorológicas con parámetros de composición de especies y abundancias de flora y macrofauna del suelo, y permita la_x000a_proyección de efectos de cambio climático en la flora y macrofauna._x000a_- Matriz de relación entre la macrofauna del suelo y su aproximación a los servicios ecosistémicos._x000a_- Una estrategia de comunicación y apropiación social del conocimiento derivado de esta investigación_x000a_- Un plan de monitoreo hidro-meteorológico y ecológico a 10 años"/>
    <s v="- Un artículo científico sometido a revista indexada_x000a_- Dirección de una tesis de maestría_x000a_- Dirección de un trabajo de pregrado_x000a_- Ponencia en un evento científico_x000a_- Una charla magistral_x000a_- Plan de monitoreo hidro-meteorológico y ecológico a_x000a_10 años_x000a_- Dos eventos de comunicación y apropiación social en la zona de estudio_x000a_- Organizar un simposio sobre ecología e hidrología de bosques andino_x000a_"/>
    <n v="0.64973739780172179"/>
    <n v="0.17564567653906546"/>
    <n v="0.26972872996300862"/>
    <n v="0.73027127003699133"/>
    <n v="0.17461692565921275"/>
    <n v="0"/>
    <n v="0"/>
    <n v="0"/>
    <m/>
    <s v="NO"/>
    <s v="29/11/2019_x000a_20/12/2019"/>
    <m/>
    <s v="Avaló"/>
    <m/>
    <s v="Avaló"/>
    <s v="Avaló"/>
    <s v="Avaló"/>
    <m/>
    <m/>
  </r>
  <r>
    <x v="1"/>
    <s v="Propuesta de Investigación Convocatoria"/>
    <s v="No seleccionada en convocatoria"/>
    <n v="863"/>
    <s v="CONVOCATORIA PARA EL APOYO DE PROYECTOS DE DESARROLLO Y VALIDACIÓN PRECOMERCIAL Y COMERCIAL DE PROTOTIPOS FUNCIONALES DE TECNOLOGÍAS DE ALTO RIESGO TECNOLÓGICO Y ALTO POTENCIAL COMERCIAL"/>
    <s v="MinCiencias"/>
    <s v="Co-ejecutor"/>
    <s v="1. Industrias TECSOL LTDA (Ejecutor)._x000a_2. Cooperación Verde SAS (Acompañante)."/>
    <s v="N/A"/>
    <s v="Mejoramiento de la infraestructura de Cooperación Verde con un prototipo de co-generación a partir de su biomasa residual forestal, enfocado a la implementación de procesos sostenibles."/>
    <n v="20"/>
    <s v="1. TECSOL:_x000a_- Pedro Guevara Patiño (investigador principal)_x000a_- José Rincón Martínez (co-investigador)_x000a_- Jesús David Romero (co-investigador)_x000a_- Carlos Ramírez Escobar (co-investigador)_x000a__x000a_3. UDFJC:_x000a_- Clara Burítica Arboleda (co-investigador)_x000a_- Fredy Martínez Sarmiento (co-investigador)_x000a_"/>
    <s v="UDFJC:_x000a_- Grupo de investigacion en energias alternativas -_x000a_GIEAUD_x000a_- ARMOS - Arquitecturas Modernas para Sistemas_x000a_de Alimentación_x000a__x000a_TECSOL:_x000a_- Centro de Desarrollo Industrial Tecsol"/>
    <n v="935707049"/>
    <m/>
    <n v="797780894"/>
    <n v="137926155"/>
    <n v="523818458"/>
    <n v="73962436"/>
    <n v="79900000"/>
    <n v="0"/>
    <n v="38026155"/>
    <n v="200000000"/>
    <n v="20000000"/>
    <n v="0"/>
    <n v="0"/>
    <n v="0"/>
    <m/>
    <s v="- Contar con un producto de desarrollo tecnológico a nivel de prototipo para la cogeneración (electricidad –calor) con biomasa residual de podas._x000a_- Hacer pruebas de cogeneración en las instalaciones de la Cooperación Verde_x000a_- Establecer el potencial de generación eléctrica con la biomasa residual de podas_x000a_- Establecer el potencial de secar madera con calor residual de la generación eléctrica con biomasa residual de podas._x000a_- Establecer los beneficios ambientales y económicos del proceso desarrollado_x000a_- Desarrollar un informe de panorama tecnológico sobre co-generación energía-calor, hornos y aprovechamiento de_x000a_biomasa residual_x000a_- Desarrollar un sistema de control automático de la operación del prototipo_x000a_- Modelo de negocio o gestión para el aprovechamiento del prototipo"/>
    <s v="- Artículos de investigación: Dos (2) categoría B_x000a_- Acuerdo de licencia para la explotación comercial del prototipo resultado de la investigación_x000a_- Informe que describan los métodos y procedimientos empleados para la estimación y caracterización de los residuos forestales y su potencial energético._x000a_- Informe con la memoria de la ingeniería conceptual y básica de la planta de cogeneración._x000a_- Informe con la evaluación técnica, económica y ambiental de la tecnología de cogeneración en procesos de transformación primaria de la madera._x000a_- Informe de panorama tecnológico sobre sistemas de co-generación, hornos de secado._x000a_- Informe de modelo de negocio o gestión para el aprovechamiento del prototipo._x000a_- Planta de cogeneración de energía e integración con los procesos de secado y aserrío_x000a_- Participación en dos (2) eventos nacionales o internacionales en los que se presenten los avances o resultados del proyecto de investigación_x000a_- Vinculación un (1) jóven investigador"/>
    <n v="0.55981031516200541"/>
    <n v="0.16443440942807303"/>
    <n v="0.48070495907136163"/>
    <n v="0.51929504092863832"/>
    <n v="4.0638953228618886E-2"/>
    <n v="0.23511632218130271"/>
    <n v="0"/>
    <n v="0"/>
    <n v="73546"/>
    <s v="NO"/>
    <s v="11/12/2019_x000a_23/12/2019"/>
    <m/>
    <s v="Avaló"/>
    <s v="Impedidó"/>
    <m/>
    <s v="Avaló"/>
    <s v="Avaló"/>
    <m/>
    <s v="Avaló"/>
  </r>
  <r>
    <x v="1"/>
    <s v="Propuesta de Investigación Convocatoria"/>
    <s v="No seleccionada en convocatoria"/>
    <s v="Convocatoria de Proyectos de Investigación en Paz y Pos-acuerdo SUE 2019"/>
    <s v="CONVOCATORIA DE PROYECTOS DE INVESTIGACIÓN EN PAZ Y POS-ACUERDO. SUE 2019"/>
    <s v="SUE Distrito Capital"/>
    <s v="Co-ejecutor"/>
    <s v="1. Universidad Militar Nueva Granada - UMNG"/>
    <s v="N/A"/>
    <s v="Evaluación de alternativas para el desarrollo de la cadena de suministro de alimentos en la región de Bogotá - Cundinamarca en el contexto del pos-acuerdo "/>
    <n v="12"/>
    <s v="1. UMNG:_x000a_- Miltón Mauricio Herrera Martínez_x000a__x000a_2. UDFJC:_x000a_- Javier Arturo Orjuela Castro"/>
    <s v="UDFJC:_x000a_- GICALYT - Grupo de Investigación en Cadenas de Abastecimiento, logística y Trazabilidad_x000a__x000a_UMNG:_x000a_- Grupo de estudios contemporáneos en contabilidad, gestión y organizaciones - GECCGO"/>
    <n v="49493245"/>
    <m/>
    <n v="39428000"/>
    <n v="10065245"/>
    <n v="39428000"/>
    <n v="0"/>
    <n v="4125000"/>
    <n v="0"/>
    <n v="5940245"/>
    <m/>
    <m/>
    <m/>
    <m/>
    <m/>
    <m/>
    <s v="Los impactos esperados se listan a continuación:_x000a_i) Transferencia de conocimiento a asociaciones y organizaciones públicas y privadas del sector agroindustrial._x000a_ii) Generación de Nuevo Conocimiento en revista de alto impacto que contribuyen a los grupos de investigación de la alianza del SUE._x000a_iii) Formación de estudiante de posgrado a nivel de Maestría en investigación y modelado._x000a_iv) Difusión de conocimiento en conferencias especializadas en el tema. _x000a_v) Diseño de alternativas de política para instituciones públicas (Ministerio de Agricultura y Desarrollo entre otros)._x000a_vi) Diseño de estrategias basada en el modelado y simulación para instituciones privadas."/>
    <s v="- Dos (2) artículos sometidos en revista científica Nacional y/o Internacional (Q3)_x000a_- Un avance de tesis de maestría relacionadas con el tema de investigación_x000a_- Una participación en evento internacional y/o nacional para la difusión de resultados_x000a_- Realizar un (1) evento académico para divulgar los avances alcanzados en el proyecto y/o los resultados del mismo y así como para promover la posible conformación de redes de investigación y alianzas institucionales_x000a_- Avance de una (1) tesis de pregrado relacionadas con el tema de investigación"/>
    <n v="0.79663396489763405"/>
    <n v="8.3344706939300503E-2"/>
    <n v="0"/>
    <n v="1"/>
    <n v="0.12002132816306549"/>
    <n v="0"/>
    <n v="0"/>
    <n v="0"/>
    <m/>
    <s v="NO"/>
    <m/>
    <m/>
    <m/>
    <m/>
    <m/>
    <m/>
    <m/>
    <m/>
    <m/>
  </r>
  <r>
    <x v="1"/>
    <s v="Propuesta de Investigación Convocatoria"/>
    <s v="Firmo Contrato"/>
    <n v="866"/>
    <s v="CONVOCATORIA EXPEDICIONES CIENTÍFICAS NACIONALES Y FORTALECIMIENTO DE COLECCIONES BIOLÓGICAS"/>
    <s v="MinCiencias"/>
    <s v="Ejecutor"/>
    <s v="N/A"/>
    <s v="N/A"/>
    <s v="Virtualización de la Colección Entomológica Forestal UDFJC con énfasis en Isoptera (Insecta: Blattaria)"/>
    <n v="24"/>
    <s v="- Olga Patricia Pinzón Florián (Investigador principal)_x000a_- Roció Cortes Ballén (co-investigador)_x000a_- Tiago Fernández Carrijo (especialista Isoptera)_x000a_- José Palacios Vargas (especialista Collembola)_x000a_- Tres (3) auxiliares de investigación"/>
    <s v="USO Y CONSERVACION DE LA DIVERSIDAD FORESTAL"/>
    <n v="107749049"/>
    <n v="69915425"/>
    <n v="88009049"/>
    <n v="19740000"/>
    <n v="69915425"/>
    <n v="18093624"/>
    <n v="19740000"/>
    <n v="0"/>
    <n v="0"/>
    <n v="0"/>
    <n v="0"/>
    <n v="0"/>
    <n v="0"/>
    <n v="0"/>
    <m/>
    <s v="- 500 imágenes digitalizadas de especímenes insectiles de la Colección_x000a_- Puesta en funcionamiento del portal de la Colección_x000a_entomológica Forestal_x000a_- Dos estudiantes de pregrado y/o posgrado de la Maestría en Manejo, Uso y Conservación del Bosque de la Universidad Distrital con certificación de aprobación de_x000a_sustentación de tesis de grado._x000a_- Artículo en revista_x000a_- Publicación en el SIB Colombia de metadatos de 10000000 registros de la Colección._x000a_- 1000 imágenes digitalizadas de la colección entomológica_x000a_- Publicación en la plataforma Bold Systems y/o el Gen Bank de secuencias de fragmentos de ADN de Isoptera_x000a_- Puesta en funcionamiento del portal de la Colección Entomológica"/>
    <s v="- Artículo de investigación categoría B_x000a_- Colección Entomológica sistematizada y de libre acceso a traves de la Web_x000a_- Libre acceso a al menos 500 imágenes representativas de la biodiversidad insectil de diferentes areas geográficas de Colombia._x000a_- Publicación de libre acceso secuencias de generos de Isoptera codigo de barras en Boldsystem_x000a_- Desarrollo de un (1) trabajo de grado documentando la diversidad insectil"/>
    <n v="0.64887278030639506"/>
    <n v="0.35112721969360489"/>
    <n v="0.47824189403584494"/>
    <n v="0.52175810596415506"/>
    <n v="0"/>
    <n v="0"/>
    <n v="0"/>
    <n v="0"/>
    <n v="75077"/>
    <s v="SI"/>
    <s v="13/03/2020_x000a_15/04/2020"/>
    <m/>
    <s v="Avaló"/>
    <m/>
    <s v="Avaló"/>
    <s v="Avaló"/>
    <s v="Avaló"/>
    <m/>
    <s v="Avaló"/>
  </r>
  <r>
    <x v="1"/>
    <s v="Propuesta de Investigación Convocatoria"/>
    <s v="No seleccionada en convocatoria"/>
    <n v="6"/>
    <s v="006-2019 CONVOCATORIA DE PROYECTOS ELEGIBLES DE INVESTIGACIÓN Y DESARROLLO - SGR - FONDO DE_x000a_CTI"/>
    <s v="SGR - MinCiencias"/>
    <s v="Ejecutor"/>
    <s v="1- CORPORACIÓN UNIVERSITARIA IBEROAMERICANA - CPI_x000a_2- UNIVERSIDAD DE ANTOFAGASTA - UATFG_x000a_3- ZEMILLAH"/>
    <s v="N/A"/>
    <s v="Ambientes de aprendizajes accesibles y afectivos que favorecen la formación de profesores para el desarrollo de experiencias estéticas con el lenguaje, las artes y el acogimiento de la diversidad en Bogotá - Región"/>
    <n v="30"/>
    <s v="UDFJC:_x000a_- Dora Calderón (investigadora principal)_x000a_- Miriam Borja Orozco (co-investigadora)_x000a_- Jhon Jairo Paez (co-investigadora)_x000a_- Rafael Fino Sandoval (co-investigador)_x000a_- Edna Mendez Pinzón (co-investigador)_x000a_- Dylan Poveda Vargas (asistente de investigación)_x000a_- Raimundo Villalba Labrador (asistente de investigación)_x000a__x000a_CPI_x000a_- María de Jesús Blanco Vega (co-investigador)_x000a_- Sandra Rincón Infante (asistente de investigación)_x000a__x000a_Zemillah_x000a_- Zulibeth Acero (Asesora)_x000a__x000a_UATFG_x000a_- Mailing Rivera Lam (co-investigadora)_x000a_- Wilson Cortés Gómez (co-investigador)_x000a_Paola Fontana Adasme (co-investigadora)"/>
    <s v="GIIPLyM"/>
    <n v="2052784848"/>
    <m/>
    <n v="1420935298"/>
    <n v="631849550"/>
    <n v="1420935298"/>
    <n v="0"/>
    <n v="359074286"/>
    <n v="0"/>
    <n v="80330440"/>
    <n v="0"/>
    <n v="139036009"/>
    <n v="0"/>
    <n v="53408815"/>
    <n v="0"/>
    <m/>
    <s v="Formulación de primera versión tipo Artículo que define categorías: experiencias estéticas en lenguaje y comunicación y en artes y criterios para su incorporación en el diseño de AAAA._x000a__x000a_(Generación de Nuevo conocimiento)_x000a_- Primera versión de ambientes de aprendizaje para el desarrollo de experiencias estéticas en lenguaje y comunicación y en artes, en la formación de profesores._x000a_- Juegos y materiales diseñados para el desarrollo de experiencia estética en lenguaje y comunicación y en artes._x000a__x000a_(Formación de Recurso Humano) - (Apropiación Social del Conocimiento)._x000a_- Documentos teóricos resultado grupos focales con propuesta de AAAA para las diversas poblaciones. _x000a__x000a_(Generación de Nuevo Conocimiento Conocimiento)_x000a_- Repositorio AAAA diseñados y validados tanto en formación de profesores como contextos educativos de distintos niveles y áreas con informe de evolución y de validación. _x000a__x000a_(Apropiación Social del conocimiento)._x000a_- Artículos postulados a revistas indexadas _x000a__x000a_(Generación de Nuevo Conocimiento)_x000a_- Cartillas para profesores_x000a_(Apropiación Social del conocimiento -"/>
    <s v="- Cuatro (4) obras y/o productos de investigación, creación en artes, arquitectura y diseño_x000a_- Doce (12) Libros y/o capítulos de libros resultados de investigación_x000a_- Tres (3) Artículos publicados en revistas indexadas nacionales e internacionales_x000a_- Diseño de primeros talleres para los grupos focales incorporando las cuatro categorías._x000a_- Preparación y participación en Congresos (mínimo dos en lenguaje y comunicación, dos en artes y uno en tecnología y uno en ingeniería_x000a_- Dos cartillas para profesores uno en lenguaje y uno en_x000a_artes"/>
    <n v="0.69219884362669459"/>
    <n v="0.17492056527494401"/>
    <n v="0"/>
    <n v="1"/>
    <n v="3.913242056432014E-2"/>
    <n v="6.773043416384375E-2"/>
    <n v="2.6017736370197525E-2"/>
    <n v="0"/>
    <n v="75356"/>
    <s v="No han publicado resultados"/>
    <s v="17/03/2020_x000a_31/03/2020"/>
    <m/>
    <m/>
    <m/>
    <m/>
    <m/>
    <m/>
    <m/>
    <m/>
  </r>
  <r>
    <x v="1"/>
    <s v="Propuesta de Investigación Alianza Convenio"/>
    <s v="No seleccionada en convocatoria"/>
    <s v="N/A"/>
    <s v="N/A"/>
    <s v="Universidad de América"/>
    <s v="Aliado"/>
    <s v="Universidad de América"/>
    <s v="N/A"/>
    <s v="Evaluación de coagulantes naturales modificados, obtenidos a partir de polifenoles extraídos de residuos del café, en diferentes tipos de agua"/>
    <n v="12"/>
    <s v="Investigador Principal:_x000a_* Juan Pablo Rodríguez Miranda (UDFJC)_x000a_* Diana Marcela Cuesta Parra (UA)_x000a__x000a_Coinvestigadores:_x000a_*Felipe Correa Mahecha_x000a_* Adriana Páez Morales_x000a_* Jaime Eduardo Arturo"/>
    <m/>
    <n v="178895903"/>
    <m/>
    <n v="50872223"/>
    <n v="128023680"/>
    <n v="0"/>
    <n v="45872223"/>
    <n v="60125000"/>
    <n v="5000000"/>
    <n v="67898680"/>
    <m/>
    <m/>
    <m/>
    <m/>
    <m/>
    <m/>
    <s v="* Formación de dos (2) estudiantes de pregrado en investigación formativa de la Universidad America._x000a_* Dos (2) estudiantes de la Tecnología en Saneamiento Ambiental y/o Ingeniería Sanitaria de la Universidad Distrital._x000a_* Formación de un (1) estudiante de maestría._x000a_* Asistencia a tres (3) ponencias en Congresos y/o Seminarios especializados"/>
    <s v="* Tres (3) artículos científicos resultados de la investigación en revistas indexadas por Colciencias_x000a_* Un (1) Libro de resultado de investigación "/>
    <n v="0"/>
    <n v="0.59250782842131378"/>
    <n v="0.43276815846392502"/>
    <n v="0.56723184153607498"/>
    <n v="0.40749217157868617"/>
    <n v="0"/>
    <n v="0"/>
    <n v="0"/>
    <s v="N/A"/>
    <s v="N/A"/>
    <s v="N/A"/>
    <m/>
    <s v="Gracias por el envío de la información, sin embargo, creo que debemos sentar un lineamiento frente a este tipo de propuestas de proyectos (en convenio), dado que existen rubros que la Universidad asume , (que para esta oportunidad son mas altos que la Universidad América) y creería que fácilmente puede aplicar a la convocatoria de banco de proyectos que el CIDC tiene abierta. Lo indico porque  no se asocian pares para su evaluación, y con rubros de por medio, creería que lo mínimo se realice una evaluación como las que se realizan normalmente en CIDC. De mi parte no tengo experiencia para avalar está propuesta desde el punto de vista académico._x000a__x000a_Por tal motivo, no doy mi aval, hasta tanto no se tenga claridad del procedimiento asignación de pares.  Algunas inquietudes que surgen : El director del proyecto se encuentra a paz y salvo con otros proyectos?, administrativamente tanto el directo cómo el grupo puede aplicar ? Porque la UD asume más de la mitad del proyecto en efectivo? Los productos son acordes a la solicitud económica planteada?. _x000a__x000a_Como sugerencia propongo  que  este tipo de propuestas apliquen a las convocatorias de Banco de Proyectos, hasta tanto no se tenga una reglamentación clara de este tipo de proyectos en Convenio."/>
    <s v="Buenos días Milenita. déspues de leer el docunento del profesor Juan Pablo. respecto al aspecto académico recomendaria revisar el objetivo general para especificar que es lo que se quiere con la evaluación. En el aspecto administrativo volvemos a un proyecto que solicita 45millones en efectivo que no sabemos si la universidad tiene dicha capacidad. Saludos"/>
    <s v="Avaló"/>
    <m/>
    <m/>
    <m/>
    <m/>
  </r>
  <r>
    <x v="2"/>
    <s v="Propuesta de Investigación Convocatoria"/>
    <s v="No seleccionada en convocatoria"/>
    <s v="Solución COVID-19"/>
    <s v="INVITACIÓN A PRESENTAR PROYECTOS QUE CONTRIBUYAN A LA SOLUCIÓN DE PROBLEMÁTICAS ACTUALES DE SALUD RELACIONADAS CON LA PANDEMIA DE COVID-19"/>
    <s v="MinCiencias"/>
    <s v="Ejecutor"/>
    <s v="N/A"/>
    <s v="N/A"/>
    <s v="HERRAMIENTAS PARA LA CONSTRUCCIÓN DE POLÍTICAS PÚBLICAS EN COLOMBIA, PARA EL CONTROL Y MITIGACIÓN DE LOS EFECTOS OCASIONADOS POR INFECCIONES_x000a_RESPIRATORIAS AGUDAS (IRA), MEDIANTE MACHINE LEARNING. ESTUDIO DE CASO: SARSCoV-2."/>
    <n v="8"/>
    <s v="- JUAN PABLO RODRIGUEZ MIRANDA_x000a_- CARLOS ARTURO REINA RODRIGUEZ_x000a_- MAURICIO ANDRES RUIZ OCHOA_x000a_- NICOLAS DAVID ROZO GARCES_x000a_- CAROLINA PINO VÉLEZ_x000a_- JUAN MANUEL SÁNCHEZ CÉSPEDES_x000a_- CARLOS DAVID PADILLA LEAL_x000a_- SANDRA PATRICIA USAQUÉN PERILLA_x000a_- JENNY ALEXANDRA SEGURA OSUNA"/>
    <s v="- GIIRA_x000a_- AQUAFORMAT"/>
    <n v="1452705021"/>
    <m/>
    <n v="932705021"/>
    <n v="520000000"/>
    <n v="932705021"/>
    <n v="0"/>
    <n v="520000000"/>
    <m/>
    <m/>
    <m/>
    <m/>
    <m/>
    <m/>
    <m/>
    <m/>
    <s v="- Formación de cinco (5) estudiantes de pregrado en investigación formativa (Tecnología en Saneamiento Ambiental, Ingeniería Sanitaria, Ingeniería de Sistemas e Ingeniería Electrónica de la Universidad Distrital Francisco José de Caldas)_x000a_- Dos (2) ponencias en Congresos y/o Seminarios especializados, uno nacional y otro internacional._x000a_- Socialización de resultados ante el Gobierno Nacional, Autoridad Sanitaria y Autoridad Ambiental Jurisdicción."/>
    <s v="- Dos (2) artículos científicos resultados de la investigación en revistas indexadas por Colciencias_x000a_- Un (1) libro de los resultados de la investigación que reúna cada una de las líneas del proyecto._x000a_- Un (1) software especializado."/>
    <n v="0.64204708286748602"/>
    <n v="0.35795291713251398"/>
    <n v="0"/>
    <n v="1"/>
    <n v="0"/>
    <n v="0"/>
    <n v="0"/>
    <n v="0"/>
    <n v="77147"/>
    <s v="No paso"/>
    <d v="2020-04-06T00:00:00"/>
    <m/>
    <m/>
    <s v="Avaló"/>
    <s v="No Avaló"/>
    <s v="Avaló"/>
    <s v="Avaló"/>
    <m/>
    <s v="Avaló"/>
  </r>
  <r>
    <x v="2"/>
    <s v="Propuesta de Investigación Convocatoria"/>
    <s v="No seleccionada en convocatoria"/>
    <s v="Solución COVID-19"/>
    <s v="INVITACIÓN A PRESENTAR PROYECTOS QUE CONTRIBUYAN A LA SOLUCIÓN DE PROBLEMÁTICAS ACTUALES DE SALUD RELACIONADAS CON LA PANDEMIA DE COVID-19"/>
    <s v="MinCiencias"/>
    <s v="Ejecutor"/>
    <s v="N/A"/>
    <s v="N/A"/>
    <s v="Clasificación Asistencial COVID19"/>
    <n v="8"/>
    <s v="- Nelson Díaz Aldana (Investigador principal)_x000a_- César Leonardo Trujillo (Co-investigador)_x000a_- David Rosero Bernal Co-investigador"/>
    <s v="- LIFAE"/>
    <n v="833158200"/>
    <m/>
    <n v="538108200"/>
    <n v="295050000"/>
    <n v="538108200"/>
    <n v="0"/>
    <n v="295050000"/>
    <m/>
    <m/>
    <m/>
    <m/>
    <m/>
    <m/>
    <m/>
    <m/>
    <s v="El trabajo desarrollado por el grupo de investigación se ha focalizado en tres (03) aspectos: Pronóstico de_x000a_información disponible en las bases de datos, pronóstico de la segmentación de las imágenes de rayos x y_x000a_automatización de la clasificación asistencial a partir de soluciones disponibles en la nube._x000a_En la actualidad, se dispone de una gran cantidad de información que hace posible el desarrollo de modelos de_x000a_pronóstico bastante precisos. Sin embargo, el reto consiste en definir flujos de trabajo para el análisis de datos_x000a_que permitan convertir toda la información de baja calidad en información procesable. En el documento se_x000a_define un flujo de trabajo que tiene en cuenta cuatro pasos:_x000a_1. Importar datos de diferentes fuentes, tales como, archivos, bases de datos y hojas de datos._x000a_2. Limpiar la información por medio de la eliminación de valores atípicos y ruido, y combinar los conjuntos_x000a_de datos._x000a_3. Desarrollar un modelo predictivo preciso con base en la combinación de datos utilizando técnicas_x000a_adecuadas de aprendizaje profundo._x000a_4. Desplegar el modelo como una aplicación en un ambiente de producción._x000a_Para el desarrollo de la investigación se está utilizando las siguientes herramientas: Matlab [8], Simulink [9],_x000a_Opal-RT [10], DSPACE [11] y Amazon AWS [12]. Matlab y Simulink se utilizan para modelar el sistema de_x000a_clasificación asistencial y expandirlo a la segmentación de imágenes de rayos x. La definición del modelo_x000a_incluye el flujo de trabajo que permita el análisis de datos para el pronóstico del nexo epidemiológico y de los_x000a_antecedentes clínicos. Adicionalmente, se proyecta definir una aplicación que permita seleccionar cualquier_x000a_entidad que reporte información dentro del país para desplegar la clasificación asistencial actual y pronosticar_x000a_una futura._x000a_La plataforma de simulación de elementos eléctricos complejos (Opal-RT ó DSPACE) se utiliza para emular en_x000a_tiempo real el desempeño del modelo en términos de generación de datos y seguimiento al modelo. La_x000a_incorporación de los datos en la caracterización del comportamiento del nexo epidemiológico y de los_x000a_antecedentes clínicos permite obtener un pronóstico más preciso, de tal manera, que el sistema de_x000a_clasificación asistencial pueda mostrar escenarios para tomar decisiones más acertadas con respecto a_x000a_situaciones particulares._x000a_Finalmente, se utiliza el servicio de almacenamiento simple de Amazon (Amazon S3 ) para garantizar el acceso_x000a_y registro de los archivos que se utilizan por los modelos y los algoritmos de pronóstico bajo condiciones_x000a_adecuadas de escalabilidad, disponibilidad de datos, seguridad y rendimiento."/>
    <s v="La producción de esta solución permitirá tener disponible la información centralizada de los pacientes de manera permanente y la presentación amigable de escenarios futuros adecuados para la toma de decisiones de corto y mediano plazo."/>
    <n v="0.64586557510926501"/>
    <n v="0.35413442489073504"/>
    <n v="0"/>
    <n v="1"/>
    <n v="0"/>
    <n v="0"/>
    <n v="0"/>
    <n v="0"/>
    <n v="77492"/>
    <s v="No paso"/>
    <d v="2020-04-06T00:00:00"/>
    <m/>
    <s v="Avaló"/>
    <s v="Avaló"/>
    <s v="Avaló"/>
    <s v="Avaló"/>
    <s v="Avaló"/>
    <m/>
    <m/>
  </r>
  <r>
    <x v="2"/>
    <s v="Propuesta de Investigación Convocatoria"/>
    <s v="No seleccionada en convocatoria"/>
    <s v="Solución COVID-19"/>
    <s v="INVITACIÓN A PRESENTAR PROYECTOS QUE CONTRIBUYAN A LA SOLUCIÓN DE PROBLEMÁTICAS ACTUALES DE SALUD RELACIONADAS CON LA PANDEMIA DE COVID-19"/>
    <s v="MinCiencias"/>
    <s v="Ejecutor"/>
    <s v="- PONTIFICIA UNIVERSIDAD JAVERIANA_x000a_- COLOMBIANA DE TRASPLANTES SAS_x000a_- HOSPITAL MILITAR CENTRAL_x000a_- SOCIEDAD COLOMBIANA DE INGENIERIA_x000a_FISICA_x000a_- UNIVERSIDAD EL BOSQUE"/>
    <s v="N/A"/>
    <s v="ESPECTROSCOPIAS RAMAN Y ELIPSOMÉTRICA PARA EL PRONÓSTICO DE EVOLUCIÓN DEL COVID-19 EN PACIENTES INFECTADOS CON SARS-COV-2"/>
    <n v="6"/>
    <s v="- Alejandro Camargo_x000a_- Adriana Beltran_x000a_- Mónica Acevedo_x000a_- Juan Carlos Ulloa_x000a_- Henry Ortíz_x000a_- Sandra Perdomo_x000a_- Andrés Cardona_x000a_- Jaime Perez_x000a_- María Consuelo Romero_x000a_- Cesar Herreño"/>
    <s v="UDFJC:_x000a_Grupo de Instrumentación Cientifica &amp; Didáctica_x000a_PUJ:_x000a_Enfermedades Infecciosas_x000a_CDTSAS:_x000a_Grupo de investigación Colombiana de_x000a_Trasplantes_x000a_HMC:_x000a_Grupo de Inmunología Clínica Aplicada_x000a_SCDIF:_x000a_INGENIERIA FISICA_x000a_UDB:_x000a_Grupo de Inmunología celular y molecular_x000a_Universidad El Bosque"/>
    <n v="1590798299"/>
    <m/>
    <n v="824297436"/>
    <n v="766500863"/>
    <n v="824297436"/>
    <n v="0"/>
    <n v="739600000"/>
    <n v="0"/>
    <n v="2047391"/>
    <n v="0"/>
    <n v="5399040"/>
    <n v="0"/>
    <n v="5454432"/>
    <n v="0"/>
    <n v="14000000"/>
    <m/>
    <s v="Actualmente se han identificado cuatro genes que pertenecen a la familia del coronavirus, conocidos como alfa, beta,_x000a_gamma y delta. Dentro de este grupo de genes, el virus corona alfa y beta, puede ocasionar patologías, tanto en seres_x000a_humanos como en animales. Mientras que coronavirus del grupo gamma y delta, sólo generan procesos infecciosos en_x000a_animales._x000a_El virus coronavirus (COVID-19) pertenece a la familia beta, y es el patógeno responsable de los mecanismos_x000a_infecciosos que se desencadenaron en seres humanos y que generaron una neumonía masiva en Wuhan, Hubei_x000a_(China) en diciembre del 2019. Aquí radica la importancia de diagnosticar esta infección de manera rápida y ágil por_x000a_medio de técnicas moleculares como RT-PCR. Esto también es de relevancia en la actualidad, debido a que no existen_x000a_vacunas o antivirales que se encuentren aprobados para procedimientos clínicos._x000a_La Organización Mundial de la Salud (OMS) ha puesto a disposición protocolos de laboratorio para la detección de este_x000a_virus. En estos documentos, este organismo menciona la importancia de detectar los genes RdyRp y E que se han_x000a_utilizado masivamente en países como Corea, desde febrero de 2020 y los genes N, que se han utilizado en los_x000a_Centros para el Control y Prevención de Enfermedades (CDC) de los Estados Unidos; dándole una mayor fiabilidad al_x000a_diagnóstico. En este procedimiento sólo se añade ARN de plantilla para que pueda ser utilizado por cualquier_x000a_investigador que decida realizar el procedimiento._x000a_Esto es posible a través de la utilización de un kit de RT-PCR en tiempo real, que detecte los genes anteriormente_x000a_mencionados e identifique a los pacientes positivos para la enfermedad y descarte a los que no han sido infectados con_x000a_el COVID-19. A partir de este punto, se procede a la correlación de los resultados a través de la técnica de RAMAN._x000a_Bibliografía: Directrices de Laboratorio para la Detección y Diagnóstico de la Infección con el Nuevo Coronavirus 2019_x000a_(2019-nCoV) - 1 Febrero de 2020 - Organización mundial de la salud."/>
    <n v="0.51816590231342707"/>
    <n v="0.46492380615752721"/>
    <n v="0"/>
    <n v="1"/>
    <n v="1.2870211146736963E-3"/>
    <n v="3.3939186403417194E-3"/>
    <n v="3.4287388938174872E-3"/>
    <n v="8.8006128802127926E-3"/>
    <n v="76726"/>
    <s v="No paso"/>
    <d v="2020-04-06T00:00:00"/>
    <m/>
    <s v="Avaló"/>
    <s v="Avaló"/>
    <s v="Impedido"/>
    <s v="Avaló"/>
    <s v="Avaló"/>
    <m/>
    <m/>
  </r>
  <r>
    <x v="2"/>
    <s v="Propuesta de Investigación Convocatoria"/>
    <s v="No seleccionada en convocatoria"/>
    <s v="Solución COVID-19"/>
    <s v="INVITACIÓN A PRESENTAR PROYECTOS QUE CONTRIBUYAN A LA SOLUCIÓN DE PROBLEMÁTICAS ACTUALES DE SALUD RELACIONADAS CON LA PANDEMIA DE COVID-19"/>
    <s v="MinCiencias"/>
    <s v="Ejecutor"/>
    <m/>
    <s v="N/A"/>
    <s v="Sistema integrado de monitoreo de datos médicos geolocalizados para toma de decisiones y modelamiento epidemiológico basado en inteligencia artificial enfocado en el caso de estudio SARS-Cov-2"/>
    <n v="6"/>
    <s v="- Diego Barragán_x000a_- Israel Contreras_x000a_- Nathaly Marín_x000a_- Roberto Ferro_x000a_- Andrés López_x000a_- Juan Bello_x000a_- Gabriel Alzate"/>
    <s v="LIDER"/>
    <n v="712600000"/>
    <m/>
    <n v="553400000"/>
    <n v="159200000"/>
    <n v="553400000"/>
    <n v="0"/>
    <n v="159200000"/>
    <n v="0"/>
    <n v="0"/>
    <n v="0"/>
    <n v="0"/>
    <n v="0"/>
    <n v="0"/>
    <n v="0"/>
    <n v="0"/>
    <m/>
    <s v="Contar con un sistema de geolocalización en tiempo real permite conocer las ubicaciones de los pacientes_x000a_afectados por el Covid-19, esto con el fin de implementar planes de contingencia que ayuden a reducir dichos focos_x000a_de propagación. Se sabe que actualmente una de las ciudades en Colombia más afectadas es la capital Bogotá,_x000a_inicialmente el virus ingresó en días anteriores al 6 de Marzo cuando se diagnosticó el paciente cero en el país,_x000a_asumiendo que este virus se importó por vía aérea, este sistema logrará caracterizar dichos escenarios de_x000a_propagación permitiendo tomar decisiones radicales que ayuden a minimizar la razón del número de contagiados en_x000a_función del tiempo, esta es una de las grandes preocupaciones en vista de que la red hospitalaria [11] no cuenta_x000a_con UCIS suficientes para la demanda que se avecina._x000a_Cuando el sistema se encuentre en funcionamiento se retroalimentan las bases de datos en tiempo real que_x000a_permitan conocer estadísticas actualizadas para analizar si los protocolos implementados por el Ministerio de Salud_x000a_han generado resultados. Actualmente el número de contagios en Colombia supera los 490 individuos y se estima_x000a_por medio de una regresión con losdatos actuales que para finales de abril esta cifra se encuentre muy por encima_x000a_de las 5.000 personas afectadas y que haya en total entre 80 y 100 muertes. El diseño de un algoritmo estocástico_x000a_y/o metaheurístico retroalimentado con machine learning permitirá generar un modelo de estimación que_x000a_pronostique un número probable de contagios por día, según la ubicación y factores estudiados previamente, esto_x000a_con el fin de mitigar dichos focos de propagación por medio de medidas radicales que no impacten colateralmente_x000a_la economía del país._x000a_Con el total de los datos obtenidos durante el proceso, se convierte en un insumo de toma de decisión para el_x000a_gobierno."/>
    <n v="0.77659275891103008"/>
    <n v="0.22340724108896998"/>
    <n v="0"/>
    <n v="1"/>
    <n v="0"/>
    <n v="0"/>
    <n v="0"/>
    <n v="0"/>
    <n v="76725"/>
    <s v="No paso"/>
    <d v="2020-04-06T00:00:00"/>
    <m/>
    <s v="Avaló"/>
    <m/>
    <s v="Avaló"/>
    <s v="Avaló"/>
    <s v="Avaló"/>
    <m/>
    <m/>
  </r>
  <r>
    <x v="2"/>
    <s v="Propuesta de Investigación Convocatoria"/>
    <s v="No seleccionada en convocatoria"/>
    <s v="Solución COVID-19"/>
    <s v="INVITACIÓN A PRESENTAR PROYECTOS QUE CONTRIBUYAN A LA SOLUCIÓN DE PROBLEMÁTICAS ACTUALES DE SALUD RELACIONADAS CON LA PANDEMIA DE COVID-19"/>
    <s v="MinCiencias"/>
    <s v="Ejecutor"/>
    <s v="- CORPORACIÓN TECNOLÓGICA INDUSTRIAL COLOMBIANA_x000a_- FUNDACIÓN UNIVERSITARIA_x000a_PANAMERICANA_x000a_- UNIVERSIDAD SANTO TOMAS"/>
    <s v="N/A"/>
    <s v="Modelo de comunicación asertiva para el aislamiento y el uso de redes sociales que permita impactar en la cadena de transmisión del COVID 19 en Bogotá. Caso de estudio Instituciones De educación Superior (IES)."/>
    <n v="8"/>
    <s v="- Neider Barbosa_x000a_- Edwin Forero_x000a_- Evy Tapias_x000a_- Fabiola Saenz"/>
    <s v="- INNOVATEC_x000a_- GRUPO DE INVESTIGACIÓN EN INGENIERÍAS - GIIS"/>
    <n v="622920055"/>
    <m/>
    <n v="561614647"/>
    <n v="61305408"/>
    <n v="561614647"/>
    <n v="0"/>
    <n v="16200000"/>
    <n v="0"/>
    <n v="28800000"/>
    <n v="0"/>
    <n v="9000000"/>
    <n v="0"/>
    <n v="7305408"/>
    <n v="0"/>
    <n v="0"/>
    <m/>
    <s v="La relación simbiótica entre las redes sociales y la información, no ha sido ajena al manejo que ha tenido esta en_x000a_relación con el surgimiento y desarrollo de esta pandemia denominada COVID 19. En la historia de la humanidad_x000a_ninguna pandemia tuvo tanta cobertura, tanto flujo de datos, tantos elementos audiovisuales y textuales que permiten a_x000a_cada individuo realizar sus propios análisis y por qué no sacar conclusiones._x000a_Solo en los siglos XX y XXI varias epidemias han asolado a la humanidad desde la gripe española, el ébola, el cólera y_x000a_el SIDA hasta las más recientes como lo son la gripe A (H1N1) y el COVID 19. Pero sin duda es esta ultima la que_x000a_mayor difusión ha tenido, gracias obviamente a las redes sociales._x000a_Es vital el flujo de la información, hoy tenemos acceso directo a los datos de la epidemia en tiempo real, conocemos las_x000a_políticas de los diferentes Estados, observamos el sentir de los diferentes países, culturas e individuos, tratamos de_x000a_entender los pronósticos de la ciencia y de las paraciencias, nos reímos con memes, nos preocupamos por audios y_x000a_videos apocalípticos, podemos escuchar de primera mano la voz de los afectados, de los creyentes y contradictores. Al_x000a_mismo tiempo las redes han permitido continuar con cierta normalidad tenemos conciertos virtuales, noticias minuto a_x000a_minuto, eventos culturales y hasta la vida académica se está desarrollando por estas redes._x000a_Son muchas las ventajas que hoy se tienen para el desarrollo y conocimiento de este tipo de situaciones, hoy la_x000a_información esta tan solo a un clip, lo que hace más importante el manejo responsable de la información y las redes y_x000a_hace a su vez necesarias profundas investigaciones que hagan de esta relación un factor de desarrollo y mejoramiento_x000a_de las condiciones de existencia de la humanidad."/>
    <n v="0.90158382683633453"/>
    <n v="2.6006547501508843E-2"/>
    <n v="0"/>
    <n v="1"/>
    <n v="4.6233862224904609E-2"/>
    <n v="1.444808194528269E-2"/>
    <n v="1.1727681491969302E-2"/>
    <n v="0"/>
    <n v="77046"/>
    <s v="No paso"/>
    <d v="2020-04-06T00:00:00"/>
    <m/>
    <s v="Avaló"/>
    <m/>
    <s v="No Avaló"/>
    <s v="No Avaló"/>
    <s v="Avaló"/>
    <m/>
    <m/>
  </r>
  <r>
    <x v="2"/>
    <s v="Propuesta de Investigación Convocatoria"/>
    <s v="No seleccionada en convocatoria"/>
    <s v="Solución COVID-19"/>
    <s v="INVITACIÓN A PRESENTAR PROYECTOS QUE CONTRIBUYAN A LA SOLUCIÓN DE PROBLEMÁTICAS ACTUALES DE SALUD RELACIONADAS CON LA PANDEMIA DE COVID-19"/>
    <s v="MinCiencias"/>
    <s v="Co-ejecutor"/>
    <s v="- FUNDACIÓN UNIVERSITARIA LOS LIBERTADORES_x000a_- UNIVERSIDAD TECNOLOGICA DEL CHOCO DIEGO LUIS CORDOBA_x000a_- UNIVERSIDAD TECNOLOGICA DEL CHOCO DIEGO LUIS CORDOBA"/>
    <s v="N/A"/>
    <s v="Implementación de un sistema de vigilancia y alertas tempranas para la gestión de riesgos epidemiológicos asociados al_x000a_covid-19, a partir de un modelo de ecuaciones estructurales que analice los determinantes sociales en territorios étnicos."/>
    <n v="9"/>
    <s v="- Sebastien Lozano_x000a_- Adriana Gallego_x000a_- Vladimir Ballesteros_x000a_- Gloria Prado_x000a_- Denis Castro_x000a_- Harold Moreno_x000a_- Deiner Mena_x000a_Arnobio Palacios "/>
    <s v="- Representaciones y Conceptos Científicos. IREC._x000a_- Electronica, Telecomunicaciones e Informatica con Oportunidad y Servicio &quot;ETICOS&quot;_x000a_- Investigaciones Pedagógicas en el área de Matemáticas &quot;INPEMA&quot;"/>
    <n v="720007707"/>
    <m/>
    <n v="539355252"/>
    <n v="180652455"/>
    <n v="539355252"/>
    <n v="0"/>
    <n v="43680000"/>
    <n v="0"/>
    <n v="42000000"/>
    <n v="0"/>
    <n v="94972455"/>
    <n v="0"/>
    <n v="0"/>
    <n v="0"/>
    <n v="0"/>
    <m/>
    <m/>
    <n v="0.74909649821290036"/>
    <n v="6.0666017287506618E-2"/>
    <n v="0"/>
    <n v="1"/>
    <n v="5.8332708930294824E-2"/>
    <n v="0.13190477556929817"/>
    <n v="0"/>
    <n v="0"/>
    <n v="77288"/>
    <s v="No paso"/>
    <d v="2020-04-06T00:00:00"/>
    <m/>
    <s v="No Avaló"/>
    <m/>
    <s v="No Avaló"/>
    <s v="No Avaló"/>
    <s v="Avaló"/>
    <m/>
    <m/>
  </r>
  <r>
    <x v="2"/>
    <s v="Propuesta de Investigación Convocatoria"/>
    <s v="No seleccionada en convocatoria"/>
    <s v="Solución COVID-19"/>
    <s v="INVITACIÓN A PRESENTAR PROYECTOS QUE CONTRIBUYAN A LA SOLUCIÓN DE PROBLEMÁTICAS ACTUALES DE SALUD RELACIONADAS CON LA PANDEMIA DE COVID-19"/>
    <s v="MinCiencias"/>
    <s v="Ejecutor"/>
    <s v="N/A"/>
    <s v="N/A"/>
    <s v="COCOVID"/>
    <n v="6"/>
    <s v="- Edgar Rodríguez_x000a_- José Ignacio Rodríguez_x000a_- Giovanny Tarazona_x000a_- Pablo Garzón"/>
    <s v="Comercio Electronico en Colombia -_x000a_GICOECOL"/>
    <n v="2032670000"/>
    <m/>
    <n v="1952670000"/>
    <n v="80000000"/>
    <n v="1952670000"/>
    <n v="0"/>
    <n v="80000000"/>
    <n v="0"/>
    <n v="0"/>
    <n v="0"/>
    <n v="0"/>
    <n v="0"/>
    <n v="0"/>
    <n v="0"/>
    <n v="0"/>
    <m/>
    <s v="Análisis y detección de posibles infectados en tiempo real._x000a_Seguimiento oportuno a personas con alto riesgo de contagio de COVID-19._x000a_Alertamientos oportunos para mitigación de contagio de COVID-19"/>
    <n v="0.96064289825697236"/>
    <n v="3.9357101743027645E-2"/>
    <n v="0"/>
    <n v="1"/>
    <n v="0"/>
    <n v="0"/>
    <n v="0"/>
    <n v="0"/>
    <n v="77220"/>
    <s v="No paso"/>
    <d v="2020-04-06T00:00:00"/>
    <m/>
    <m/>
    <m/>
    <m/>
    <m/>
    <s v="Avaló"/>
    <m/>
    <m/>
  </r>
  <r>
    <x v="2"/>
    <s v="Propuesta de Investigación Convocatoria"/>
    <s v="No seleccionada en convocatoria"/>
    <s v="Solución COVID-19"/>
    <s v="INVITACIÓN A PRESENTAR PROYECTOS QUE CONTRIBUYAN A LA SOLUCIÓN DE PROBLEMÁTICAS ACTUALES DE SALUD RELACIONADAS CON LA PANDEMIA DE COVID-19"/>
    <s v="MinCiencias"/>
    <s v="Ejecutor"/>
    <s v="N/A"/>
    <s v="N/A"/>
    <s v="UNIDAD DE ATENCION DE EMERGENCIA POR INSUFICIENCIA RESPIRATORIA CAUSADA POR COVID-19"/>
    <n v="6"/>
    <s v="- Jhoan Oliveros_x000a_- Carlos Montenegro_x000a_- David Arciniegas_x000a_- Rubiela Bello"/>
    <s v="GIIRA"/>
    <n v="565630929"/>
    <m/>
    <n v="533893587"/>
    <n v="31737342"/>
    <n v="519493587"/>
    <n v="0"/>
    <n v="31737342"/>
    <n v="14400000"/>
    <n v="0"/>
    <n v="0"/>
    <n v="0"/>
    <n v="0"/>
    <n v="0"/>
    <n v="0"/>
    <n v="0"/>
    <m/>
    <s v="El principal beneficio de la UNIDAD DE ATENCION DE EMERGENCIA POR INSUFICIENCIA RESPIRATORIA es la_x000a_rápida implementación y el bajo costo, esto permitirá aumentar la cobertura de la atención de pacientes con infecciones_x000a_respiratorias agudas (SARS-Cov-2 entre ellas) en zonas de difícil acceso o con limitada disponibilidad de recursos_x000a_hospitalarios, principalmente respiradores mecánicos._x000a_Al usar usar la electricidad como fuente de energía, el equipo puede ser operado en hospitales temporales o incluso en_x000a_espacios con adecuación mínima para atender enfermos. Tiene el potencial de ser fabricado masivamente con un bajo_x000a_costo, lo que amplía las posibilidades de adquisición. La mayoría de los componentes son usados comercialmente en_x000a_la actualidad, facilitando la construcción, mantenimiento y entrenamiento del personal médico."/>
    <n v="0.91843207357566548"/>
    <n v="5.6109629747633546E-2"/>
    <n v="0"/>
    <n v="1"/>
    <n v="2.5458296676701003E-2"/>
    <n v="0"/>
    <n v="0"/>
    <n v="0"/>
    <n v="77295"/>
    <s v="No paso"/>
    <d v="2020-04-06T00:00:00"/>
    <m/>
    <m/>
    <m/>
    <m/>
    <m/>
    <s v="Avaló"/>
    <m/>
    <m/>
  </r>
  <r>
    <x v="2"/>
    <s v="Propuesta de Investigación Convocatoria"/>
    <s v="Firmo Contrato"/>
    <n v="872"/>
    <s v="Hacia una mayor comprensión del conflicto armado, las víctimas y la historia reciente de Colombia"/>
    <s v="MinCiencias"/>
    <s v="Ejecutor"/>
    <s v="1- Universidad SurColombiana USC_x000a_2- Universidad de la Amazonía UA_x000a_3- Fundación para el desarrollo de la educación en la Orinoquía"/>
    <s v="N/A"/>
    <s v="NARRATIVAS DE MAESTROS RURALES ACERCA DEL PASADO RECIENTE: APORTES A LA PEDAGOGÍA PARA LA PAZ, RECONCILIACIÓN Y REPARACIÓN SIMBÓLICA"/>
    <n v="18"/>
    <s v="UDFJC_x000a_- Juan Carlos Amador (investigador principal)_x000a_- Marieta Qintero (co-investigadora)_x000a_- Keilyn Sánchez (aux. investigación)_x000a_- Gilary Arredondo_x000a_- Nine Ballesteros (joven investigadora)_x000a_USC:_x000a_- Miryam Oviedo (co-investigadora)_x000a_UA:_x000a_Carolina Cuellar (co-investigadora)_x000a_USTV:_x000a_- Edgar Pineda (co-investigadora)_x000a_Educar Orinoquía:_x000a_- Ricardo Munevar (co-investigadora)_x000a_- Angie Quintero_x000a_- Laura Fajardo_x000a_- Marleny Cardona_x000a_- Juan David Reyes_x000a_- Andrés Moreno "/>
    <s v="UDFJC_x000a_- Moralia_x000a_UA_x000a_- Ananeko_x000a_USTV_x000a_- humanidades digitales, formación y coonstrucción de paz territorial - ABA_x000a_"/>
    <n v="962086576"/>
    <n v="325727305"/>
    <n v="409812176"/>
    <n v="552274400"/>
    <n v="357887305"/>
    <n v="11924871"/>
    <n v="260000000"/>
    <n v="35000000"/>
    <n v="93000000"/>
    <n v="0"/>
    <n v="84274400"/>
    <n v="5000000"/>
    <n v="115000000"/>
    <n v="0"/>
    <n v="0"/>
    <s v="- Producción de narrativas (expresiones ilocutivas) acerca de los_x000a_procesos de subordinación en los territorios rurales, la_x000a_presencia de hechos bélicos y su impacto en los ambientes_x000a_escolares. (Instrumentos aplicados: entrevistas narrativas)_x000a_- Producción de narrativas presentes en memorias del pasado_x000a_reciente acerca de emociones asociadas a modos de_x000a_menosprecio y agravios, pero también a formas de resistencia._x000a_(Instrumentos aplicados: Foto-biografías territoriales)_x000a_- Producción de narrativas relacionadas con prácticas en_x000a_educación para la paz realizadas por los maestros rurales para_x000a_promover la reconciliación y la reparación simbólica._x000a_(Instrumentos aplicados: Estético- analógico, multimodal, digital)_x000a_- Sistematización de la información._x000a_Recolección y organización de la información recogida en los_x000a_instrumentos de recolección de información (entrevistas_x000a_narrativas, foto-biografías territoriales y estético –analógico)_x000a_- Elaboración de piezas comunicativas para dar a conocer la_x000a_información recolectada en los instrumentos._x000a_- Registros audiovisuales para la elaboración de piezas_x000a_comunicativas._x000a_- Documento comprensivo interpretativo con perspectiva_x000a_interseccional que da cuenta de las aristas de interpretación_x000a_(subordinación, humillación y comprensión) de la investigación_x000a_en su componente cualitativo._x000a_- Rutas territoriales que visibilicen las prácticas y saberes de los_x000a_docentes que contribuyen a la construcción del pasado reciente_x000a_en el territorio._x000a_- Material didáctico para la enseñanza del pasado reciente en los_x000a_territorios._x000a_- Dinámicas de vulneración de derechos en clave territorial ._x000a_Dan cuenta de las condiciones geográficas, características_x000a_culturales e históricas del territorio, condiciones estatales de_x000a_abandono, presencia y acciones de organizaciones sociales,_x000a_entre otros factores._x000a_- Identificación de aspectos relacionados con género ._x000a_Reconociendo las dimensiones plurales y diferenciales del_x000a_impacto del conflicto armado, en relación con patrones de_x000a_violencia basados en género: mujeres, jóvenes, adultos, niños,_x000a_niñas, comunidades LGTBIQ+._x000a_- Reconocimiento de aspectos étnicos presentes en cada_x000a_territorio. Atendiendo a las dimensiones plurales y_x000a_diferenciadas de patrones de violencia, atendiendo a una_x000a_perspectiva étnica y cultural para determinar: formas_x000a_diferenciadas de violencias contra pueblos indígenas,_x000a_comunidades campesinas, maestros y maestras, poblaciones_x000a_afrocolombianas, entre otros._x000a_- Matriz de subordinación. En tramas narrativas de memorias_x000a_del pasado, que aportan a la identificación de categorías_x000a_analíticas para reconocer los atributos estables y recoger_x000a_información de las características específicas y relativas al_x000a_fenómeno o realidad._x000a_- Matriz de modos de resistencia . En tramas narrativas de_x000a_memorias del pasado reciente que permiten la identificación de_x000a_categorías analíticas para develar los fenómenos comunes y_x000a_discrepantes en el territorio con perspectiva interseccional._x000a_- Informe descriptivo analítico._x000a_- Categorías (matrices de subordinación y modos de resistencia)_x000a_Subcategorías, Propiedades, Dimensiones, Indicadores."/>
    <s v="- Un libro de investigación publicado categoría B_x000a_- Un capítulo de libro publicado categoría B_x000a_- Un artículo de investigación categoría A1_x000a_- Evento de participación ciudadana o de comunidades relacionado con la CTeI_x000a_- Una cartilla o folleto de divulgación de resultados_x000a_- Tres cursos de capacitación, seminarios o talleres_x000a_- Presentación de resultados ante las autoridades competentes._x000a_- Una red creada o articulación en una red a nivel nacional o internacional _x000a_- Generación de contenidos_x000a_- Vinculación de un joven investigador"/>
    <n v="0.37199074795114906"/>
    <n v="0.28264074957844543"/>
    <n v="4.3853550269772862E-2"/>
    <n v="0.95614644973022711"/>
    <n v="0.13304415963496408"/>
    <n v="8.759544317766263E-2"/>
    <n v="0.12472889965777882"/>
    <n v="0"/>
    <n v="78576"/>
    <s v="SI"/>
    <s v="06/08/2020_x000a__x000a_31/08/2020"/>
    <m/>
    <m/>
    <m/>
    <m/>
    <m/>
    <m/>
    <m/>
    <m/>
  </r>
  <r>
    <x v="2"/>
    <s v="Propuesta de Investigación Convocatoria"/>
    <s v="No seleccionada en convocatoria"/>
    <n v="874"/>
    <s v="CONVOCATORIA PARA EL FORTALECIMIENTO DE PROYECTOS EN EJECUCIÓN DE CTeI EN CIENCIAS DE LA SALUD CON TALENTO JOVEN E IMPACTO REGIONAL"/>
    <s v="MinCiencias"/>
    <s v="Ejecutor"/>
    <s v="N/A"/>
    <s v="N/A"/>
    <s v="Modelo de seguimiento remoto para terapias de rehabilitación motora en pacientes con lesiones de tejido blando en extremidades."/>
    <n v="13"/>
    <s v="Joven talento:_x000a_- Jonathan Steven Capera Quintana_x000a_- Sebastian Camilo Vanegas Ayala_x000a_- Daniel David Leal Lara_x000a_- Camilo Enrique Rocha Calderon_x000a_- Brayan Leonardo Sierra Forero_x000a_- Norbey Danilo Muñoz Cañon_x000a__x000a_Tutor:_x000a_- Julio Barón Velandía_x000a_- John Freddy Parra Peña_x000a_"/>
    <s v="Interoperabilidad Tecnológica y Semántica"/>
    <n v="173040000"/>
    <m/>
    <n v="168000000"/>
    <n v="5040000"/>
    <n v="168000000"/>
    <n v="0"/>
    <n v="5040000"/>
    <m/>
    <m/>
    <m/>
    <m/>
    <m/>
    <m/>
    <m/>
    <m/>
    <s v="- Diagnóstico participativo para la definición y/fortalecimiento de la problemática a abordar: entendido como una actividad para el encuentro entre investigadores y actores involucrados en la investigación. El diagnóstico permite evidenciar las expectativas del grupo de jóvenes y las de la comunidad, ampliar la identificación de temas de interés y la negociación sobre los mismos frente a las distintas problemáticas. Así, el proceso de investigación de investigación es resultado del diálogo de saberes entre investigadores y comunidad – actores locales, en pleno reconocimiento del contexto social, y con una clara intención de impacto._x000a_Como parte de este diagnóstico se debe realizar la identificación y caracterización de los actores, así: actores vinculados activamente al desarrollo del proceso de investigación, aliados, población afectada, población beneficiada, otros grupos de interés._x000a__x000a_- Lectura del entorno para medición y seguimiento: esta actividad consiste en la realización de una lectura que incluya información sobre prácticas ciudadanas, estado actual de las problemáticas que se estudian, contexto social, económico, normativo y geográfico. Esta información se obtiene de fuentes primarias y secundarias, teniendo en cuenta que las voces de los actores locales y de las comunidades son fundamentales para el desarrollo de la investigación. A partir de esta línea, se definen los indicadores de seguimiento y resultado, tanto de la investigación como de su impacto en la comunidad(es) participantes. De esta manera, los jóvenes talento, podrán dar cuenta al finalizar su investigación, de los resultados obtenidos._x000a__x000a_- Diseño e implementación metodológico desde un enfoque participativo: describe las etapas y actividades dirigidas a la vinculación de la comunidad y a la co-elaboración de cada uno de los insumos y productos del proceso investigativo, así como la generación o vinculación a redes o alianzas. Es importante que el grupo de investigación parta de reconocer a las personas de la comunidad como integrantes activos de la investigación. Como actividades de investigación, la observación, indagación, recolección de datos, análisis de información, entre otras, deben realizarse de manera conjunta entre investigadores y comunidad, y otros actores identificados."/>
    <s v="- Artículo en autoría o co - autoría en formato de revista indexada con parámetros para ser publicado en una revista categorizada (categorías A1, A2, B y C) o Capítulo en libro resultado de investigación - Capítulo de libro o borrador para ser sometido a evaluación. Este producto será entregado por proyecto, en el cual se mencionen los jóvenes talento que participaron. _x000a__x000a_- Informe Técnico Final de las actividades de CTeI desarrolladas y los resultados de investigación obtenidos por el joven en el marco del proyecto. Para los jóvenes que realizan su pasantía en el exterior, se debe entregar un informe de las actividades de CTeI y resultados de la estancia de investigación en el exterior."/>
    <n v="0.970873786407767"/>
    <n v="2.9126213592233011E-2"/>
    <n v="0"/>
    <n v="1"/>
    <n v="0"/>
    <n v="0"/>
    <n v="0"/>
    <n v="0"/>
    <m/>
    <s v="El investigador desistió de la presentación de la propuesta porque no tenían proyectos en ejecución, y este era requisito indispensable en los TDR"/>
    <s v="01/09/2020_x000a_24/09/2020"/>
    <m/>
    <m/>
    <m/>
    <m/>
    <m/>
    <m/>
    <m/>
    <m/>
  </r>
  <r>
    <x v="2"/>
    <s v="Propuesta de Investigación Convocatoria"/>
    <s v="Firmo Contrato"/>
    <n v="869"/>
    <s v="CONVOCATORIA PARA EL REGISTRO DE PROYECTOS QUE ASPÍRAN A OBTENER BENEFICIOS TRIBUTARIOS POR INVERSIÓN EN CTeI A PARTIR DEL AÑO 2020."/>
    <s v="MinCiencias"/>
    <s v="Supervisor Técnico"/>
    <s v="Banco Agrario de Colombia"/>
    <s v="N/A"/>
    <s v="Proyecto de Desarrollo Tecnológico denominado “Implementación de una plataforma tecnológica que permita mejorar los niveles de comercialización de productos agropecuarios de pequeños y medianos productores clientes Banco”"/>
    <n v="12"/>
    <s v="UDFJC_x000a_- Cesar Andrey Perdomo (Investigador principal)_x000a__x000a_Banco Agrario de Colombia:_x000a_- Luis Ignacio Suarez (Asesor Nacional)_x000a_- Luis Carlos Motta (Asesor nacional)_x000a_- Alfonso López (desarrollador de Software)_x000a_- Angélica Cardenas (apoyo)_x000a_- Julieth Camargo (apoyo)_x000a_- Eliana Ramírez (apoyo)_x000a_- Daniel Cruz (apoyo)_x000a_- William Mora (apoyo)_x000a_- Andrés Julián Moreno (apoyo)"/>
    <s v="“Laboratorio de Automatización, Sistemas Embebidos y Robótica - LASER”"/>
    <n v="1116098162"/>
    <n v="0"/>
    <n v="1116098162"/>
    <n v="0"/>
    <n v="0"/>
    <n v="19057103"/>
    <n v="0"/>
    <n v="1097041059"/>
    <n v="0"/>
    <m/>
    <m/>
    <m/>
    <m/>
    <m/>
    <m/>
    <s v="OE1.P1. Diseño de prototipo tecnológico que facilite la comercialización de productos agropecuarios._x000a_OE1.P2. Requerimiento del desarrollo de software que permita la implementación del mínimo producto viable del prototipo diseñado_x000a_OE1.P3. Manuales técnicos y de usuario de la plataforma_x000a_OE1.P1. Desarrollo tecnológico que permita la comunicación efectiva entre productor agropecuario y comercializador para facilitar la logística de trasporte_x000a_OE2.P2. Manual técnico y de Usuario de uso de plataforma_x000a_OE3.P1. Campaña de capacitación para clientes internos y externos del Banco._x000a_OE3.P2. Tutorial de uso de la plataforma por medios audiovisuales y documentales._x000a_OE3.P3. Piloto implementado en campo para probar las funcionalidades del Mínimo Producto Viable, y la experiencia de_x000a_usuario._x000a_OE3.P4. Informe de hallazgos y resultados de la implementación de prototipo en Banco._x000a_OE3.P5. Artículo de investigación sobre resultados."/>
    <s v="Dos Campañas de capacitación para clientes internos y externos del Banco sobre el uso de la plataforma_x000a_- Un Tutorial publicado y socializado sobre el uso de la plataforma por medios audiovisuales y documentales_x000a_- Dos Manuales técnico y manual de usuario. Comunicación efectiva entre productor agropecuario y comercializador para facilitar la logística de trasporte._x000a_- Un prototipo: El desarrollo a la medida contemplará un mínimo producto viable con las siguientes características: Publicar productos agropecuarios a vender. Inscripción cuenta de ahorro o corriente del Banco para recibir pagos o giros. Inscripción de persona o mayorista para la compra de productos. Compra de productos a través del botón de pago del Banco. Concertar logística de transporte entre productor agropecuario y comercializador._x000a_- Un artículo publicado y socializado sobre hallazgos de los resultados de la implementación de prototipo en_x000a_Banco."/>
    <n v="0"/>
    <n v="1.7074755293791086E-2"/>
    <n v="1"/>
    <n v="0"/>
    <n v="0.9829252447062089"/>
    <n v="0"/>
    <n v="0"/>
    <n v="0"/>
    <n v="80040"/>
    <s v="SI - Banco definitivo de propuestas elegibles de Proyectos calificados"/>
    <d v="2020-12-11T00:00:00"/>
    <m/>
    <s v="Avaló"/>
    <s v="Avaló"/>
    <s v="Avaló"/>
    <s v="Avaló"/>
    <s v="Avaló"/>
    <m/>
    <s v="Avaló"/>
  </r>
  <r>
    <x v="2"/>
    <s v="Propuesta de Investigación Convocatoria"/>
    <s v="No seleccionada en convocatoria"/>
    <n v="879"/>
    <s v="CONVOCATORIA ENERGÍA SOSTENIBLE Y SU APORTE A LA PLANEACIÓN MINERO ENERGÉTICA – 2020"/>
    <s v="MinCiencias"/>
    <s v="Ejecutor"/>
    <s v="1- Universidad de Cundinamarca UdeC"/>
    <s v="N/A"/>
    <s v="Potencial energético solar, eólico e hidráulico (en función del caudal) de estaciones de carga eléctrica (electrolineras) para embarcaciones a lo largo del río magdalena navegable."/>
    <n v="14"/>
    <s v="UDFJC:_x000a_- Camilo Arias (investigador principal)_x000a_- Andrés Guasca (co-investigador)_x000a_- Lisseth Cruz (estudiante pregrado)_x000a_- Christian Soto (estudiante pregrado)_x000a_- Javier Salcedo (estudiante pregrado)_x000a_- Lady Capera (estudiante maestria)_x000a_- Edgar Mesa (estudiante Maestria)_x000a_- Alejandro Cáceres (estudiante pregrado)_x000a_- Elkin Zamudio (estudiante pregrado)_x000a_- Terrence Chambers (asesor internacionalUniversity of Lousiana at Lafayette)_x000a__x000a_UdeC:_x000a_- Orlando Harker (co-investigador)"/>
    <s v="UDFJC:_x000a_- GIEAUD_x000a_- DISING_x000a__x000a_UdeC:_x000a_- GITEINCO"/>
    <n v="694161800"/>
    <m/>
    <n v="448060000"/>
    <n v="246101800"/>
    <n v="448060000"/>
    <n v="0"/>
    <n v="236391800"/>
    <n v="0"/>
    <n v="9710000"/>
    <m/>
    <m/>
    <m/>
    <m/>
    <m/>
    <m/>
    <s v="Plan de divulgación técnica:_x000a_- Organización de 1 evento de divulgación de resultados de investigación en el mes 7 de la investigación._x000a_- Organización de 1 evento de divulgación de resultados de investigación en el mes 14 de la investigación._x000a_- Construcción de 1 página web donde se podrá acceder a todo el historial de los productos así como guías para la instalación de los proyectos._x000a_- Creación de una red de conocimiento especializado con la Universidad de Louisiana._x000a_- 1 curso de capacitación, en generación de archivos climáticos_x000a_- 1 curso de capacitación, en el manejo de la herramienta Trnsys V18_x000a_- 1 curso de capacitación, en tecnologías de generación eléctrica solar, eólica y mediante turbina de río."/>
    <s v="- Vinculación de 2 estudiantes de maestría en el_x000a_marco del proyecto._x000a_- Vinculación de 6 estudiantes de pregrado, para fortalecer los procesos de investigación formativa de la Universidad Distrital F.J.C._x000a_- 1 Artículo de investigación publicado o con carta de_x000a_aceptación, en revista indexada en categoría A1._x000a_- 1 Artículo de investigación publicado o con carta de_x000a_aceptación, en revista indexada en categoría A2._x000a_- 1 Libro resultado de investigación categoría B._x000a_- 1 planta piloto para probar las capacidades de_x000a_generación de cada una de las tecnologías._x000a_- Nuevo registro científico de mapas vectoriales generados a partir de la investigación_x000a_- Consultoría e informes técnicos parciales_x000a_- Consultoría e informes técnicos finales"/>
    <n v="0.64546911109196736"/>
    <n v="0.34054279564216872"/>
    <n v="0"/>
    <n v="1"/>
    <n v="1.3988093265863952E-2"/>
    <n v="0"/>
    <n v="0"/>
    <n v="0"/>
    <n v="80265"/>
    <s v="No paso"/>
    <s v="28/09/2020_x000a_30/10/2020"/>
    <m/>
    <s v="Avaló"/>
    <s v="Impedido"/>
    <m/>
    <s v="Avaló"/>
    <s v="Avaló"/>
    <m/>
    <s v="Avaló"/>
  </r>
  <r>
    <x v="2"/>
    <s v="Propuesta de Investigación Convocatoria"/>
    <s v="No seleccionada en convocatoria"/>
    <n v="879"/>
    <s v="CONVOCATORIA ENERGÍA SOSTENIBLE Y SU APORTE A LA PLANEACIÓN MINERO ENERGÉTICA – 2020"/>
    <s v="MinCiencias"/>
    <s v="Ejecutor"/>
    <s v="N/A"/>
    <s v="N/A"/>
    <s v="Diseño de un modelo de negocio para la gestión de proyectos de la UPME"/>
    <n v="14"/>
    <s v="UDFJC:_x000a_- Roberto Ferro (investigador principal)_x000a_- Jorge Enrique Salamanca Céspedes (co-investigador)_x000a_- Jhandra Melissa Díaz López M.Sc. (co-investigador)_x000a_- Luis Carlos Ávila (Personal de Apoyo)_x000a_- Rosaaura Camacho Avila (personal de apoyo)_x000a_- Danilo Alberto Parra (co-investigador)_x000a_- Orlando García Hurtado (co-investigador)"/>
    <s v="LIDER (Laboratorio de Investigación y Desarrollo en Electrónica y Redes)"/>
    <n v="688180615"/>
    <m/>
    <n v="411180615"/>
    <n v="277000000"/>
    <n v="379180615"/>
    <n v="32000000"/>
    <n v="277000000"/>
    <m/>
    <m/>
    <m/>
    <m/>
    <m/>
    <m/>
    <m/>
    <m/>
    <s v="- Diseño e implementación de un proceso para el mejoramiento de la formulación, gestión, seguimiento y evaluación de los planes misionales y los proyectos derivados de éstos, por parte de la UPME: _x000a_Medios de verificación:_x000a_• Documento de diagnóstico que contenga los escenarios: As- Is, To- Be y Análisis de brecha._x000a_• Documento de recomendaciones y buenas prácticas de gestión de proyectos._x000a_• Propuesta metodológica para la gestión de los proyectos de la UPME._x000a_• Proceso para la formulación, gestión, seguimiento y cierre de proyectos._x000a_• Definición y diseño de la PMO_x000a_• Flujo de procesos._x000a_• Batería de Indicadores y metas para la medición de la gestión de los proyectos y fichas de indicadores._x000a_• Diseño del Tablero de seguimiento, monitoreo y control _x000a_• Diseño y especificación de requerimientos generales para la herramienta de software para gestión de proyectos de la UPME._x000a_• Plan de acción y Cronograma para la implementación del proceso y la propuesta metodológica de gestión de proyectos._x000a_• Documento con la descripción de los Resultados de la implementación._x000a_• Documento de lecciones aprendidas._x000a_• Medición inicial de Indicadores de desempeño._x000a_• Tablero de monitoreo, seguimiento y control"/>
    <s v="- Participación en un evento especializados, presentando los resultados del proyecto_x000a_- Dos artículos de investigación C._x000a_- Dos presentaciones de los resultados ante las autoridades competentes_x000a_- Diseño e implementación de un proceso para el mejoramiento de la formulación, gestión, seguimiento y evaluación de los planes misionales y los proyectos derivados de éstos, por parte de la UPME"/>
    <n v="0.55098996794613286"/>
    <n v="0.44901003205386714"/>
    <n v="0.10355987055016182"/>
    <n v="0.8964401294498382"/>
    <n v="0"/>
    <n v="0"/>
    <n v="0"/>
    <n v="0"/>
    <n v="80237"/>
    <s v="No paso"/>
    <s v="28/09/2020_x000a_30/10/2020"/>
    <m/>
    <s v="Avaló"/>
    <s v="Avaló"/>
    <s v="Avaló"/>
    <s v="Avaló"/>
    <s v="Avaló"/>
    <m/>
    <s v="Avaló"/>
  </r>
  <r>
    <x v="2"/>
    <s v="Propuesta de Investigación Convocatoria"/>
    <s v="No seleccionada en convocatoria"/>
    <n v="879"/>
    <s v="CONVOCATORIA ENERGÍA SOSTENIBLE Y SU APORTE A LA PLANEACIÓN MINERO ENERGÉTICA – 2020"/>
    <s v="MinCiencias"/>
    <s v="Ejecutor"/>
    <s v="1- Fundación Universitaria Panamericana_x000a_2- Corporación Tecnológica Industrial Colombiana_x000a_3- Instituto Tecnológico de Ciudad Juárez"/>
    <s v="N/A"/>
    <s v="MODELO DE GESTIÓN TECNOLÓGICA PARA OBTENER UNA MEJOR EFICIENCIA ENERGÉTICA EN INSTALACIONES ELÉCTRICAS, UTILIZANDO UNA ENERGÍA ALTERNATIVA Y LOS ESTÁNDARES MINÌMOS DE DESEMPEÑO ENERGÉTICO (MEPS)."/>
    <n v="12"/>
    <s v="UDFJC:_x000a_Fabiola Saenz Blanco (investigador principal)_x000a_FUP:_x000a_- Neider Barbosa Castro (co-investigador)_x000a_TEINCO:_x000a_- Evy Tapias Forero (co-investigador)_x000a_ITCJ:_x000a_- Francisco Zorrilla Briones (asesor internacional)_x000a_- José Mario Camarillo Delgadillo (asesor internacional)"/>
    <s v="UDFJC:_x000a_GRUPO ADQUISICIÓN Y REPRESENTACIÓN DEL CONOCIMIENTO - SISTEMAS EXPERTOS Y SIMULACIÓN (ARCO SES)_x000a_FUP:_x000a_GRUPO DE INVESTIGACIÓN EN INGENIERÍAS - GIIS_x000a_TEINCO:_x000a_INNOVATEC"/>
    <n v="840660000"/>
    <m/>
    <n v="644200000"/>
    <n v="196460000"/>
    <n v="640000000"/>
    <n v="0"/>
    <n v="63500000"/>
    <n v="0"/>
    <n v="36984000"/>
    <n v="0"/>
    <n v="36984000"/>
    <n v="4200000"/>
    <n v="58992000"/>
    <m/>
    <m/>
    <s v="- Una red de investigación Colombo - Mexicana_x000a_- Participación de cienco (5) Congresos Internacionales de Investigación_x000a_- Curso de eficiencia energética - energías renovables_x000a_- Curso de gestión Tecnológica_x000a_- Formación de nueve (9) estudiantes de pregrado"/>
    <s v="- Dos capítulos de libro de investigación categoría B_x000a_- Dos artículos de investigación categoría B_x000a_- Dos consultorías de los procesos_x000a_- Un informe técnico final_x000a_- Un software de Gestión Tecnológica"/>
    <n v="0.7613065924392739"/>
    <n v="7.5535888468584209E-2"/>
    <n v="0"/>
    <n v="1"/>
    <n v="4.3994004710584539E-2"/>
    <n v="4.3994004710584539E-2"/>
    <n v="7.5169509670972801E-2"/>
    <n v="0"/>
    <n v="80204"/>
    <s v="No paso"/>
    <s v="28/09/2020_x000a_30/10/2020"/>
    <m/>
    <m/>
    <s v="Avaló"/>
    <s v="Avaló"/>
    <s v="Avaló"/>
    <s v="Avaló"/>
    <m/>
    <m/>
  </r>
  <r>
    <x v="2"/>
    <s v="Propuesta de Investigación Convocatoria"/>
    <s v="No seleccionada en convocatoria"/>
    <n v="10"/>
    <s v="CONVOCATORIA DEL FONDO CTEI DEL SGR PARA EL FORTALECIMIENTO DE CAPACIDADES DE INVESTIGACIÓN Y DESARROLLO REGIONALES E INICIATIVAS DE CTeI Y TRANSFERENCIA DE TECNOLOGÍA Y CONOCIMIENTO ORIENTADAS A ATENDER PROBLEMÁTICAS DERIVADAS DEL COVID-19"/>
    <s v="SGR - MinCiencias"/>
    <s v="Co-ejecutor"/>
    <s v="1- Corporación Universitaria Remington_x000a_2- Secretaria de Educación Municipal de Montería - Cordoba"/>
    <s v="N/A"/>
    <s v="Fortalecimiento de capacidades de CTeI para la innovación educativa en educación básica y media, mediante el desarrollo de un programa de intervención pedagógica con uso de TICs en instituciones oficiales del municipio de Montería, departamento de Córdoba."/>
    <n v="24"/>
    <s v="UDFJC:_x000a_Roberto Ferro Escobar"/>
    <s v="LIDER (Laboratorio de Investigación y Desarrollo en Electrónica y Redes)"/>
    <n v="2892715428"/>
    <m/>
    <n v="2598715428"/>
    <n v="294000000"/>
    <n v="2528510580"/>
    <n v="30204848"/>
    <n v="150000000"/>
    <n v="40000000"/>
    <n v="144000000"/>
    <m/>
    <m/>
    <m/>
    <m/>
    <m/>
    <m/>
    <s v="- Perfil sociodemográfico y psicográfico de los estudiantes de educación virtual,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Ocho Informes técnicos y financieros de ejecución presentados trismestralmente durante la ejecución del proyecto _x000a_- Tesis de pregrado, dos tesis de maestria y dos tesis de doctorado, un libro de investigación, dos documentos de investigación._x000a_- Publicación de seis artículos de investigación en revistas indexadas de cuartil Q1 y Q3_x000a_- Trámite de una patente resultado del proyecto_x000a_- Para la producción de un libro de investigación_x000a_- Cuatro cursos como servicio de apoyo para entrenamiento especializado para científicos investigadores_x000a_- Una estrategía como servicios de comunicación con enfoque en Ciencia, Tecnología y Sociedad_x000a_- Un servicio de apoyo para el desarrollo tecnológico y la innovación"/>
    <n v="0.87409586007849782"/>
    <n v="6.2296085627956903E-2"/>
    <n v="0.16761395897628681"/>
    <n v="0.83238604102371316"/>
    <n v="6.3608054293545255E-2"/>
    <n v="0"/>
    <n v="0"/>
    <n v="0"/>
    <n v="81032"/>
    <s v="No pasó"/>
    <s v="16/10/2020_x000a__x000a_27/10/2020"/>
    <m/>
    <m/>
    <m/>
    <s v="Avaló"/>
    <s v="Avaló"/>
    <s v="Avaló"/>
    <m/>
    <m/>
  </r>
  <r>
    <x v="2"/>
    <s v="Propuesta de Investigación Convocatoria"/>
    <s v="No seleccionada en convocatoria"/>
    <s v="ANE"/>
    <s v="CONVOCATORIA DE INVESTIGACIONES 2021 PARA PRESENTAR PROYECTOS DE CT+I EN TEMÁTICAS RELACIONADAS CON LA GESTIÓN, PLANEACIÓN, ATRIBUCIÓN, VIGILANCIA Y CONTROL DEL ESPECTRO RADIOELÉCTRICO EN COLOMBIA."/>
    <s v="Agencia Nacional del Espectro - ANE"/>
    <s v="Ejecutor"/>
    <s v="N/A"/>
    <s v="N/A"/>
    <s v="Metodología para la medición de señales interferentes en la banda VHF empleando vehículos aéreos no tripulados"/>
    <n v="12"/>
    <s v="GITUD:_x000a_- Elvis Eduardo Gaona García_x000a_GIIRA:_x000a_- Paulo Alonso Gaona García_x000a__x000a_- Víctor Daniel Angulo Morales, Estudiante Doctorado en Ingeniería_x000a_- Juan Pablo Oviedo, Estudiante Maestría en Ciencias de la Información y las Comunicaciones_x000a_- Clara López Quintero, Estudiante de Maestría en Ciencias de la Información y las Comunicaciones_x000a_- Salvador Sánchez Alonso, Investigador Computer Science de la Universidad Alcalá de Henares (España)"/>
    <s v="1- Grupo de investigación Gestión e Investigación en Informática, Redes y Afines (GIIRA)_x000a_2- Grupo de Investigación de Telecomunicaciones de la universidad Distrital Francisco José de Caldas (GITUD)"/>
    <n v="354827930"/>
    <m/>
    <n v="224768147"/>
    <n v="130059783"/>
    <n v="223872647"/>
    <n v="895500"/>
    <n v="130059783"/>
    <m/>
    <m/>
    <m/>
    <m/>
    <m/>
    <m/>
    <m/>
    <m/>
    <s v="Fase 1: revisión del estado del arte_x000a_El resultado esperado de esta fase es una caracterización completa del uso, manipulación y tratamiento de la señal usada por un operador que opere en la banda VHF con presencia en la zona urbana del departamento de Cundinamarca. Entre ellos se pretende establecer cuales tienen mayor ocupación del espectro y por ende mayor influencia sobre las zonas que hacen parte del proyecto._x000a_Fase 2: adquisición de datos en campo_x000a_En esta etapa se pretende desarrollar toda la adquisición, validación, almacenamiento, y verificación de datos confinados en un informe que unifique, demuestre y justifique con validez la integridad de los datos, que relacione las justificaciones en la medición y relacione las características usadas para las mismas. En esta sección de pruebas de campo se deben realizar mediciones de prueba, donde se valide el funcionamiento del método de medición seleccionado mediante la captura de señales con el dispositivo de vuelo no tripulado, asegurando la integridad y validez de los datos siguiendo las recomendaciones internacionales, además, debe evidenciarse la captura de datos usados para el estudio relacionando con firmeza el factor de los parámetros a evaluar dentro de la identificación de la señal interferente._x000a_Fase 3: análisis de datos_x000a_Esta fase debe entregar un informe de toda la información extraída de los datos obtenidos, en el cual se establezcan los patrones más relevantes de la señal, los niveles obtenidos, las correlaciones y correspondencia con simulaciones, cálculos esperados y demostrar de forma adecuada que cumple con los requisitos establecidos por las entidades estatales. Se debe hacer una verificación de la exposición a CEM logrando identificar, si existen, las zonas donde la medición sea relevante para el usuario. En este análisis se pretende descubrir y establecer que fuentes de transmisión presentan los niveles más altos, los niveles con mejor recepción y cuales se ven más afectadas por las señales en la misma banda. A partir del análisis establecer los parámetros de la señal interferente identificada y lograr extraer de ella la base científica que permita diseñar la metodología de la señal interferente._x000a_Fase 4: Desarrollo de base científica para metodología_x000a_Esta fase debe ser la última del proyecto, donde se aprovechen todos los análisis hechos anteriormente, y se relacione la información con las metodologías desarrolladas bajo otras mediciones y entornos. Con lo cual se espera establecer la base científica para los modelos que se deben lograr a futuro respecto a la identificación de la señal interferente, una metodología de medición de la señal interferente y los patrones que ella presente. Además de vincular a partir de la medición hecha la base científica para el modelamiento de una metodología de diseño basada en parámetros de calidad de servicio vinculados al modelo de propagación escogido basado en la medición de la señal en el entorno urbano del proyecto."/>
    <s v="1- Un (1) Artículo aceptado para publicación en Revista Indexada como A1, A2 o B en la clasificación Publindex, y/o incluida en ISI, Scopus o SciELO_x000a_2- Informe final de Investigación_x000a_3- Formación de dos (2) estudiantes de programas de maestría de la Universidad Distrital_x000a_4- Resultados parciales de Tesis Doctoral_x000a_5- Desarrollo de un curso – taller dirigido a estudiantes de pregrado o posgrado sobre señales interferentes en RF_x000a_6- Presentación de una ponencia en eventos científicos basada en los resultados de investigación._x000a_7- Documento Final de Investigación de los proyectos de pregrado vinculados en el Proyecto"/>
    <n v="0.6309329905343134"/>
    <n v="0.36906700946568666"/>
    <n v="6.8382120941237632E-3"/>
    <n v="0.99316178790587628"/>
    <n v="0"/>
    <n v="0"/>
    <n v="0"/>
    <n v="0"/>
    <m/>
    <s v="No paso"/>
    <d v="2020-12-01T00:00:00"/>
    <m/>
    <s v="Avaló"/>
    <s v="Avaló"/>
    <s v="Avaló"/>
    <s v="Avaló"/>
    <s v="Avaló"/>
    <m/>
    <s v="Avaló"/>
  </r>
  <r>
    <x v="2"/>
    <s v="Propuesta de Investigación Convocatoria"/>
    <s v="No seleccionada en convocatoria"/>
    <n v="891"/>
    <s v="Vocaciones y Formación en CTeI para la reactivación económica en el marco de la Postpandemia 2020"/>
    <s v="MinCiencias"/>
    <s v="Ejecutor"/>
    <s v="N/A"/>
    <s v="N/A"/>
    <s v="Control basado en aprendizaje de máquina aplicado a convertidores en microrredes eléctricas aisladas"/>
    <n v="12"/>
    <s v="Investigador UDFJC:_x000a_Nelson Díaz Aldana_x000a__x000a_Doctor estancia postdoctoral:_x000a_José Guillermo Guarnizo Marín"/>
    <s v="Laboratorio de Investigación en Fuentes Alternativas de Energía - LIFAE"/>
    <n v="96000000"/>
    <m/>
    <n v="96000000"/>
    <n v="0"/>
    <n v="96000000"/>
    <n v="0"/>
    <n v="0"/>
    <m/>
    <m/>
    <m/>
    <m/>
    <m/>
    <m/>
    <m/>
    <m/>
    <s v="- Estrategia de control basada en aprendizaje de máquina aplicada a convertidores eléctricos en microrredes aisladas, capaz de adaptarse a perfiles de generación variables y perturbaciones._x000a_- Productos y resultados de actividades de Apropiación Social del Conocimiento: participación en ponencia nacional-internacional._x000a_- Productos y resultados de actividades de Generación de Nuevo Conocimiento: 1 artículo original enviado para evaluación a revista indexada categoría A1-A2-B Publindex."/>
    <m/>
    <n v="1"/>
    <n v="0"/>
    <e v="#DIV/0!"/>
    <e v="#DIV/0!"/>
    <n v="0"/>
    <n v="0"/>
    <n v="0"/>
    <n v="0"/>
    <m/>
    <s v="No paso"/>
    <s v="30/11/2020_x000a__x000a_29/12/2020"/>
    <m/>
    <s v="Avaló"/>
    <s v="Avaló"/>
    <m/>
    <m/>
    <s v="Avaló"/>
    <m/>
    <m/>
  </r>
  <r>
    <x v="2"/>
    <s v="Propuesta de Investigación Convocatoria"/>
    <s v="No seleccionada en convocatoria"/>
    <n v="890"/>
    <s v="Convocatoria para el Fortalecimiento de CTeI en Instituciones de Educación Superior (IES) Públicas 2020_x000a__x000a_Mecanismo 1"/>
    <s v="MinCiencias"/>
    <s v="Ejecutor"/>
    <s v="1- Universidad de Cundinamarca UdeC (Aliado)_x000a__x000a_2- Universidad Central UC (Cooperante)_x000a__x000a_3- Unidades Tecnológicas de Santander UTS (Aliado)"/>
    <s v="N/A"/>
    <s v="Síntesis y caracterización de materiales nanoestructurados para filtración y tratamiento de contaminantes presentes en_x000a_aguas rurales y urbanas de la ciudad de Bogotá."/>
    <n v="36"/>
    <s v="UDFJC:_x000a_- César Aurelio Herreño 6 horas (Investigador Principal)_x000a_- César Augusto Diaz 4 horas (Coinvestigador)_x000a_- Rudolf Arthur Triana 4 horas (Coinvestigador)_x000a_- Nelson Enrique Barrios 4 horas (Coinvestigador)_x000a_- Daniela Estefania Garzón 20 horas (Estudiante Maestría)_x000a_- Diego Alexander Tellez 20 horas (Estudiante Maestría)_x000a__x000a_UdeC:_x000a_- Arles Prieto Moreno 4 horas (Coinvestigador)_x000a_- Misael Fernando Perilla 4 horas (Coinvestigador)_x000a_- Jairo Eduardo Marquez 4 horas (Coinvestigador)_x000a_- Jessica Alejandra Suárez 20 horas (Estudiante Pregrado)_x000a__x000a_UC:_x000a_- Yaneth Vásquez Ochoa 2 horas (Coinvestigador)_x000a_- Jose Augusto Galvis Echeverri 2 horas (Coinvestigador)_x000a__x000a_UTS:_x000a_- Arly Dario Rincón 4 horas (Coinvestigador)"/>
    <s v="UDFJC:_x000a_Grupo de Instrumentación Cientifica &amp; Didáctica_x000a__x000a_UdeC:_x000a_Nanoingeniería_x000a__x000a_UC:_x000a_Grupo de investigación en Bioingeniería, Nanotecnología_x000a_y Telecomunicaciones (SPIN)_x000a__x000a_UTS:_x000a_Grupo de Investigación en Diseño y Materiales DIMAT"/>
    <n v="809754417"/>
    <m/>
    <n v="575194673"/>
    <n v="234559744"/>
    <n v="549913947"/>
    <n v="25280726"/>
    <n v="140200000"/>
    <n v="0"/>
    <n v="44399808"/>
    <n v="0"/>
    <n v="36730944"/>
    <n v="0"/>
    <n v="13228992"/>
    <n v="0"/>
    <n v="0"/>
    <s v="- Síntesis y caracterización fisicoquímica de tres familias de nanomateriales: óxidos de grafeno multicapa, nanoestructuras de óxidos de hierro (magnetita y hematita) y semiconductores calcogénidos fotocatalíticos (SnS y ZnS)._x000a_- Aplicación de estas tres familias de nanomateriales en la remediación y tratamiento de muestras de aguas rurales y urbanas de la ciudad de Bogotá_x000a_- 2 artículos publicado en revista internacional_x000a_- 1 tesis de pregrado y de maestría defendida_x000a_- Participación en Congresos/Ponencias/Conferencias/Workshops/Conversatorios Internacionales_x000a_- Participación de dos jóvenes investigadores en la elaboración de la investigación"/>
    <s v="- Dos artículos de categoría A2 y B_x000a_- Tres participaciones en congresos nacionales e internacionales sobre nuevos materiales y medio ambiente_x000a_- Tres Artículos y videos divulgativos del proyecto para público especializado_x000a_- Dos Artículo divulgativo sobre la aplicación de nanomateriales en remedicación de aguas_x000a_- Cuatro Participaciones en simposios, congresos, meetings del área de nanomateriales_x000a_- Realización de un trabajo de fin de grado (pregrado) relacionado con el proyecto_x000a_- Realización de dos tesis de maestría relacionada con el proyecto"/>
    <n v="0.67911200662212623"/>
    <n v="0.20435915201682686"/>
    <n v="0.15277142305986741"/>
    <n v="0.84722857694013254"/>
    <n v="5.4831201988985258E-2"/>
    <n v="4.5360597273531145E-2"/>
    <n v="1.6337042098530475E-2"/>
    <n v="0"/>
    <n v="82289"/>
    <s v="No paso"/>
    <s v="11/03/2021_x000a__x000a_14/04_2021"/>
    <m/>
    <s v="Avaló"/>
    <s v="Avaló"/>
    <s v="Avaló"/>
    <s v="Avaló"/>
    <s v="Avaló"/>
    <m/>
    <s v="Avaló"/>
  </r>
  <r>
    <x v="2"/>
    <s v="Propuesta de Investigación Convocatoria"/>
    <s v="No seleccionada en convocatoria"/>
    <n v="890"/>
    <s v="Convocatoria para el Fortalecimiento de CTeI en Instituciones de Educación Superior (IES) Públicas 2020_x000a__x000a_Mecanismo 1"/>
    <s v="MinCiencias"/>
    <s v="Ejecutor"/>
    <s v="1- Universidad de Cundinanmarca UdeC (Aliado)_x000a__x000a_2- Escuela Tecnológica Instituto Técnico Central ETITC (Aliado)"/>
    <s v="N/A"/>
    <s v="Propuesta de un modelo para la predicción de ruido por tráfico rodado a partir de aprendizaje automático que ofrezca información potencialmente útil en los procesos de gestión ambiental del ruido en entornos urbanos de Bogotá"/>
    <n v="24"/>
    <s v="UDFJC:_x000a_- Carlos Enrique Montenegro Marín (investigador principal)_x000a_- Diego Espinel (Estudiante de Maestría)_x000a_- Oscar Esneider Acosta Agudelo (estudiante doctorado)_x000a__x000a_UdeC:_x000a_- Franklin Guillermo Montenegro Marín (co-investigador)_x000a_- Erica Lancheros Rubiano (estudiante pregrado)_x000a__x000a_ETITC:_x000a_- Jaime Alberto Paez Paez (co-investigador)"/>
    <s v="UDFJC:_x000a_GIIRA_x000a__x000a_UdeC:_x000a__x000a_ETITC:_x000a_"/>
    <n v="722133857"/>
    <m/>
    <n v="595733857"/>
    <n v="126400000"/>
    <n v="549385859"/>
    <n v="46347998"/>
    <n v="62300000"/>
    <n v="0"/>
    <n v="16000000"/>
    <n v="0"/>
    <n v="48100000"/>
    <m/>
    <m/>
    <m/>
    <m/>
    <s v="- Con el modelo de predicción a desarrollar se mejorará la predicción de ruido ambiental en un entorno urbano de Bogotá al considerar variables propias del ambiente. Esta herramienta permitirá a las entidades gubernamentales generar procesos de gestión de ruido en acústica ambiental para mejorar el bienestar de la sociedad._x000a_- Herramienta informática para el registro y análisis datos objetivos y subjetivos del entorno acústico"/>
    <s v="- Dos artículos de investigación categoría A1 y A2_x000a_- Un libro categoría A, donde se evidencien los resultados detallados de la implementación del modelo, capítulos por cada institución participante._x000a_- Dos ponencias en Congresos Internacionales_x000a_- Proyecto que vincula a estudiante de pregrado de la Universidad de Cundinamarca_x000a_- Proyecto que vincula a estudiante de maestría de la Universidad Distrital Francisco José de Caldas_x000a_- Proyecto que vincula a estudiante del doctorado de la Universidad Distrital Francisco José de Caldas"/>
    <n v="0.7607811954453203"/>
    <n v="0.15045409787509798"/>
    <n v="0.42658860589405428"/>
    <n v="0.57341139410594566"/>
    <n v="2.2156557049505574E-2"/>
    <n v="6.6608149630076136E-2"/>
    <n v="0"/>
    <n v="0"/>
    <n v="82398"/>
    <s v="El investigador desistió de la presentación de la propuesta "/>
    <s v="11/03/2021_x000a__x000a_14/04_2021"/>
    <m/>
    <m/>
    <m/>
    <m/>
    <m/>
    <m/>
    <m/>
    <m/>
  </r>
  <r>
    <x v="2"/>
    <s v="Propuesta de Investigación Convocatoria"/>
    <s v="Firmo Contrato"/>
    <n v="890"/>
    <s v="Convocatoria para el Fortalecimiento de CTeI en Instituciones de Educación Superior (IES) Públicas 2020_x000a__x000a_Mecanismo 1"/>
    <s v="MinCiencias"/>
    <s v="Co-ejecutor"/>
    <s v="1- Universidad Nacional de Colombia UNAL (Ejecutor)_x000a_2- Universidad de Cundinamarca (aliado)_x000a_3- Institución Universitaria Politécnico Grancolombiano IUPG (cooperante)_x000a_4- Escuela Tecnológica Instituto Técnico Central ETITC (aliado)"/>
    <s v="N/A"/>
    <s v="Desarrollo de un proceso para la producción de polihidroxialcanoatos a través de cultivos mixtos y lodos provenientes de plantas de tratamiento de agua residuales"/>
    <n v="36"/>
    <s v="UDFJC:_x000a_- Andrés Felipe Cristancho Bernal (estudiante maestría)_x000a_- Jennifer Gracia (co-investigador)_x000a_- Carlos Enrique Montenegro (co-investigador)_x000a_- Julián González Vasqués (estudiante pregrado)_x000a__x000a_UNAL:_x000a_- Jhessica Mosquera Tobar (estudiante Maestria)_x000a_- Armando Espinosa Hernández (Investigador principal)_x000a_- Nubia Moreno Sarmiento (co-investigador)_x000a__x000a_UdeC: _x000a_- Jhon Sandoval Valencia (co-investigador)_x000a_- Andrés Felipe Ramírez Ruíz (estudiante pregrado)_x000a__x000a_IUPG:_x000a_- Iván Cabeza Rojas (co-investigador)_x000a__x000a_ETITC:_x000a_- Jaime Alberto Paez Paez (co-investigador)_x000a_- Leyder Martínez Márquez (estudiante técnico, tecnológico)"/>
    <s v="UDFJC:_x000a_- GIIRA_x000a__x000a_UNAL:_x000a_- Bioprocesos y Bioprospección_x000a__x000a_UdeC: _x000a_- Grupo Udecino de Investigación Ambiental_x000a__x000a_IUPG:_x000a_- CITIC_x000a__x000a_ETITC:_x000a_- Grupo de Investigación en ambientes virtuales de aprendizaje VIRTUS"/>
    <n v="1270677796"/>
    <n v="272442726"/>
    <n v="600099540"/>
    <n v="670578256"/>
    <n v="549538088"/>
    <n v="25280726"/>
    <n v="251469984"/>
    <n v="25280726"/>
    <n v="253530160"/>
    <n v="0"/>
    <n v="30847392"/>
    <n v="0"/>
    <n v="87480000"/>
    <n v="0"/>
    <n v="47250720"/>
    <s v="1. Desarrollar una metodología a escala de laboratorio para el enriquecimiento de biomasa con el propósito de producir polihidroxialcanoatos PHA’s a partir de cultivos mixtos._x000a_Este tema si bien ha sido estudiando con anterioridad, aún se desconoce cómo sería su aplicación para el caso colombiano. Los sustratos a utilizar cambian en sus características dependiendo de varios factores, razón por la cual esta investigación adaptará esta etapa del proceso de producción de PHAs al contexto local. Seleccionando aquellos microorganismos nativos con capacidad de acumulación de PHA. Este resultado permitirá contar con el consorcio microbiano necesario para los procesos de fermentación aerobia en diferentes escalas cuyo producto principal serán los plásticos biodegradables._x000a_2. Establecer las condiciones de operación a escala de laboratorio y pruebas piloto que permitan la producción de polihidroxialcanoatos PHA’s, con los mejores rendimientos._x000a_Una vez se cuente con la materia prima (fuente de carbono) y los microorganismos acumuladores, se evaluaran mediante diversos ensayos experimentales las condiciones de operación que maximicen la producción de PHA, permitiendo contar con información valiosa a la hora de realizar el escalado industrial del proceso. En este caso, se obtendrán también las características físicas, mecánicas y de biodegradabilidad del plástico, que permitirán determinar posibles usos del material._x000a_3. Evaluar las variables y parámetros del proceso de producción de polihidroxialcanoatos PHA’s a partir de cultivos mixtos y fuentes de carbono renovables mediante una técnica de análisis visual._x000a_Se obtendrán simulaciones del proceso escalado, lo que permitirá conocer los balances de masa del proceso, dimensionamiento de los equipos, rendimientos, condiciones operacionales adicionales, diagrama de proceso, calidad del producto, entre otros. Todo esto, teniendo en cuenta parámetros como disponibilidad de los sustratos. También se conocerá la cantidad de PHAs que se pueden generar utilizando los lodos activados y primarios de la PTAR objeto de estudio a nivel industrial. La simulación estará fundamentada en los ensayos experimentales a nivel laboratorio y piloto._x000a_4. Calcular el potencial económico y los impactos ambientales del proceso de producción de polihidroxialcanoatos PHA's propuesto a escala industrial, empleando software de simulación._x000a_Se calcularán datos como tiempo de recuperación de la inversión, tasa interna de retorno, inversión total necesaria para la implementación del proceso, perfil ambiental del proceso desarrollado y del producto obtenido, además de la huella de carbono del PHA. Estos resultados permitirán evaluar la sostenibilidad del proceso y orientarán etapas posteriores cuando se pase a la etapa de ingeniería detallada o de firma. También es importante resaltar que toda esta información se conocerá para bajo condiciones locales de producción del polímero "/>
    <s v="- Tres artículos de investigación categoría A1, A2 y B_x000a_- Participación en dos ponencias internacionales_x000a_- Vinculación de cinco estudiantes, uno de doctorado, uno de maestría y tres de pregrado_x000a_- Diseño de curso electivo del tema de investigación para formación de Maestría virtual. "/>
    <n v="0.43247634430215542"/>
    <n v="0.21779770676027457"/>
    <n v="9.1348369079161537E-2"/>
    <n v="0.90865163092083845"/>
    <n v="0.21941902729210827"/>
    <n v="2.4276328820024489E-2"/>
    <n v="6.8845147271307167E-2"/>
    <n v="3.7185445554130073E-2"/>
    <n v="82301"/>
    <s v="Pasó"/>
    <s v="11/03/2021_x000a__x000a_14/04_2021"/>
    <m/>
    <s v="Avaló"/>
    <s v="Avaló"/>
    <s v="Avaló"/>
    <m/>
    <s v="Avaló"/>
    <m/>
    <m/>
  </r>
  <r>
    <x v="2"/>
    <s v="Propuesta de Investigación Convocatoria"/>
    <s v="Firmo Contrato"/>
    <n v="890"/>
    <s v="Convocatoria para el Fortalecimiento de CTeI en Instituciones de Educación Superior (IES) Públicas 2020_x000a__x000a_Mecanismo 1"/>
    <s v="MinCiencias"/>
    <s v="Ejecutor"/>
    <s v="1- Universidad Francisco de Paula Santander UFPS (aliado)_x000a_2- Escuela Tecnológica Instituto Técnico Central ETITC (aliado)_x000a_3- Unidad Administrativa Especial de Servicios Públicos UAESP"/>
    <s v="N/A"/>
    <s v="Evaluación del aprovechamiento de los residuos sólidos orgánicos mediante tecnologías de bioconversión aerobia, en la ciudad de Bogotá."/>
    <n v="30"/>
    <s v="UDFJC:_x000a_- Pedro Cardenas Bejarano (estudiante maestría)_x000a_- Juan Pablo Rodríguez Miranda (investigador principal)_x000a_- Diana Marcela Cuesta Parra (estudiante doctorado)_x000a__x000a_UFPS:_x000a_- Leidy Baez Navarro (estudiante pregrado)_x000a_- Juan Carlos Hernández Criado (co-investigador)_x000a__x000a_ETITC:_x000a_- María Galindo Dolores Torres (co-investigador)_x000a_- Nelson Castañeda Arias (co-investigador)_x000a_- Luisa Marina Gómez Torres (co-investigador)_x000a_- José Dario Siaucho Rodríguez (estudiante pregrado)"/>
    <s v="UDFJC:_x000a_- AquaFormat_x000a__x000a_UFPS:_x000a_- Grupo de Investigación Ambiental, Agropecuario y de Desarrollo Sostenible GI@DS_x000a__x000a_ETITC:_x000a_- Grupo Interdiciplinar de Estudios Ambientales - GEA"/>
    <n v="1007788384"/>
    <n v="544707890"/>
    <n v="599482797"/>
    <n v="408305587"/>
    <n v="544707890"/>
    <n v="54774907"/>
    <n v="182000000"/>
    <n v="0"/>
    <n v="43200000"/>
    <n v="0"/>
    <n v="183105587"/>
    <n v="0"/>
    <n v="0"/>
    <n v="0"/>
    <n v="0"/>
    <s v=" Variables de selección, criterios de evaluación técnica, social, ambiental y económica para la selección de sistemas aerobios para el tratamiento de residuos en condiciones de Bogotá_x000a_- Programación de sistema de Inteligencia Artificial para la predicción de escenarios para el tratamiento de residuos orgánicos en condiciones locales_x000a_- Selección de técnica para la evaluación multicriterio para la selección de sistemas eficientes en condiciones evaluadas Técnicas seleccionadas para experimentación en variables de Bogotá_x000a_- Diseño de experimentos variables como tipo de nutrientes, tiempo de degradación, pH, humedad, composición nitrógeno fosforo, microorganismos patógenos_x000a_- Cronograma para la evaluación de variables _x000a_- Diseño automatizado de reactores para dos prototipos a escala laboratorio con sensores para control de las variables de control del sistema_x000a_- Información para la integración del sistema con variables climáticas, variables de control, monitoreo para aprendizaje autónomo_x000a_- Selección de sistemas estadísticos para el análisis de datos Selección del sistema escalado para el proceso_x000a_- Datos para el desarrollo de modelo conceptual para la predicción de escenarios para el tratamiento de residuos orgánicos en condiciones locales_x000a_- Diseño de experimentos para prototipo escala banco Diseño de experimentos, operación del sistema escala banco _x000a_- Resultados de correlación de variables técnicas para obtener biomasa valorizada_x000a_- Datos para programar herramientas de aprendizaje autónomo _x000a_- Integración de variables para Modelo conceptual _x000a_- Modelo matemático para desarrollo de modelación predictiva de escalamiento de sistema de tratamiento en condiciones de Bogotá_x000a_- Aplicación de datos para predicción para escalamiento Validación de sistemas aerobios en modelos de predicción para escalamiento_x000a_- Escenarios de escalamiento de sistemas de tratamiento_x000a_aerobio en la ciudad de Bogotá_x000a_- Resultados para la toma de decisiones para el manejo de residuos orgánicos locales"/>
    <s v=" cuatro Artículos De investigación categoría A1 y A2_x000a_- Tres Prototipos escala De laboratorio y De banco para evaluar el comportamiento De los sistemas De tratamiento aerobio y obtención De bioproductos como compost o proteínas para consumo animal_x000a_- cuatro Espacios De participación ciudadana en CTeI_x000a_- Organización De dos eventos científicos y académicos con línea De bioprospección y bioprocesos_x000a_- participación en cinco eventos científicos que contribuyan con divulgación social del conocimiento_x000a_- Una Tesis De doctorado aprobada en Ingeniería De la Universidad Distrital Francisco José De Caldas_x000a_- Vinculación De Un estudiante De Maestría en Desarrollo Sustentable y Gestión Ambiental UD_x000a_- Un Trabajo De grado aprobado estudiante De Ingeniería Mecatrónica De la Escuela Tecnológica Instituto Técnico Central_x000a_- Formación De Un estudiante De Ingeniería De sistemas De la Universidad Francisco De Paula Santader_x000a_- Formación De Un estudiante De doctorado en Ingeniería De la Universidad Distrital Francisco José De Caldas_x000a_- Formación De Un estudiante De Ingeniería Mecatrónica De la Escuela Tecnológica Instituto Técnico Central"/>
    <n v="0.54049828182976956"/>
    <n v="0.23494506461785136"/>
    <n v="0.23133746600943655"/>
    <n v="0.7686625339905635"/>
    <n v="4.2866142025308362E-2"/>
    <n v="0.18169051152707075"/>
    <n v="0"/>
    <n v="0"/>
    <n v="82585"/>
    <s v="Pasó"/>
    <s v="11/03/2021_x000a__x000a_14/04_2021"/>
    <m/>
    <s v="Avaló"/>
    <s v="Avaló"/>
    <s v="Avaló"/>
    <s v="Avaló"/>
    <s v="Avaló"/>
    <m/>
    <s v="Avaló"/>
  </r>
  <r>
    <x v="2"/>
    <s v="Propuesta de Investigación Convocatoria"/>
    <s v="Firmo Contrato"/>
    <n v="890"/>
    <s v="Convocatoria para el Fortalecimiento de CTeI en Instituciones de Educación Superior (IES) Públicas 2020_x000a__x000a_Mecanismo 1"/>
    <s v="MinCiencias"/>
    <s v="Ejecutor"/>
    <s v="1- Universidad Colegio Mayor de Cundinamarca UCMC (Aliado)_x000a__x000a_2- Escuela Tecnológica Instituto Técnico Central ETITC (Aliado)"/>
    <s v="N/A"/>
    <s v="Inclusión y reconocimento de la diversidad y diferencia cultural en la educación científica, mediante innovaciones educativas que propicien el Diálogo entre Conocimientos Científicos Académicos (CCA) y tradiciones Locales (CTL) en y para comunidades rurales. Estudios de caso Fosca y Fomequé "/>
    <n v="36"/>
    <s v="UDFJC:_x000a_- Jairo Robles Piñeros (co-investigador)_x000a_- Mónica Melo Herrera (estudiante doctorado)_x000a_- Jineth Pulido Manrique (estudiante pregrado)_x000a_- Luisa Gonzalez Ramírez (co-investigador)_x000a_- Claudia Orjuela Osorio (co-investigador)_x000a_- Nadenka Melo Brito (co-investigador)_x000a_- Adela Molina Andrade (investigadora principal)_x000a__x000a_UCMC:_x000a_- Laura Santamaría (estudiante pregrado)_x000a_- Sandra Gómez Contraras (co-investigador)_x000a_- Andrés Cardona Chavés (estudiante pregrado)_x000a_- Uva Falla Ramírez (co-investigador)_x000a_- Juan Velásquez Arias (co-investigador)_x000a__x000a_ETITC:_x000a_- María Galindo Torres (co-investigador)_x000a_- Fabiola Mejía Barragán (co-investigador)_x000a_- Nubia Naizaque Aponte (co-investigador)_x000a_- Luz Castiblanco Forero (estudiante pregrado)"/>
    <s v="UDFJC:_x000a_- INTERCITEC (Interculturalidad, ciencia y tecnología)_x000a_- Grupo de Estudios Ambientales Universidad Distrital (GEA-UD)_x000a_- Carlos Cuellar Cuellar (co-investigador)_x000a_- Clara Pacheco Lozano (estudiante doctorado)_x000a__x000a_UCMC:_x000a_- Investigación Disciplinar en Trabajo Social y Tendencias Contemporáneas_x000a__x000a_ETITC:_x000a_- Grupo Interdiciplinar de Estudios Ambientales - GEA"/>
    <n v="1040666313"/>
    <n v="463855724"/>
    <n v="583594634"/>
    <n v="457071679"/>
    <n v="549887000"/>
    <n v="33707634"/>
    <n v="240478337"/>
    <n v="0"/>
    <n v="162674086"/>
    <n v="0"/>
    <n v="53919256"/>
    <n v="0"/>
    <n v="0"/>
    <n v="0"/>
    <n v="0"/>
    <s v=" Artículo de revista Artículo sobre antecedentes: Tendencias teóricas y metodológicas en innovaciones en educación científica que propician el dialogo en CCA y CLT en los últimos diéz años;_x000a_- Capítulo de libro resultado del proceso: (a) Resultados del trabajo del análisis documental;_x000a_- Informes técnicos parciales y finales de las diferentes de la etapa Aportes previos,_x000a_- Estrategias de comunicación del conocimiento._x000a_- Comunicación oral en congreso especializado_x000a_- Artículo. Configuración de corpus para la gestión del conocimiento en innovaciones en educación científica que proponen diálogos entre CCA y CTL, desde la perspectivas ambiental y social._x000a_- Artículo. Resultado del proceso de los estudiantes de pre-grado. Experiencia investigativa y formativa en el trabajo de campo ambiental con comunidades tradicionales;_x000a_- Artículo. Resultado del proceso de los estudiantes. Proceso de trabajo de campo con perspectiva etnográfica en torno a reconocimiento de saberes tradicionales y sus implicaciones en el trabajador social: Una experiencia formativa e investigativa; Artículo. Conceptos y perspectivas teórico y metodológicas para el dialogo entre CCA y CTL en la educación científica._x000a_- Capítulos de libro resultado del proceso: (a) Resultados del trabajo de campo, (b) Desarrollo de la innovación, sistematización, interpretación y comprensión del proceso; Artículo. Desarrollo de innovaciones en educación en ciencias que propician el dialogo entre CCA y CTL en instituciones educativas rurales_x000a_- Informes técnicos parciales y finales de las diferentes Fases de la etapa: configuración del corpus y gestión, incluyendo los informes de los estudiantes._x000a_- Estrategias de comunicación del conocimiento. Comunicación oral en congreso especializado_x000a_- Artículo. Conceptos y perspectivas teórico y metodológicas para el dialogo entre CCA y CTL en la educación científica:_x000a_- Resultado del trabajo de campo, diseño e implementación de la innovación;_x000a_- Libro. Reflexiones teóricas en torno a enfoques ambientales, sociales y antropológicos y educación científica y el dialogo de CCA y CTL en la clase de ciencias._x000a_- Libro. Dialogo de los resultados teóricos, metodológicos y experienciales con otras comunidades a nivel Latinoamericano._x000a_- Estrategias de comunicación del conocimiento. Comunicación oral en congreso especializado;_x000a_Comunicación con enfoque ciencia tecnología y sociedad. Producción de audiovisuales sobre el proceso y REA (Recursos Educativos Abiertos) orientados a la sistematización del proceso y a la producción de artefactos de mediación pedagógica._x000a_- Estrategias pedagógicas para el fomento de CTeI. Diseño e implementación de innovaciones en el aula de ciencias que propicien el dialogo de conocimientos._x000a_- Artículo sobre el proceso de investigación en el campo del trabajo social y su articulación con el campo educativo._x000a_Comunicación con enfoque Ciencia tecnología y sociedad: -Propuesta de formación en investigación de profesionales en los campos ambientales, sociales y antropológicos y en educación en ciencias: Visiones I+D+i e integración con enfoques apropiación social del conocimiento_x000a_- Comunicación con enfoque Ciencia tecnología y sociedad: Propuesta de formación en investigación de profesionales en los campos ambientales, sociales y antropológicos y en educación en ciencias: Visiones I+D+i e integración con enfoques apropiación social del conocimiento_x000a_- Informes técnicos parciales y finales de la etapa interdisciplinariedad y configuración de habilidades I+D+i_x000a_- Dos estudiantes de doctorado;_x000a_Apoyo a la creación de programas o cursos para la formación de investigadores a nivel de pregrado. La proyección de los resultados de la investigación en los campos de formación de pregrado._x000a_- Apoyo a programas de formación. Apoyo a creación de cursos de doctorado en el campo de investigación y desarrollo de línea de investigación."/>
    <s v="Once (11) Artículos de investigación categorías A2, B, C y D_x000a_- Tres (3) libros de investigación categoría B_x000a_- Ocho (8) Informes técnicos parciales y finales de las diferentes etapas: Aportes previos, configuración del corpus y gestión del conocimiento, interdisciplinariedad y configuración de habilidades I+D+i_x000a_- Siete (7) Informes técnicos finales de los estudiantes de pregrado y doctorado._x000a_- Una Propuesta de formación en investigación de profesionales en los campos ambientales, sociales y antropológicos y en educación en ciencias: Visiones I+D+i e integración con enfoques apropiación social_x000a_- Una Comunicación oral_x000a_- Cuatro (4) Producciones audiovisuales sobre el proceso y REA (Recursos Educativos Abiertos) orientados a la sistematización del proceso y a la producción de artefactos de mediación pedagógica._x000a_- Dos (2) Diseños e implementación de innovaciones en el aula de ciencias que propicien el dialogo de conocimientos_x000a_- Una (1) Innovación en el aula de ciencias del colegio de Fosca_x000a_- Dos (2) estudiantes del DIE_UD, del Doctorado Interinstitucional en educación_x000a_- Proyección de los resultados de la investigación en los campos de formación de pregrado._x000a_- Seminarios de Investigación en la enseñanza de las ciencias con enfoque intercultural_x000a_- Seminario Línea de Investigación Enseñanza de las ciencias, contexto, diversidad y diferencia cultural"/>
    <n v="0.52839896240592543"/>
    <n v="0.26347155430599589"/>
    <n v="0.12293712138904438"/>
    <n v="0.87706287861095567"/>
    <n v="0.15631724018340545"/>
    <n v="5.1812243104673264E-2"/>
    <n v="0"/>
    <n v="0"/>
    <n v="82262"/>
    <s v="Pasó"/>
    <s v="11/03/2021_x000a__x000a_14/04_2021"/>
    <m/>
    <s v="Avaló"/>
    <s v="Avaló"/>
    <s v="Avaló"/>
    <s v="Avaló"/>
    <m/>
    <m/>
    <s v="Avaló"/>
  </r>
  <r>
    <x v="2"/>
    <s v="Propuesta de Investigación Convocatoria"/>
    <s v="No seleccionada en convocatoria"/>
    <n v="890"/>
    <s v="Convocatoria para el Fortalecimiento de CTeI en Instituciones de Educación Superior (IES) Públicas 2020_x000a__x000a_Mecanismo 2"/>
    <s v="MinCiencias"/>
    <s v="Ejecutor"/>
    <s v="1- Centro de Investigación y Desarrollo Tecnológico de la Industria Electro Electrónica y TIC - CIDEI (Aliado)_x000a__x000a_2- Desarrollo e Integración de Tecnología y Comunicaciones SAS - DEINTEKO (Aliado)"/>
    <s v="N/A"/>
    <s v="Fortalecimiento de las capacidades científicas, tecnológicas y de innovación de la Universidad Distrital Francisco José de Caldas, mediante el desarrollo de un prototipo funcional de un sistema para la detección de drones comerciales e intrusión de sus protocolos de comunicación y geolocalización, basado en el prototipo de laboratorio desarrollado por Deinteko S.A.S y Cidei"/>
    <n v="24"/>
    <s v="UDFJC:_x000a_- Iván Bello González (estudiante maestría)_x000a_- Wilson López Sánchez (estudiante doctorado)_x000a_- Juan Pablo Oviedo Perdomo (estudiante Maesrtía)_x000a_- Wilmar Rengifo Guisa (co-investigador)_x000a_- Víctor Angulo Morales (estudiante doctorado)_x000a_- Elvis Gaona García (investigador principal)_x000a__x000a_CIDEI:_x000a_- Jorge Díaz Mantilla (co-investigador)_x000a_- Deivy Mayorquín Bejarano (co-investigador)_x000a__x000a_DEINTEKO:_x000a_- Elkin Sepulveda Castillo (co-investigador)"/>
    <s v="UDFJC:_x000a_- GITUD"/>
    <n v="796103353"/>
    <m/>
    <n v="683042307"/>
    <n v="113061046"/>
    <n v="449707345"/>
    <n v="109301398"/>
    <n v="113061046"/>
    <n v="93749360"/>
    <n v="0"/>
    <n v="30284204"/>
    <n v="0"/>
    <m/>
    <m/>
    <m/>
    <m/>
    <s v="_x000a_Para el Objetivo Específico 1:_x000a_Requerimientos y especificaciones funcionales definidas para el objetivo 1. Se entregará Documento técnico que evidencie la definición detallada de los requerimientos y especificaciones para el objetivo 1 en el mes 1._x000a_Estudio de vigilancia tecnológica realizado, en las tecnologías y protocolos de geolocalización aplicables al prototipo. Se entregará Documento que evidencie el estudio de vigilancia tecnológica de las tecnologías y protocolos de geolocalización en el mes 3._x000a_Adquisiciones de materiales y equipos realizadas para el objetivo 1. Se entregará Documento que evidencie la adquisición de materiales y equipos necesarios para el desarrollo del objetivo 1 en el mes 3._x000a_Algoritmo diseñado, para la incorporación de las tecnologías de geolocalización priorizadas. Se entregará Documento técnico que evidencie el diseño del algoritmo para la incorporación de las tecnologías de geolocalización priorizadas en el mes 6._x000a_Programación del algoritmo finalizada para la integración de tecnologías de geolocalización, y solicitud de registro realizada. Se entregará Documento técnico que evidencie el desarrollo del algoritmo y su solicitud de registro de software en el mes 10._x000a_Pruebas unitarias realizadas al algoritmo de incorporación de tecnologías de geolocalización. Se entregará Documento técnico que evidencie las pruebas unitarias realizadas al algoritmo de incorporación de  tecnologías de geolocalización en el mes 12._x000a_Para el Objetivo Específico 2:_x000a_Requerimientos y especificaciones funcionales definidas para el objetivo 2. Se entregará Documento técnico que evidencie la definición detallada de los requerimientos y especificaciones para el objetivo 2 en el mes 1._x000a_Estudio de vigilancia tecnológica realizado, en tecnologías para la detección y ubicación de drones en espacios urbanos. Se entregará Documento que evidencie el estudio de vigilancia tecnológica de tecnologías para la detección y ubicación de drones en espacios urbanos en el mes 3._x000a_Adquisiciones de materiales y equipos realizadas para el objetivo 2. Se entregará Documento que evidencie la adquisición de materiales y equipos necesarios para el desarrollo del objetivo 2 en el mes 3._x000a_Mecanismo diseñado, para la detección de drones y la orientación automatizada del prototipo. Se entregará Documento técnico que evidencie el diseño del mecanismo para la detección de drones y la orientación automatizada del prototipo en el mes 6._x000a_Mecanismo construido, para la detección de drones y la orientación automatizada del prototipo. Se entregará Documento técnico que evidencie el proceso de desarrollo del mecanismo para la detección de drones y la orientación automatizada del prototipo en el mes 10._x000a_Pruebas unitarias realizadas al mecanismo de detección de drones y orientación automatizada del prototipo. Se entregará Documento técnico que evidencie las pruebas unitarias realizadas al mecanismo de detección de drones y orientación automatizada del prototipo en el mes 12._x000a_Para el Objetivo Específico 3:_x000a_Requerimientos y especificaciones funcionales definidas para el objetivo 3. Se entregará Documento técnico que evidencie la definición detallada de los requerimientos y especificaciones para el objetivo 3 en el mes 13._x000a_Estudio de vigilancia tecnológica realizado, en mecanismos para la captura de drones en entornos urbanos. Se entregará Documento que evidencie el estudio de vigilancia tecnológica de mecanismos para la captura de drones en entornos urbanos en el mes 15._x000a_Adquisiciones de materiales y equipos realizadas para el objetivo 3. Se entregará Documento que evidencie la adquisición de materiales y equipos necesarios para el desarrollo del objetivo 3 en el mes 15._x000a_Mecanismo o algoritmo diseñado para la captura de drones. Se entregará Documento que evidencie el diseño del mecanismo o algoritmo para la captura de drones en el mes 18._x000a_Mecanismo o algoritmo construido, para la captura de drones. Se entregará Documento técnico que evidencie el proceso de desarrollo del mecanismo o algoritmo para la captura de drones en el mes 22._x000a_Para el Objetivo Específico 4:_x000a_Requerimientos y especificaciones funcionales definidas para el objetivo 4. Se entregará Documento técnico que evidencie la definición detallada de los requerimientos y especificaciones para el objetivo 4 en el mes 16._x000a_Documentación finalizada para la viabilidad de protección de propiedad intelectual de la interfaz gráfica. Se entregará Documento que evidencie la solicitud de protección de software en el mes 17._x000a_Adquisiciones de materiales y equipos realizadas para el objetivo 4. Se entregará Documento que evidencie la adquisición de materiales y equipos necesarios para el desarrollo del objetivo 4 en el mes 18._x000a_Documentación finalizada para el proceso de protección de propiedad intelectual del prototipo integrado. Se entregará Documento que evidencie el análisis de protección de propiedad intelectual de los resultados del proyecto en el mes 22._x000a_Pruebas finalizadas en entorno controlado y en campo, para el prototipo integrado. Se entregará Documento que contiene el informe de las pruebas realizadas del prototipo integrado en el mes 24._x000a_Para el Objetivo Específico 5:_x000a_Requerimientos y especificaciones funcionales definidas para el objetivo 5. Se entregará Documento técnico que evidencie la definición detallada de los requerimientos y especificaciones para el objetivo 5 en el mes 18._x000a_Documentación finalizada para el proceso de protección intelectual del encerramiento del prototipo. Se entregará Documento que evidencie la solicitud de protección de diseño industrial en el mes 20._x000a_Diseño y aplicación realizados del protocolo de prueba para la validación pre-comercial del prototipo con clientes o usuarios finales. Se entregará Documento que contiene el informe de los protocolos y los resultados de las pruebas pre-comerciales del prototipo con usuarios finales en el mes 24._x000a_Valoración económica realizada de la tecnología expresada en términos monetarios. Se entregará Documento que contiene la valoración económica de la tecnología expresada en términos monetarios en el mes 23._x000a_Estudio desarrollado de factibilidad técnica, económica y financiera del proyecto empresarial para explotación comercial de la tecnología. Se entregará Documento que contiene el estudio de factibilidad técnica, económica y financiera del proyecto empresarial para explotación comercial de la tecnología en el mes 23._x000a_Plan final para la explotación comercial de la tecnología. Se entregará Documento que contiene el Plan para la explotación comercial de la tecnología en el mes 23._x000a_Informe técnico final del proyecto. Se entregará Documento de informe técnico final del proyecto en el mes 24. Se entregará un artículo sometido a una revista indexada en el mes 24 del proyecto."/>
    <s v="- Un artículo de investigación categoría C_x000a_- Vinculación de dos estudiantes de Maestría_x000a_- Vinculación de dos estudiantes de doctorado_x000a_Requerimientos y especificaciones funcionales definidas para el objetivo 1. Se entregará Documento técnico que evidencie la definición detallada de los requerimientos y especificaciones para el objetivo 1 en el mes 1._x000a_Estudio de vigilancia tecnológica realizado, en tecnologías para la detección y ubicación de drones en espacios urbanos. Se entregará Documento que evidencie el estudio de vigilancia tecnológica de tecnologías para la detección y ubicación de drones en espacios urbanos en el mes 3._x000a_Mecanismo diseñado, para la detección de drones y la orientación automatizada del prototipo. Se entregará Documento técnico que evidencie el diseño del mecanismo para la detección de drones y la orientación automatizada del prototipo en el mes 6._x000a_Estudio de vigilancia tecnológica realizado, en las tecnologías y protocolos de geolocalización aplicables al prototipo. Se entregará Documento que evidencie el estudio de vigilancia tecnológica de las tecnologías y protocolos de geolocalización en el mes 3._x000a_Adquisiciones de materiales y equipos realizadas para el objetivo 1._x000a_Se entregará Documento que evidencie la adquisición de materiales y equipos necesarios para el desarrollo del objetivo 1 en el mes 3._x000a_Algoritmo diseñado, para la incorporación de tecnologías de geolocalización priorizadas. Se entregará Documento técnico que evidencie el diseño del algoritmo para la incorporación de tecnologías de las geolocalización priorizadas en el mes 6._x000a_Mecanismo construido, para la detección de drones y la orientación automatizada del prototipo. Se entregará Documento técnico que evidencie el proceso de desarrollo del mecanismo para la detección de drones y la orientación automatizada del prototipo en el mes 10._x000a_Pruebas unitarias realizadas al mecanismo de detección de drones y orientación automatizada del prototipo. Se entregará Documento técnico que evidencie las pruebas unitarias realizadas al mecanismo de detección de drones y orientación automatizada del prototipo en el mes 12._x000a_Adquisiciones de materiales y equipos realizadas para el objetivo 3._x000a_Se entregará Documento que evidencie la adquisición de materiales y equipos necesarios para el desarrollo del objetivo 3 en el mes 15._x000a_Mecanismo o algoritmo diseñado para la captura de drones. Se entregará Documento que evidencie el diseño del mecanismo o algoritmo para la captura de drones en el mes 18._x000a_Mecanismo o algoritmo construido, para la captura de drones. Se entregará Documento técnico que evidencie el proceso de desarrollo del mecanismo o algoritmo para la captura de drones en el mes 22._x000a_Requerimientos y especificaciones funcionales definidas para el objetivo 4. Se entregará Documento técnico que evidencie la definición detallada de los requerimientos y especificaciones para el objetivo 4 en el mes 16._x000a_Documentación finalizada para la viabilidad de protección de propiedad intelectual de la interfaz gráfica. Se entregará Documento que evidencie la solicitud de protección de software en el mes 17._x000a_Documentación finalizada para el proceso de protección de propiedad intelectual del prototipo integrado. Se entregará Documento que evidencie el análisis de protección de propiedad intelectual de los resultados del proyecto en el mes 22._x000a_Documentación finalizada para el proceso de protección intelectual del encerramiento del prototipo. Se entregará Documento que evidencie la solicitud de protección de diseño industrial en el mes 20._x000a_Estudio desarrollado de factibilidad técnica, económica y financiera del proyecto empresarial para explotación comercial de la tecnología. Se entregará Documento que contiene el estudio de factibilidad técnica, económica y financiera del proyecto empresarial para explotación comercial de la tecnología en el mes 23._x000a_Informe técnico final del proyecto. Se entregará Documento de informe técnico final del proyecto en el mes 24._x000a_Adquisiciones de materiales y equipos realizadas para el objetivo 4. Se entregará Documento que evidencie la adquisición de materiales y equipos necesarios para el desarrollo del objetivo 4 en el mes 18._x000a_Diseño y aplicación realizados del protocolos de prueba para la validación pre-comercial del prototipo con clientes o usuarios finales._x000a_Se entregará Documento que contiene el informe de los protocolos y los resultados de las pruebas precomerciales del prototipo con usuarios finales en el mes 24._x000a_Valoración económica realizada de la tecnología expresada en términos monetarios. Se entregará Documento que contiene la valoración económica de la tecnología expresada en términos monetarios en el mes 23._x000a_Plan final para la explotación comercial de la tecnología. Se entregará Documento que contiene el Plan para la explotación comercial de la tecnología en el mes 23._x000a_Programación del algoritmo finalizada para la integración de tecnologías de geolocalización, y solicitud de registro realizada. Se entregará Documento técnico que evidencie el desarrollo del algoritmo y su solicitud de registro de software en el mes 10._x000a_Pruebas unitarias realizadas al algoritmo de incorporación de tecnologías de geolocalización. Se entregará Documento técnico que evidencie las pruebas unitarias realizadas al algoritmo de incorporación de tecnologías de geolocalización en el mes 12._x000a_Requerimientos y especificaciones funcionales definidas para el objetivo 2. Se entregará Documento técnico que evidencie la definición detallada de los requerimientos y especificaciones para el objetivo 2 en el mes 1."/>
    <n v="0.56488563112483214"/>
    <n v="0.27931353782402674"/>
    <n v="0.49154612637734812"/>
    <n v="0.50845387362265182"/>
    <n v="0.11776028784041562"/>
    <n v="3.8040543210725558E-2"/>
    <n v="0"/>
    <n v="0"/>
    <n v="82626"/>
    <s v="No paso"/>
    <s v="11/03/2021_x000a__x000a_14/04_2021"/>
    <m/>
    <s v="Avaló"/>
    <s v="Avaló"/>
    <m/>
    <s v="Avaló"/>
    <s v="Avaló"/>
    <m/>
    <s v="Avaló"/>
  </r>
  <r>
    <x v="2"/>
    <s v="Propuesta de Investigación Convocatoria"/>
    <s v="No seleccionada en convocatoria"/>
    <n v="890"/>
    <s v="Convocatoria para el Fortalecimiento de CTeI en Instituciones de Educación Superior (IES) Públicas 2020_x000a__x000a_Mecanismo 1"/>
    <s v="MinCiencias"/>
    <s v="Aliado"/>
    <s v="1- Universidad Nacional de Colombia UNAL (Ejecutor)_x000a_2- Instituto Tolimense de Formación Técnica Profesional ITFTP (Aliado)_x000a_3- Instituto Técnico de Ciencia Biotecnología e Innovación en Salud ITCBIS (cooperante)"/>
    <s v="N/A"/>
    <s v="Caracterización de la respuesta de anticuerpos neutralizantes y no neutralizantes contra la proteína S del SARS-CoV-2 en_x000a_sueros de pacientes que acuden al ICDBIS para el estudio de seroprevalencia."/>
    <n v="24"/>
    <s v="UDFJC:_x000a_- Marisol Ramos Rincón (co-investigador)_x000a_- Andrés Parada Cruz (estudiante pregrado)_x000a_- Yuly Pirazan Zambrano (estudiante pregrado)_x000a_- Adis Ayala Fajardo (co-investigador)_x000a_- Dennis Díaz Urrego (estudiante pregrado)_x000a_- Angie Zapata Gómez (estudiante pregrado)_x000a_- Carol Segura Patiño (estudiante pregrado)_x000a__x000a_UNAL:_x000a_- Adriana Umaña Pérez (co-investigador)_x000a_- Ricardo Rivera Rojas (estudiante pregrado)_x000a_- Jesús Villarrga Lozano (estudiante pregrado)_x000a_- María Peralta Morales (estudiante pregrado)_x000a_- Laura Fernández Fonseca (estudiante pregrado)_x000a_- Natalia Reyes Triviño (estudiante pregrado)_x000a_- Paula Vargas Pinilla (estudiante pregrado)_x000a_- Sara Sánchez oliveros_x000a_- Valentina Guevara Prieto (estudiante maestría)_x000a_- Jorge Molina Bejarano (estudiante maestría)_x000a_- Mauricio Urquiza Martínez (investigador principal)_x000a__x000a_ITFTP:_x000a_- Jairo Barrios Zarta (co-investigador)_x000a_- Luis Vargas Parga (co-investigador)_x000a_- Laura Gómez Saiz (estudiante pregrado)_x000a_- Katherine Alvarez Castañeda (estudiante pregrado)_x000a__x000a_ITCBIS:_x000a_- "/>
    <s v="UDFJC:_x000a_- Bioquímica y Biología Molecular _x000a__x000a_UNAL:_x000a_- Hormonas GIH_x000a_- Grupo de Bioinformática y Biología de Sistemas del Instituto de Genética_x000a__x000a_ITFTP:_x000a_- Recuperación y conservación de suelos"/>
    <n v="775626020"/>
    <m/>
    <n v="575087268"/>
    <n v="200538752"/>
    <n v="549806542"/>
    <n v="0"/>
    <n v="20000000"/>
    <n v="25280726"/>
    <n v="170538752"/>
    <n v="0"/>
    <n v="10000000"/>
    <n v="0"/>
    <n v="0"/>
    <m/>
    <m/>
    <s v="Al culminar el proyecto se espera obtener los siguientes resultados:_x000a_Estandarizar un método que permita estudiar la infección por SARS-Cov-2 en células humanas, esto a partir de la muestra de estudio._x000a_Determinar la seroprevalencia en una población seleccionada para así, contribuir al restablecimiento económico de dicha población._x000a_Identificar epítopos lineales en la proteína S presente en el virus SARS-Cov-2, centrando el estudio en las regiones expuestas de la estructura._x000a_Contribuir con una metodología que permita el adecuado, rápido y efectivo estudio de anticuerpos anti-SARSCov 2 y la titulación de estos anticuerpos._x000a_A partir de la titulación de los anticuerpos neutralizantes, se espera encontrar la correlación de estos y la respuesta clínica que presentan con plasma, para así evaluar diferentes sueros y posibles tratamientos de la enfermedad COVID-19._x000a_Formación de alianzas entre el instituto distrital de ciencia, biotecnología e innovación en salud y el grupo de investigación de hormonas de la Universidad Nacional de Colombia, además de establecer un vínculo con el grupo de investigación de genética de la Universidad Nacional para ampliar el campo de estudio en torno al virus de la enfermedad de COVID-19._x000a_Estandarizar un ensayo de neutralización para promover y facilitar el estudio del virus del SARS-CoV2 Formación de recurso humano Se espera escribir un artículo en torno al estudio de la población seleccionada y llevar a cabo su publicación._x000a_Contribuir a la apropiación social del conocimiento mediante la divulgación de la investigación realizada en la población de estudio."/>
    <s v="- Formación de alianzas entre el instituto distrital de ciencia, biotecnología e innovación en salud y el grupo de investigación de hormonas de la Universidad Nacional de Colombia, además de establecer un vínculo con el grupo de investigación de genética de la Universidad Nacional para ampliar el campo de estudio en torno al virus de la enfermedad de COVID-19._x000a_- Estandarizar un método que permita estudiar la infección por SARSCov-2 en células humanas, esto a partir de la muestra de estudio._x000a_- Al finalizar el proyecto tendremos resultados para generar una publicación acerca de la caracterización de anticuerpos neutralizantes en la población de estudio_x000a_- Identificación de epítopos lineales en la proteína S presente en el virus SARS-Cov-2, centrando el estudio en las regiones expuestas de la estructura._x000a_- Un artículo de divulgación para ser publicado en un medio impreso y electrónico donde se expliquen los conceptos de manera sencilla de anticuerpos, infección viral y vacunas contra el SARS-CoV2_x000a_- Generar estrategias de divulgación a través de las redes sociales para compartir información acerca de respuesta inmune, infección y vacunas contra el SARS-CoV2_x000a_- Programa educativo en el canal de youtube de la facultad de Ciencias de la Universidad Nacional de Colombia sobre la infección del SARS-CoV2_x000a_- Programa radial donde se explique de manera sencilla a la comunidad conceptos básicos de inmunología, infección y vacunas contra el SARS-CoV2_x000a_- Presentación de resultados de este proyecto en las semanas universitarias de las tres instituciones participantes en el proyecto_x000a_- Preparación y organización de actividades de divulgación sobre inmunología con poblaciones estudiantiles_x000a_- Vinculación de catorce estudiantes de pregrado para el desarrollo de este proyecto_x000a_- Vinculación de dos estudiantes de maestría para desarrollar actividades de investigación del proyecto_x000a_- Cinco trabajos de grado aprobados "/>
    <n v="0.70885520576011618"/>
    <n v="2.5785622818584656E-2"/>
    <n v="0"/>
    <n v="1"/>
    <n v="0.25246636001200684"/>
    <n v="1.2892811409292328E-2"/>
    <n v="0"/>
    <n v="0"/>
    <n v="82361"/>
    <s v="No paso"/>
    <s v="11/03/2021_x000a__x000a_14/04_2021"/>
    <m/>
    <s v="Avaló"/>
    <s v="Avaló"/>
    <m/>
    <m/>
    <s v="Avaló"/>
    <m/>
    <s v="Avaló"/>
  </r>
  <r>
    <x v="2"/>
    <s v="Propuesta de Investigación Convocatoria"/>
    <s v="No seleccionada en convocatoria"/>
    <n v="890"/>
    <s v="Convocatoria para el Fortalecimiento de CTeI en Instituciones de Educación Superior (IES) Públicas 2020_x000a__x000a_Mecanismo 2"/>
    <s v="MinCiencias"/>
    <s v="Ejecutor"/>
    <s v="1- Servicio Geológico Colombiano SGC (Ailado)"/>
    <s v="N/A"/>
    <s v="DESARROLLO DE UN ACELERADOR LINEAL COMPACTO DE DEUTERONES PARA LA GENERACIÓN DE NEUTRONES"/>
    <n v="36"/>
    <s v="UDFJC:_x000a_- Edwin Munévar Espitia 6 horas (Investigador Principal)_x000a_- José Alfonso Leyva Rojas 6 horas (Coinvestigador)_x000a_- Esperanza del Pilar Infante Luna 4 horas (Coinvestigadora)_x000a_- Angie Lorena Hernández Cuesta 20 horas (Estudiante Maestría)_x000a_- Robinson Steven Medina Martínez 20 horas (Estudiante Maestría)_x000a__x000a_SGC:_x000a_- Oscar Sierra 3 horas (Coinvestigador) _x000a_- Jaime Sandoval 3 horas (Coinvestigador)_x000a_- Juan Guillermo Ramírez 3 horas (Coinvestigador)_x000a_- Andrés Amorocho 3 horas (Coinvestigador)"/>
    <s v="UDFJC:_x000a_- Grupo de Instrumentación Científica y Didáctica_x000a__x000a_SGC:_x000a_- Grupo de Asuntos Nucleares"/>
    <n v="656210428"/>
    <m/>
    <n v="487565428"/>
    <n v="168645000"/>
    <n v="449644338"/>
    <n v="37921090"/>
    <n v="74925000"/>
    <n v="0"/>
    <n v="93720000"/>
    <m/>
    <m/>
    <m/>
    <m/>
    <m/>
    <m/>
    <s v="Al finalizar el proyecto tendríamos un prototipo funcional de un generador compacto de alto flujo de neutrones. Durante el proceso de construcción del prototipo no solo generamos una pieza de alta tecnología que aún no se ha construido en el país en el ámbito académico, sino también todo el aprendizaje y la experiencia de construcción, lo cual redundará en la formación de capital humano, infraestructura técnico-científica, entrenamiento de estudiantes, personal técnico y científico a muy alto nivel en todos los procesos involucrados de este proyecto. De manera que los réditos se verán reflejados tanto en el desarrollo e innovación técnico-científica de frontera como en el entrenamiento de científicos y técnicos, creando así una infraestructura sin precedentes en Colombia."/>
    <s v="- Dos artículos de investigación Categoría A2 y B_x000a_- Dos Artículos divulgativo sobre la producción de neutrones y sus distintas aplicaciones_x000a_- Dos Artículos y videos divulgativos del proyecto para público no especializado_x000a_- Participación en cuatro congresos nacionales e internacionales sobre el área del proyecto_x000a_- Participación en cuatro simposios y congresos del área de física nuclear y afines_x000a_- Realización de dos tesis de maestría relacionada con el proyecto"/>
    <n v="0.68521364308462351"/>
    <n v="0.17196631626829315"/>
    <n v="0.33604256913110592"/>
    <n v="0.66395743086889414"/>
    <n v="0.1428200406470834"/>
    <n v="0"/>
    <n v="0"/>
    <n v="0"/>
    <n v="82635"/>
    <s v="El investigador desistió de la presentación de la propuesta "/>
    <s v="11/03/2021_x000a__x000a_14/04_2021"/>
    <m/>
    <s v="Avaló"/>
    <s v="Avaló"/>
    <s v="Avaló"/>
    <s v="Avaló"/>
    <s v="Avaló"/>
    <m/>
    <s v="Avaló"/>
  </r>
  <r>
    <x v="2"/>
    <s v="Propuesta de Investigación Convocatoria"/>
    <s v="Firmo Contrato"/>
    <n v="890"/>
    <s v="Convocatoria para el Fortalecimiento de CTeI en Instituciones de Educación Superior (IES) Públicas 2020_x000a__x000a_Mecanismo 2"/>
    <s v="MinCiencias"/>
    <s v="Ejecutor"/>
    <s v="1- Unidad Administrativa Especial de Rehabilitación y Mantenimiento Vial -UMV"/>
    <s v="N/A"/>
    <s v="Sistema de mapeo móvil de entornos viales"/>
    <n v="20"/>
    <s v="UDFJC:_x000a_- Wilmar Darío Fernández Gómez (Investigador Principal)_x000a_- Hugo Alexander Rondón Quintana (Co-investigador)_x000a_- Ariana Carolina Cruz Hincapié (estudiante maestria)_x000a_- Jheyberd Augusto Cano Nova (estudiante maestría)_x000a_- Diego Fernando Casas Pérez (estudiante maestría)_x000a_- Sergio Daniel López Pinzón (estudiante maestría)_x000a__x000a_UMV:_x000a_- Humberto Ramírez Gómez (Co-investigador)_x000a_- Franceth Justine Castellanos_x000a_- Camilo Enrique Marrugo Martínez_x000a_- Alejandro Pinzón"/>
    <s v="UDFJC:_x000a_Grupo de Estudios en Pavimentos y materiales Sostenibles - COL0154879_x000a__x000a_UMV:_x000a_Grupo de Adopción y adaptación de nuevas Tecnologías COL0217094"/>
    <n v="780809454"/>
    <n v="449981010"/>
    <n v="606145810"/>
    <n v="174663644"/>
    <n v="449981010"/>
    <n v="59561452"/>
    <n v="83985194"/>
    <n v="96603348"/>
    <n v="90678450"/>
    <m/>
    <m/>
    <m/>
    <m/>
    <m/>
    <m/>
    <s v="Los resultados esperados del presente proyecto se pueden clasificar en cuatro productos diferentes, en primer lugar, en el desarrollo tecnológico en el que se pondrá al servicio de la Unidad de Mantenimiento Vial para contribuir con el cumplimiento de su misión. En segundo lugar, con la formación de investigadores, en donde se vincularán 4 estudiantes de maestría y se espera que cada uno produzca un resultado de investigación y en tercer lugar con la apropiación social del conocimiento, en donde se divulgarán los resultados en eventos internos de la Unidad de Mantenimiento Vial con la participación de las entidades distritales que pueden ser beneficiadas de la tecnología desarrollada. Finalmente, se esperan resultados desde el punto de vista comercial en donde se dará impulso a la marca y la comercialización del producto o de los servicios derivados. "/>
    <s v=" Cuatro artículos de investigación categoria C_x000a_- Un Producto Tecnológico, Sistema de mapeo móvil de entornos viales._x000a_- Dos Trabajos de grado de pregrado_x000a_- Vinculación de Cuatro estudiantes de maestría_x000a_- Consolidación de una red de investigación, Virginia Tech Estados Unidos_x000a_- Divulgación de los resultados en dos eventos académicos nacionales como el Simposio Nacional sobre Ingeniería de Pavimentos, y el Congreso Iberoamericano del asfalto_x000a_- Foro de presentación de los resultados de la tecnología"/>
    <n v="0.57630066810128555"/>
    <n v="0.18384337595379577"/>
    <n v="0.41492750725781502"/>
    <n v="0.58507249274218498"/>
    <n v="0.23985595594491868"/>
    <n v="0"/>
    <n v="0"/>
    <n v="0"/>
    <n v="82515"/>
    <s v="Pasó"/>
    <s v="11/03/2021_x000a__x000a_14/04_2021"/>
    <m/>
    <s v="Avaló"/>
    <s v="Avaló"/>
    <s v="Avaló"/>
    <m/>
    <s v="Avaló"/>
    <m/>
    <s v="Avaló"/>
  </r>
  <r>
    <x v="2"/>
    <s v="Propuesta de Investigación Convocatoria"/>
    <s v="Firmo Contrato"/>
    <s v="N/A"/>
    <s v="Convocatoria interna para la conformación de un banco de proyectos de investigación financiables  2020"/>
    <s v="N/A"/>
    <s v="Co-ejecutor"/>
    <s v="1- Universidad Militar Nueva Granada UMNG"/>
    <s v="N/A"/>
    <s v="Identificación y predicción de alteraciones fisiológicas, deficiencia nutricional en cultivos de Annona Muricata utilizando robótica aérea, visión de máquina e inteligencia artificial"/>
    <n v="24"/>
    <s v="UDFJC:_x000a_Álvaro Espinel Ortega_x000a_UMNG:_x000a_Olga Lucía Ramos Sandoval_x000a_Dario Amaya Hurtado"/>
    <s v="UDFJC:_x000a_GESETIC_x000a_UMNG:_x000a_Inteligencia Artificial y Procesamiento de Señales"/>
    <n v="716736964"/>
    <n v="0"/>
    <n v="249610160"/>
    <n v="467126804"/>
    <n v="0"/>
    <n v="0"/>
    <n v="4000000"/>
    <n v="249610160"/>
    <n v="463126804"/>
    <m/>
    <m/>
    <m/>
    <m/>
    <m/>
    <m/>
    <s v="PRODUCTOS ESPERADOS:_x000a_1- 2 Artículo en Cuartil 2 (Q2) del SJR (Scopus) o del JCR (Web of Science) WoS_x000a_2- 1 Artículo en Cuartil 3 (Q3) del SJR (Scopus) o del JCR (Web of Science) y/o Homologada B Colciencias_x000a_3- 1 Artículo en Cuartil 4 (Q4) del SJR (Scopus) o del JCR (Web of Science) y/o Homologada C Colciencias_x000a_4- 1 Ponencia en evento Internacional de acuerdo a los requisitos de la resolución de movilidad vigente._x000a_5- 1 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6- 1 Dirección o codirección de Tesis de estudiantes en programas de Doctorado de la UMNG, con temáticas asociadas a la línea de investigación a la que pertenece el proyecto"/>
    <s v="PRODUCTOS ESPERADOS:_x000a_1- 2 Artículo en Cuartil 2 (Q2) del SJR (Scopus) o del JCR (Web of Science) WoS_x000a_2- 1 Artículo en Cuartil 3 (Q3) del SJR (Scopus) o del JCR (Web of Science) y/o Homologada B Colciencias_x000a_3- 1 Artículo en Cuartil 4 (Q4) del SJR (Scopus) o del JCR (Web of Science) y/o Homologada C Colciencias_x000a_4- 1 Ponencia en evento Internacional de acuerdo a los requisitos de la resolución de movilidad vigente._x000a_5- 1 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6- 1 Dirección o codirección de Tesis de estudiantes en programas de Doctorado de la UMNG, con temáticas asociadas a la línea de investigación a la que pertenece el proyecto"/>
    <n v="0"/>
    <n v="5.5808479273576298E-3"/>
    <n v="0"/>
    <n v="1"/>
    <n v="0.99441915207264242"/>
    <n v="0"/>
    <n v="0"/>
    <n v="0"/>
    <s v="N/A"/>
    <s v="Pasó"/>
    <s v="N/A"/>
    <m/>
    <m/>
    <m/>
    <m/>
    <m/>
    <m/>
    <m/>
    <m/>
  </r>
  <r>
    <x v="2"/>
    <s v="Propuesta de Investigación Convocatoria"/>
    <s v="Firmo Contrato"/>
    <s v="N/A"/>
    <s v="Convocatoria interna para la conformación de un banco de proyectos de investigación financiables  2020"/>
    <s v="N/A"/>
    <s v="Co-ejecutor"/>
    <s v="1- Universidad Militar Nueva Granada UMNG"/>
    <s v="N/A"/>
    <s v="Diseño de una cadena de abastecimiento agroindustrial para derivados de cannabis cultivado en Colombia"/>
    <n v="12"/>
    <s v="UDFJC:_x000a_Lindsay Alvarez Pomar_x000a_UMNG:_x000a_Diógenes Alexander Garrido Rios_x000a_"/>
    <s v="UDFJC:_x000a_ARCOSES_x000a_UMNG:_x000a_Producción, Innovación y Tecnología"/>
    <n v="190718251"/>
    <n v="0"/>
    <n v="99186672"/>
    <n v="91531579"/>
    <n v="0"/>
    <n v="0"/>
    <n v="13207466"/>
    <n v="99186672"/>
    <n v="78324113"/>
    <m/>
    <m/>
    <m/>
    <m/>
    <m/>
    <m/>
    <s v="PRODUCTOS ESPERADOS:_x000a_1- 1 Dirección o codirección de Trabajo de estudiantes en programas de pregrado de la UMNG, con temáticas asociadas a línea de investigación a la que pertenece el proyecto_x000a_2- 2 Artículo en Cuartil 2 (Q2) del SJR (Scopus) o del JCR (Web of Science) WoS_x000a_3- 1 Ponencia en evento nacional de acuerdo a los requisitos de la resolución de movilidad vigente_x000a__x000a_PRODUCTOS OBTENIDOS:_x000a_- Artículo Categoría B Publindex (“A simulation-based AHP approach to analyze the scalability of EHR Systems using blockchain technology in healthcare institutions”, https://doi.org/10.1016/j.imu.2021.100576)"/>
    <s v="PRODUCTOS ESPERADOS:_x000a_1- 1 Dirección o codirección de Trabajo de estudiantes en programas de pregrado de la UMNG, con temáticas asociadas a línea de investigación a la que pertenece el proyecto_x000a_2- 2 Artículo en Cuartil 2 (Q2) del SJR (Scopus) o del JCR (Web of Science) WoS_x000a_3- 1 Ponencia en evento nacional de acuerdo a los requisitos de la resolución de movilidad vigente_x000a__x000a_PRODUCTOS OBTENIDOS:_x000a_- Artículo Categoría B Publindex (“A simulation-based AHP approach to analyze the scalability of EHR Systems using blockchain technology in healthcare institutions”, https://doi.org/10.1016/j.imu.2021.100576)"/>
    <n v="0"/>
    <n v="6.9251190857449713E-2"/>
    <n v="0"/>
    <n v="1"/>
    <n v="0.93074880914255032"/>
    <n v="0"/>
    <n v="0"/>
    <n v="0"/>
    <s v="N/A"/>
    <s v="Pasó"/>
    <s v="N/A"/>
    <m/>
    <m/>
    <m/>
    <m/>
    <m/>
    <m/>
    <m/>
    <m/>
  </r>
  <r>
    <x v="2"/>
    <s v="Propuesta de Investigación Convocatoria"/>
    <s v="Firmo Contrato"/>
    <s v="N/A"/>
    <s v="Convocatoria interna para la conformación de un banco de proyectos de investigación financiables  2020"/>
    <s v="N/A"/>
    <s v="Co-ejecutor"/>
    <s v="1- Universidad Militar Nueva Granada UMNG"/>
    <s v="N/A"/>
    <s v="Captador Termo Solar de arquitectura parabólico-plano con adaptación Fresnel basado en geometrías fractales y teoría corpuscular de la luz para la deshidratación de fruta"/>
    <n v="24"/>
    <s v="UDFJC:_x000a_Adriana Marcela Vega Escobar_x000a_UMNG:_x000a_Dario Amaya Hurtado_x000a_Olga Lucía Ramos Sandoval"/>
    <s v="UDFJC:_x000a_GESETIC_x000a_UMNG:_x000a_GAV"/>
    <n v="742288623"/>
    <n v="0"/>
    <n v="249310160"/>
    <n v="492978463"/>
    <n v="0"/>
    <n v="0"/>
    <n v="4000000"/>
    <n v="249310160"/>
    <n v="488978463"/>
    <m/>
    <m/>
    <m/>
    <m/>
    <m/>
    <m/>
    <s v="PRODUCTOS ESPERADOS:_x000a_Dos artículos en Cuartil 2 (Q2) del SJR (Scopus) o del JCR (Web of Science) WoS_x000a_Un articulo en Cuartil 3 (Q3) del SJR (Scopus) o del JCR (Web of Science) y/o Homologada B Colciencias_x000a_Un articulo en Cuartil 4 (Q4) del SJR (Scopus) o del JCR (Web of Science) y/o Homologada C Colciencias_x000a_Una ponencia en evento Internacional de acuerdo a los requisitos de la resolución de movilidad vigente._x000a_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Dirección o codirección de Tesis de estudiantes en programas de Doctorado de la UMNG, con temáticas asociadas a la línea de investigación a la que pertenece el proyecto"/>
    <s v="PRODUCTOS ESPERADOS:_x000a_Dos artículos en Cuartil 2 (Q2) del SJR (Scopus) o del JCR (Web of Science) WoS_x000a_Un articulo en Cuartil 3 (Q3) del SJR (Scopus) o del JCR (Web of Science) y/o Homologada B Colciencias_x000a_Un articulo en Cuartil 4 (Q4) del SJR (Scopus) o del JCR (Web of Science) y/o Homologada C Colciencias_x000a_Una ponencia en evento Internacional de acuerdo a los requisitos de la resolución de movilidad vigente._x000a_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Dirección o codirección de Tesis de estudiantes en programas de Doctorado de la UMNG, con temáticas asociadas a la línea de investigación a la que pertenece el proyecto"/>
    <n v="0"/>
    <n v="5.3887394687982442E-3"/>
    <n v="0"/>
    <n v="1"/>
    <n v="0.99461126053120175"/>
    <n v="0"/>
    <n v="0"/>
    <n v="0"/>
    <s v="N/A"/>
    <s v="Pasó"/>
    <s v="N/A"/>
    <m/>
    <m/>
    <m/>
    <m/>
    <m/>
    <m/>
    <m/>
    <m/>
  </r>
  <r>
    <x v="2"/>
    <s v="Propuesta de Investigación Alianza Convenio"/>
    <s v="Firmo Contrato"/>
    <s v="N/A"/>
    <s v="N/A"/>
    <s v="N/A"/>
    <s v="Aliado"/>
    <s v="1- Corporación Universitaria Iberoamericana_x000a_2- Fundación Zemillah_x000a_3- Saber Colombia Languages Research and Development"/>
    <s v="N/A"/>
    <s v="Requerimientos didácticos para el diseño de Ambientes de Aprendizaje Accesibles y Afectivos (AAAA) para formar profesores de niveles iniciales en experiencias estéticas con el lenguaje, el arte y el acogimiento de la diversidad."/>
    <n v="12"/>
    <s v="UDFJC:_x000a_- Dora Inés Calderón (investigadora principal)_x000a_- Mirian Borja Orozco (co-investigador)_x000a_- Rafael Fino Sandoval (co-investigador)_x000a__x000a_IBERO:_x000a_- María de Jesús Blaco Vega (investigadora principal)_x000a_- Sandra Milena Rincón Infante (co-investigador)_x000a__x000a_ZEMILLAH:_x000a_- Zulibeth Acero (Sociedad civil)_x000a__x000a_SABER COLOMBIA:_x000a_- Carlos Andrés Ripe Casas (Empresa)"/>
    <s v="UDFJC:_x000a_-Grupo de Investigación Interdisciplinaria en Pedagogía del Lenguaje y las Matemáticas-GIIPLyM._x000a_-Grupo de Investigación - Literatura, Educación y Comunicación (LEC)_x000a__x000a_IBERO:_x000a_- Grupo en Investigación y Escenarios de Educación Pedagógica - GIEEP._x000a_"/>
    <n v="101651661"/>
    <n v="0"/>
    <n v="7000000"/>
    <n v="94651661"/>
    <n v="0"/>
    <n v="0"/>
    <n v="51500000"/>
    <n v="7000000"/>
    <n v="25783661"/>
    <n v="0"/>
    <n v="8354000"/>
    <n v="0"/>
    <n v="9014000"/>
    <m/>
    <m/>
    <s v="- Identificación de presencia o no de tópicos de formación relacionados y en lo posible de metodologías y orientaciones metodológicas._x000a_- Base conceptual de las categorías._x000a_- Formulación de primera versión tipo Artículo con categorías_x000a_- Talleres para la formación de profesores en experiencia estética en artes y en lenguaje y acogimiento a la diversidad."/>
    <s v="- Un artículo postulado a revista indexada A1, A, B, C y D_x000a_- Tres prototipos de talleres para formación de estudiantes para profesor._x000a_- Un informe de análisis de potencialidades de recursos tecnológicos_x000a_- Estudiantes vinculados al proyecto como población en formación:_x000a_- Nueve estudiantes en formación: - Cuatro pasantes de la UDFJC, Facultad de Ciencias y Educación: mediante convocatoria, de los proyectos curriculares Licenciatura Artística (danza), LEBEHLC (literatura y lenguaje), y NEES para diseño, población diversa. - Tres estudiantes asistentes de investigación de la IBERO, convocados por el GIEEP: Ma. de Jesús Blanco: Ibero de los programas de Educación infantil y de Educación especial (uno para población sordas y uno para población ciega y 2 de educación infantil). - Estudiantes de la Facultad Tecnológica, UDFJC vinculados al Módulo innova del CADEP Acacia._x000a_- Tres trabajos de grado de estudiantes de pregrado de programas Licenciatura Artística (danza), LEBEHLC (literatura y lenguaje), y NEES de la FCE-UDFJC y estudiantes para profesor en general."/>
    <n v="0"/>
    <n v="0.50663215429406505"/>
    <n v="0"/>
    <n v="1"/>
    <n v="0.32250984073934613"/>
    <n v="8.2182621688788732E-2"/>
    <n v="8.8675383277800057E-2"/>
    <n v="0"/>
    <s v="N/A"/>
    <s v="N/A"/>
    <m/>
    <m/>
    <m/>
    <m/>
    <m/>
    <m/>
    <m/>
    <m/>
    <m/>
  </r>
  <r>
    <x v="3"/>
    <s v="Propuesta de Investigación Alianza Convenio"/>
    <s v="Firmo Contrato"/>
    <s v="N/A"/>
    <s v="N/A"/>
    <s v="Universidad Pedagógica Nacional - UPN"/>
    <s v="Aliado"/>
    <s v="1- Universidad Pedagógica Nacional (Colombia)_x000a_2- Universidad Alberto Hurtado (Chile)_x000a_3- Centro de Investigación y Estudios Avanzados del IPN (CINVESTAV, México_x000a_4- Universidade Federal de Santa Catarina (Brasil)"/>
    <s v="N/A"/>
    <s v="Educación en biología y construcción de ciudadanías: Una perspectiva Latinoamericana."/>
    <n v="42"/>
    <s v="UDFJC:_x000a_- Guillermo Fonseca Amaya (director)_x000a_- Marlon Javier Hernández Bonilla (co-investigador)_x000a_Giovany Fernández Molano (co-investigador)_x000a_Laura Johana Cepeda Ayerbe (co-investigador)_x000a_Heidy Dahiana Rueda Malagón (co-investigador)_x000a_UFSC:_x000a_Suzani Cassiani (Investigador principal)_x000a_Michel Soares Caurio (co-investigador)_x000a_Simone Ribeiro (co-investigador)_x000a_Patricia Goulart Pinheiro (co-investigador)_x000a_Yonier Alexander Orozco (co-investigador)_x000a_Yennifer Vera_x000a_Lia Kehl (co-investigador)_x000a_Roberth Jesus De-Carvalho (co-investigador)_x000a_Carolina Luíza de Quadros (co-investigador)_x000a_Rosilaine de Fátima Wardenski (co-investigador)_x000a_UAH:_x000a_Eduardo Ravanal (investigador principal) _x000a_CINVESTAV:_x000a_Gonzalo Peñaloza (Investigador principal)_x000a_UPN:_x000a_Sandra Ximena Ibáñez (Investigador principal)_x000a_Pablo Ortiz (co-investigador)_x000a_Sonia Martínez (co-investigador)_x000a_Guilermo Chona Duarte (co-investigador)"/>
    <s v="UDFJC:_x000a_- Biología, Enseñanza y Realidades_x000a_UPN:_x000a_- Biología, Enseñanza y Realidades_x000a_CINVESTAV:_x000a_- Educación en Biología_x000a_UFSC:_x000a_- Discursos da Ciência e da Tecnologia na Educação"/>
    <n v="698127195"/>
    <n v="0"/>
    <n v="156069919"/>
    <n v="542057276"/>
    <n v="0"/>
    <n v="135004531"/>
    <n v="81038638"/>
    <n v="14065388"/>
    <n v="209570394"/>
    <n v="7000000"/>
    <n v="67994644"/>
    <n v="0"/>
    <n v="91928000"/>
    <n v="0"/>
    <n v="91525600"/>
    <s v="FASE I:_x000a_- De dos a cuatro artículos que presenten los resultados del análisis bibliométrico y del discurso (contenido)_x000a_- Dos ponencias, presentadas en congresos en enseñanza De las ciencias, formación De profesores y educación en general._x000a_- Tres trabajos De grado De pregrado_x000a__x000a_FASE II:_x000a_- Un artículo de comparación de los resultados obtenidos de los países participantes en relación con las políticas públicas en educación en ciencias y su articulación con la construcción de ciudadanías._x000a_- Dos ponencias sobre la relación planteada en esta fase_x000a_- Simposio_x000a__x000a_FASE III:_x000a_- Diseño colectivo de ocho propuestas de educación en biología en clave de construcción de ciudadanías_x000a_- Edición de un libro que sistematice la implementación de las ocho propuestas_x000a_- Dos trabajos de grado de pregrado_x000a_- Dos ponencias para la presentación de los resultados de investigación_x000a_- 5 trabajos de grado de posgrado_x000a_- Un artículo de investigación"/>
    <s v="- De dos a cuatro Artículos de investigación A1, A2, B y C_x000a_- Un Libro resultado de investigación_x000a_- Creación de la red Latinoamérica de enseñanza de la biología y construcción de ciudadanías_x000a_- Organización de dos simposios que permitan reflexionar sobre la relación del proyecto_x000a_- Participación como ponentes en seis eventos especializados_x000a_- Dirección de cinco trabajo de grado de maestría en asociación directa al proyecto de investigación de las fases II y III_x000a_- Dirección de cinco trabajo de grado de pregrado en asociación directa al proyecto de investigación de las fases I y II"/>
    <n v="0"/>
    <n v="0.30946104169455824"/>
    <n v="0.62489608731854884"/>
    <n v="0.37510391268145116"/>
    <n v="0.32033672889651577"/>
    <n v="0.10742260799624057"/>
    <n v="0.13167801033735693"/>
    <n v="0.13110161107532847"/>
    <s v="N/A"/>
    <s v="N/A"/>
    <m/>
    <m/>
    <s v="Avaló"/>
    <s v="Avaló"/>
    <s v="Avaló"/>
    <s v="Avaló"/>
    <s v="Avaló"/>
    <m/>
    <s v="Avaló"/>
  </r>
  <r>
    <x v="3"/>
    <s v="Propuesta de Investigación Alianza Convenio"/>
    <s v="Firmo Contrato"/>
    <s v="N/A"/>
    <s v="N/A"/>
    <s v="EAN - ICC"/>
    <s v="Aliado"/>
    <s v="1- Universidad EAN_x000a_2- Instituto Caro y Cuervo"/>
    <s v="N/A"/>
    <s v="Raza y educación de segundas lenguas español-inglés: hacia pedagogías del empoderamiento multicultural y justicia social”"/>
    <n v="15"/>
    <s v="UDFJC:_x000a_- Sandra Ximena Bonilla Medina (Investigadora principal)_x000a_EAN:_x000a_- Vanesa Solano Cohen_x000a_ICC:_x000a_- Ferney Cruz Arcila (co-investigador)"/>
    <s v="UDFJC:_x000a_- ESTUPOLI_x000a_EAN:_x000a_- Lingüística aplicada y comunicación organizacional_x000a_ICC:_x000a_- Linguistica"/>
    <n v="49779000"/>
    <n v="0"/>
    <n v="0"/>
    <n v="49779000"/>
    <n v="0"/>
    <n v="0"/>
    <n v="18456000"/>
    <n v="0"/>
    <n v="7640000"/>
    <n v="0"/>
    <n v="23683000"/>
    <m/>
    <m/>
    <m/>
    <m/>
    <s v="- 10 participantes, profesores entre los que están 5 de inglés y 5 de español_x000a_- El protocolo de las entrevistas_x000a_- Grabaciones de las entrevistas_x000a_- Transcripción y codificación de transcripción de las entrevistas_x000a_- Una recolección de propuestas metodológicas sistematizadas por temáticas, objetivos y metodologías_x000a_- Instrumento en forma de matriz para análisis de propuestas_x000a_- Propuestas insertadas en las matrices diseñadas_x000a_- Informe de análisis"/>
    <m/>
    <n v="0"/>
    <n v="0.37075875369131561"/>
    <n v="0"/>
    <n v="1"/>
    <n v="0.15347837441491391"/>
    <n v="0.47576287189377048"/>
    <n v="0"/>
    <n v="0"/>
    <s v="N/A"/>
    <s v="N/A"/>
    <m/>
    <m/>
    <s v="Avaló"/>
    <s v="Avaló"/>
    <s v="Avaló"/>
    <s v="Avaló"/>
    <s v="Avaló"/>
    <m/>
    <s v="Avaló"/>
  </r>
  <r>
    <x v="3"/>
    <s v="Propuesta de Investigación Convocatoria"/>
    <s v="Firmo Contrato"/>
    <s v="N/A"/>
    <s v="Development of Integrated Techniques for Induced Genetic Diversity and Improvement of Vegetatively Propagated and Horticultural Tree Crops"/>
    <s v="International Atomic  Energy Agency - IAEA"/>
    <s v="Ejecutor"/>
    <s v="AGROSAVIA"/>
    <s v="N/A"/>
    <s v="Study of genetic variability in Creole potato mutant candidates Using biotechnology and functional genomics"/>
    <n v="60"/>
    <s v="UDFJC:_x000a_- Luis Armando Quevedo (investigador científico jefe)_x000a_- Luis Francisco Becerra Galindo (segundo investigador científico)_x000a_- Duver Alberto Martínez (personal científico)_x000a_- Cindy Lorena Baracaldo Huertas (personal científico)_x000a__x000a_AGROSAVIA:_x000a_- Yolanda Gómez Vargas (personal científico)_x000a_- Jhon Alexander Berdugo Cely (personal científico)_x000a_- Sylvana Alejandra Isidro Miranda (personal científico)"/>
    <s v="Grupo de investigación biología molecular"/>
    <n v="423000"/>
    <n v="50000"/>
    <n v="50000"/>
    <n v="373000"/>
    <n v="50000"/>
    <n v="0"/>
    <n v="373000"/>
    <m/>
    <m/>
    <m/>
    <m/>
    <m/>
    <m/>
    <m/>
    <m/>
    <s v="Harmonize protocols for in vitro regenerants._x000a_Determination of mutated characters as an effect of irradiation_x000a_Agromorphological, physicochemical and nutritional characterization of the tuber of the genetic variants obtained._x000a_Agronomic evaluation tests of mutants obtained_x000a_Mass production of high quality microtubers / tubers_x000a_Training in potato genetic improvement processes"/>
    <m/>
    <n v="0.1182033096926714"/>
    <n v="0.88179669030732866"/>
    <n v="0"/>
    <n v="1"/>
    <n v="0"/>
    <n v="0"/>
    <n v="0"/>
    <n v="0"/>
    <m/>
    <s v="Pasó"/>
    <m/>
    <m/>
    <m/>
    <s v="Avaló"/>
    <s v="Avaló"/>
    <m/>
    <s v="Avaló"/>
    <m/>
    <s v="Avaló"/>
  </r>
  <r>
    <x v="3"/>
    <s v="Propuesta de Investigación Convocatoria"/>
    <s v="No seleccionada en convocatoria"/>
    <n v="11"/>
    <s v="011-2020 MECANISMO1- CONV3ª. FORTALECIMIENTO CAPACIDADES INSTITUCIONALES-INVESTIGACIÓN IES PÚBLICAS_x000a_Departamento de Bolívar. Foco temático CIENCIAS SOCIALES, HUMANAS Y EDUCACIÓN."/>
    <s v="SGR - MinCiencias"/>
    <s v="Aliado"/>
    <s v="1- Universidad de Cartagena (Proponente)_x000a_2- Universidad de Cordoba (aliado)_x000a_3- Colegio Mayor de Bolívar - CMB (aliado diferente a IES públicas)"/>
    <s v="N/A"/>
    <s v="Programa de intervención pedagógica y tecnológica para el fortalecimiento de capacidades_x000a_de adaptación y prestación del servicio de educación bajo el esquema de alternancia_x000a_derivado de la pandemia por COVID-19, en instituciones oficiales de educación básica y_x000a_media de la región Caribe colombiana."/>
    <n v="24"/>
    <s v="UDFJC:_x000a_- Roberto Ferro Escobar (co-investigador)_x000a__x000a_Ucartagena:_x000a_- Yeimi Vargas (co-investigador)_x000a_- Luis Tovar (co-investigador)_x000a_- Edgar Orlando Alarcón (director proyecto)_x000a__x000a_Ucordoba:_x000a_- Isabel Cristina Muñoz Vargas (co-investigador)_x000a_- Juan Carlos Giraldo Cardozo (co-investigador)_x000a_"/>
    <s v="UDFJC:_x000a_- Laboratorio de Investigación y desarrollo en Electrónica y Redes (LIDER)_x000a__x000a_UCartagena:_x000a_- Centro Corciem_x000a_- GIMATICA (Grupo de Investigación en Tecnologías de las Comunicaciones e Informática)_x000a__x000a_Ucordoba:_x000a_- Education, Technology &amp; Language - EduTLan_x000a__x000a_CMB:_x000a_- Grupo de Investigación Ciudad, educación y sociedad (CEUS)"/>
    <n v="2144000000"/>
    <n v="433813928"/>
    <n v="2000000000"/>
    <n v="144000000"/>
    <n v="2000000000"/>
    <n v="0"/>
    <n v="24000000"/>
    <n v="0"/>
    <n v="72000000"/>
    <n v="0"/>
    <n v="48000000"/>
    <n v="0"/>
    <n v="0"/>
    <m/>
    <m/>
    <s v="- Se consolidará un estado del arte de la situación de calamidad pública, su afectación directa al sistema de educación de la región caribe colombiana y las diferentes alternativas adoptadas para superarla, por medio de la construcción del modelo conceptual del proyecto._x000a_- El trabajo realizado directamente con docentes dará como resultado un diagnóstico de las capacidades tecnológicas y pedagógicas que esta población tiene de cara al escenario de alternancia educativa. De allí resultará un plan de fortalecimiento metodológico que facilitará la preparación docente de las instituciones educativas. Así mismo, se garantizará la formación de los docentes que hacen parte de la muestra._x000a_- El proyecto presentará un modelo base de adaptación de contenidos de aprendizaje orientado al esquema de alternancia educativa, lo cual constituye un insumo y avance vital en el afrontamiento de la emergencia sanitaria y su afectación al sistema educativo de la región._x000a_- El trabajo realizado entorno al desarrollo de software dará como resultado un paquete instalable del mundo 3D con todos los contenidos educativos desarrollados y orientados hacia el modelo de alternancia educativa._x000a_El estudio comparativo de rendimiento académico en periodos previos y posteriores al inicio de la pandemia permitirá la verificación de las afectaciones que la emergencia ha traído sobre el sistema educativo de la región, así como también validará las potencialidades que el modelo de intervención propuesto tiene para el fortalecimiento del mismo. Esto podrá ser validado y consultado en un documento de acceso público._x000a_- El proyecto entregará a la comunidad educativa de la región un programa de intervención pedagógica y tecnológica para el fortalecimiento de capacidades desarrollado, validado e implementado en la población muestra y con la documentación y orientaciones necesarias para su posterior implementación generalizada en todo el sistema educativo de la región._x000a_- Perfil sociodemográfico y psicográfico de los estudiantes de educación virtual,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Registro de una Patente generada a partir del proyecto_x000a_- Seis artículos de investigación_x000a_- Un libro resultados de investigación_x000a_- Vinculación de dos estudiantes y proyectos de grado de pregrado _x000a_- Vinculación de dos estudiantes y proyectos de grado de Maestria_x000a_- Vinculación de un estudiante y proyecto de grado de Doctorado_x000a_- Una estrategia de intervención pedagógicas y tecnológicas validada_x000a_- Una plataformas tecnológicas para el desarrollo de actividades de CTeI entregadas_x000a_- Cuatro cursos sobre métodos y técnicas de investigación especializados y avanzados_x000a_- Ocho informes técnicos y financieros de ejecución presentados_x000a_- Cientocincuenta docentes formados en competencias TIC orientadas a procesos de educación básica y media_x000a_- Participación en eventos académicos internacionales para la difusión y retroalimentación de la comunidad científica respecto al desarrollo del proyecto_x000a_- Dos proyectos de desarrollo tecnológico"/>
    <n v="0.93283582089552242"/>
    <n v="1.1194029850746268E-2"/>
    <n v="0"/>
    <n v="1"/>
    <n v="3.3582089552238806E-2"/>
    <n v="2.2388059701492536E-2"/>
    <n v="0"/>
    <n v="0"/>
    <n v="82962"/>
    <s v="No pasó"/>
    <s v="18/05/2021_x000a__x000a_08/06/2021"/>
    <m/>
    <m/>
    <s v="Avaló"/>
    <s v="Avaló"/>
    <m/>
    <s v="Avaló"/>
    <m/>
    <s v="Avaló"/>
  </r>
  <r>
    <x v="3"/>
    <s v="Propuesta de Investigación Convocatoria"/>
    <s v="No seleccionada en convocatoria"/>
    <n v="11"/>
    <s v="011-2020 MECANISMO1- CONV3ª. FORTALECIMIENTO CAPACIDADES INSTITUCIONALES-INVESTIGACIÓN IES PÚBLICAS_x000a_Departamento de Bolívar. Foco temático CIENCIAS SOCIALES, HUMANAS Y EDUCACIÓN."/>
    <s v="SGR - MinCiencias"/>
    <s v="Aliado"/>
    <s v="1- Universidad SurColombiana - USC (Proponente)_x000a_2- Universidad del Tolima - UT (Aliado)"/>
    <s v="N/A"/>
    <s v="Estudio de descontaminación del Distrito de Riego del Juncal en el departamento del Huila y del río Chipalo del Departamento del Tolima con diferentes materiales nanoestructurados."/>
    <n v="36"/>
    <s v="UDFJC:_x000a_- Cesar Aurelio Herreño Fierro_x000a_- Rudolfh Arthur Triana_x000a_- Cesar Augusto Díaz Pomar_x000a_- Juan David Hoyos Cartagena_x000a__x000a_USC:_x000a_- Ruben Dario Valbuena Villareal_x000a__x000a_UT:_x000a_- Cesar Augusto Jaramillo Páez_x000a_- Ximena Carolina Pulido Villamil_x000a_- Luis Fernando Rodríguez Herrera"/>
    <s v="UDFJC:_x000a_- Grupo de Instrumentación Cientifica &amp;_x000a_Didáctica_x000a__x000a_USC:_x000a_- Hidroingeniería y Desarrollo Agropecuario_x000a__x000a_UT:_x000a_- Química Aplicada a Procesos Ecológicos_x000a_QUAPE-UT"/>
    <n v="2488982340"/>
    <n v="639128484"/>
    <n v="1999500356"/>
    <n v="489481984"/>
    <n v="1999500356"/>
    <n v="0"/>
    <n v="143200000"/>
    <n v="0"/>
    <n v="48000000"/>
    <n v="0"/>
    <n v="298281984"/>
    <m/>
    <m/>
    <m/>
    <m/>
    <s v="Se consolidarán laboratorios regionales de investigación aplicada que permitirán atacar problemas del territorio bajo un enfoque científico y tecnológico de punta. _x000a_- Se identificarán los recursos, necesidades, mecanismos e información que permitan continuar promoviendo la investigación en relación al fortalecimiento del talento científico y tecnológico por parte de docentes e investigadores de las IES de la región centro-sur y los mecanismos de coordinación estrategias para la generación, uso y transferencia de conocimiento y tecnología del orden administrativo y académico. _x000a_- Se dejarán líneas bases de inversión para la promoción y financiamiento del talento científico tecnológico que permitan a las entidades gubernamentales apoyar la realización de proyectos de investigación científica, desarrollo tecnológico, formación de recursos humanos y de divulgación. _x000a_- Se establecerán metodologías para el impulso y la participación de la comunidad académica, en proyectos de fomento a la investigación científica y al desarrollo tecnológico. _x000a_- Se establecerán los mecanismos para la difusión de la ciencia y la tecnología entre los sectores de la sociedad, así como para facilitar el acceso a la información de un posible sistema departamental de ciencia y tecnología. _x000a_- Se aplicarán familias de nanomateriales en las pruebas de remediación y tratamiento de muestras de aguas en los departamentos de Huila y Tolima. _x000a_- Se publicarán los resultados en revistas internacionales."/>
    <s v=" Adecuación de los laboratorios para realizar la síntesis de los nanomateriales_x000a_- Base de Datos del estado del arte de las aplicaciones ambientales de los nanomateriales a obtener_x000a_- Tres Centro de Investigación; Compra de equipos, dotación laboratorios, compra de materiales._x000a_- Cuatro artículos de investigación  _x000a_- Se realizarán 1 tesis de pregrado, 2 trabajos de maestría y 1 tesis de doctorado basados en el proyecto planteado. _x000a_- Habrá participación en Congresos/Ponencias/Conferencias/Workshops/Conversatorios Internacionales exponiendo los resultados parciales y totales del proyecto._x000a_- Informes trimestrales de supervisión del proyecto"/>
    <n v="0.80334051546544927"/>
    <n v="5.7533554054867257E-2"/>
    <n v="0"/>
    <n v="1"/>
    <n v="1.9284990185989025E-2"/>
    <n v="0.11984094029369449"/>
    <n v="0"/>
    <n v="0"/>
    <n v="82959"/>
    <s v="No pasó"/>
    <s v="18/05/2021_x000a__x000a_08/06/2021"/>
    <m/>
    <m/>
    <s v="Avaló"/>
    <s v="Avaló"/>
    <m/>
    <s v="Avaló"/>
    <m/>
    <s v="Avaló"/>
  </r>
  <r>
    <x v="3"/>
    <s v="Propuesta de Investigación Convocatoria"/>
    <s v="No seleccionada en convocatoria"/>
    <s v="N/A"/>
    <s v="Programa de Váuchers de transferencia de conocimiento innovación para la reconfiguración empresarial"/>
    <s v="Secretaria Distrital de Desarrollo Económico - SDDE"/>
    <s v="Ejecutor"/>
    <s v="1- TEAM Ingeniería de Conocmiento_x000a__x000a_2- Beneficiarios - Cooperantes"/>
    <s v="N/A"/>
    <s v="Propuesta Técnica - Solicitud de información 009-2021_x000a_Aunar esfuerzos técnicos, administrativos y financieros para prestar servicios de váuchers de transferencia de conocimientos y de innovación, con el fin de apoyar a las empresas de Bogotá en su proceso de adaptación y reactivación económica de cara a una nueva normalidad."/>
    <n v="7"/>
    <s v="UDFJC:_x000a_María Eugenía Calderón_x000a_- Ruth Esperanza Romás Castillo_x000a_- David Romero Betancourt_x000a_- Edwin Orlando Fagua_x000a__x000a_TEAM Ingeniería:_x000a_- Fabián Alejandro_x000a_González Sarmiento_x000a_- Susana del Pilar_x000a_Sandoval_x000a_- José Ramiro Bertieri_x000a_- Andrea Castañeda"/>
    <s v="GEIT"/>
    <n v="6433000000"/>
    <n v="2170000000"/>
    <n v="5500000000"/>
    <n v="933000000"/>
    <n v="5500000000"/>
    <n v="0"/>
    <n v="45000000"/>
    <n v="0"/>
    <n v="270000000"/>
    <n v="0"/>
    <n v="618000000"/>
    <m/>
    <m/>
    <m/>
    <m/>
    <s v="a) 600 empresas PYME impactadas con váucher de conocimiento_x000a_b) 150 empresas PYME impactadas con váucher de innovación_x000a_c) Acciones de transferencia de tecnología y/o conocimiento de al menos 150 activos de conocimiento, entre actores del ecosistema de innovación_x000a_d) 15 proveedores de conocimiento del ecosistema fortalecidos en el modelo de innovación abierta_x000a_e) Generación de un artículo científico o libro de investigación y al menos dos acciones de apropiación social de conocimiento con base en los resultados de la experiencia_x000a__x000a_De conformidad con el documento de requerimientos técnicos que indica: “Los costos de estrategias de comunicaciones, desarrollo de Landing pages,_x000a_16 diseños de piezas gráficas y de material audiovisual serán asumidos directamente por la SDDE”, y las aclaraciones realizadas por la misma entidad."/>
    <m/>
    <n v="0.854966578579201"/>
    <n v="6.9951810974661901E-3"/>
    <n v="0"/>
    <n v="1"/>
    <n v="4.1971086584797139E-2"/>
    <n v="9.6067153738535679E-2"/>
    <n v="0"/>
    <n v="0"/>
    <m/>
    <s v="No pasó"/>
    <m/>
    <m/>
    <s v="Impedido"/>
    <s v="Avaló"/>
    <m/>
    <s v="Avaló"/>
    <s v="Avaló"/>
    <m/>
    <m/>
  </r>
  <r>
    <x v="3"/>
    <s v="Propuesta de Investigación Convocatoria"/>
    <s v="No continuo el trámite"/>
    <n v="896"/>
    <s v="CONVOCATORIA FORTALECIMIENTO DE CAPACIDADES REGIONALES DE INVESTIGACIÓN EN SALUD"/>
    <s v="MinCiencias"/>
    <s v="Aliado"/>
    <s v="1- Universidad del Tolima - UdeT (entidad ejecutora)_x000a__x000a_2- Universidad de Pamplona - UdeP (Aliado)"/>
    <s v="N/A"/>
    <s v="Estudio de descontaminación de los ríos Chipalo y Pamplonita de los departamentos de Tolima y Norte de Santander con diferentes materiales nanoestructurados."/>
    <n v="36"/>
    <s v="UDFJC:_x000a_- Cesar Augusto Díaz Pomar (co-investigador)_x000a_- Cesar Aurelio Herreño (co-investigador)_x000a__x000a_UdeT:_x000a_- Cesar Augusto Jaramillo (investigador principal)_x000a_- Luis Fernando Rodríguez (co-investigador)_x000a_- Juan David Hoyos (estudiante maestria)_x000a_- Ximena Pulido Villamil (co-investigador)_x000a__x000a_UdeP:_x000a_- Raquel Amanda Villamizar (co-investigador)_x000a_- Yerson García Leal (estudiante pregrado)_x000a_- Reinaldo Gutiérrez Marín (co-investigador)_x000a_- Oscar Ortíz Rdríguez (co-investigador)"/>
    <s v="UDFJC:_x000a_- Grupo de Instrumentación Cientifica &amp; Didáctica_x000a__x000a_UdeP:_x000a_- Nanotecnología y Gestión Sostenible NANOSOST-UP_x000a__x000a_UdeT:_x000a_- Química Aplicada a Procesos Ecológicos QUAPE-UT"/>
    <n v="1459220824"/>
    <n v="285600000"/>
    <n v="899351565"/>
    <n v="559869259"/>
    <n v="899351565"/>
    <n v="0"/>
    <n v="140200000"/>
    <n v="0"/>
    <n v="223711488"/>
    <n v="0"/>
    <n v="195957771"/>
    <m/>
    <m/>
    <m/>
    <m/>
    <s v="- La identificación de los contaminantes químicos y biológicos de los ríos Chipalo y Pamplonita, que pueden generar un potencial riesgo de salud para la población y un riesgo ambiental para el ecosistema._x000a_- La estandarización de los procedimientos de síntesis para cada uno de los materiales a fin de obtener el máximo rendimiento de reacción posible._x000a_- La identificación de las propiedades fisicoquímicas de los materiales, sus potencialidades fotocatalíticas, fases estructurales y composición; con el fin de dilucidar cuales son los más idóneos para llevar a cabo el proceso de remoción y/o degradación._x000a_- La remoción o degradación de los contaminantes orgánicos recalcitrantes más predominantes en las aguas de los dos ríos con el uso de los nanomateriales con actividad fotocatalítica, además la menor producción de subproductos tóxicos, de manera que no se incremente el poder ecotoxicológico en estas aguas._x000a_- La identificación del mejor o los mejores materiales con actividad fotocatalítica para la remoción de y/o degradación de contaminantes químicos y biológicos._x000a_- Como los procesos fotocatalíticos no son selectivos, con el uso de los nanomateriales se espera una disminución de la población de bacterias (coliformes totales y E.coli), de parásitos (Giardia lamblia) y de virus entéricos (rotavirus y coronavirus) presentes en las aguas."/>
    <s v="- Un artículo de investigación categoría B_x000a_- Un Taller con la comunidad:_x000a_- Taller con entidades gubernamentales responsables de la calidad del agua_x000a_- Una Cartilla como medio de divulgación permanente para diferentes públicos con el fín de dar a conocer la problemática sobre agentes químicos y biológicos que presentan las aguas del río Chipalo y generar un proceso reflexivo sobre el cuidado del agua y las implicaciones sobre la salud y el ecosistema."/>
    <n v="0.61632314328869531"/>
    <n v="9.6078672736923609E-2"/>
    <n v="0"/>
    <n v="1"/>
    <n v="0.15330886478632105"/>
    <n v="0.13428931918806006"/>
    <n v="0"/>
    <n v="0"/>
    <n v="83769"/>
    <s v="No pasó"/>
    <m/>
    <m/>
    <s v="Avaló"/>
    <s v="Avaló"/>
    <s v="Avaló"/>
    <m/>
    <s v="Avaló"/>
    <m/>
    <m/>
  </r>
  <r>
    <x v="3"/>
    <s v="Propuesta de Investigación Convocatoria"/>
    <s v="No seleccionada en convocatoria"/>
    <n v="896"/>
    <s v="CONVOCATORIA FORTALECIMIENTO DE CAPACIDADES REGIONALES DE INVESTIGACIÓN EN SALUD"/>
    <s v="MinCiencias"/>
    <s v="Aliado"/>
    <s v="1- Universidad de los Llanos - UdeL (entidad ejecutora)_x000a__x000a_2- Corporación Universitaria Remington - CUR (aliado) - Sede Yopal, Villavicencio y Agua Azul_x000a__x000a_3- Gobernación del Meta - Secretaria de la mujer, la familia, y la equidad de género_x000a__x000a_4- Gobernación del Meta - Secretaria de Salud"/>
    <s v="N/A"/>
    <s v="Desarrollo del observatorio de salud mental, familia y convivencia social de la Orinoquía colombiana"/>
    <n v="36"/>
    <s v="UDFJC:_x000a_- Roberto Ferro Escobar (co-investigador)_x000a__x000a_UdeL:_x000a_- Zulma Johana Velasco (co-investigador)_x000a_- Emilce Salamanca Ramos (investigador principal)_x000a_- Sandra Ortegón Ávila (co-investigador)_x000a__x000a_CUR:_x000a_- Maritza García Toro (co-investigador)_x000a_- Diana Lopera Jaramillo (co-investigador)_x000a_- Feibert Guzmán Pérez (co-investigador)"/>
    <s v="UDFJC:_x000a_- Laboratorio de Investigación y desarrollo en_x000a_Electrónica y Redes (LIDER)_x000a__x000a_UdeL:_x000a_- GESI_x000a__x000a_CUR:_x000a_- Mundo Organizacional_x000a_- Grupo de Investigación en Salud Familiar y_x000a_Comunitaria_x000a_- Grupo de Investigacion en Neurociencias y_x000a_Envejecimiento - GISAM"/>
    <n v="1503774128"/>
    <n v="300620000"/>
    <n v="914553000"/>
    <n v="589221128"/>
    <n v="896553000"/>
    <n v="6000000"/>
    <n v="67400000"/>
    <n v="6000000"/>
    <n v="263420040"/>
    <n v="6000000"/>
    <n v="211349088"/>
    <n v="0"/>
    <n v="17100000"/>
    <n v="0"/>
    <n v="29952000"/>
    <s v="Resultados de la etapa 1:_x000a_-_x0009_Informe modelo conceptual del Observatorio de salud mental, familia y convivencia social._x000a_-_x0009_Modelo Conceptual_x000a_-_x0009_Revisión y análisis de categorías conceptuales_x000a_-_x0009_Documento de análisis descriptivo- interpretativo de las políticas públicas relacionadas con la Salud mental, familia y convivencia social, y las fuentes de información de observatorios_x000a_-_x0009_Estado actual de los observatorios_x000a_-_x0009_Informe modelo Metodológico del observatorio_x000a_-_x0009_Modelo Metodológico_x000a_-_x0009_Descripción del proceso del diseño de indicadores, fichas técnicas e instrumentos de recolección de datos, incluyendo los criterios de selección de los mismos._x000a_-_x0009_Batería de indicadores y fichas técnicas de los mismos, construidas a partir de fuentes primarias y secundarias, acorde con el modelo conceptual y metodológico_x000a_-_x0009_Inventario de indicadores y fichas técnicas_x000a_-_x0009_Instructivos para el diligenciamiento de instrumentos de recolección de datos y fuentes primarias._x000a_-_x0009_Instrumentos para la recolección de información de fuentes primarias._x000a_-_x0009_Glosario de términos usados en los instrumentos de recolección, vinculado al aplicativo_x000a_-_x0009_Metodología para la aplicación de los instrumentos y para la recolección de información de fuentes primarias_x000a_-_x0009_Descripción del procedimiento de validación de los instrumentos de recolección de información_x000a_Resultados de la etapa 2:_x000a_-_x0009_Aplicativo Web/sistema de información desarrollado_x000a_-_x0009_Manuales y protocolos actualizados que incluyan los procedimientos para el cálculo de indicadores de fuentes primarias y de fuentes secundarias._x000a_-_x0009_Informe de control de cambios_x000a_-_x0009_Plataforma actualizada en Producción_x000a_Resultados de la etapa 3:_x000a_-_x0009_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_x000a_-_x0009_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_x000a_-_x0009_Informe de reporte del proceso de validación de los indicadores, de los instrumentos de recolección de información_x000a_-_x0009_Informe de evaluación de la usabilidad de la plataforma y la de metodología de aplicación de instrumentos y recolección de información con fuentes primarias, realizado mediante una prueba coordinación con los municipios seleccionadas_x000a_-_x0009_Informe consolidado con unificación de criterios de las jornadas de trabajo conjunto entre las universidades, las entidades gubernamentales y la sociedad civil._x000a_-_x0009_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_x000a_-_x0009_Matriz DOFA_x000a_-_x0009_Documento de recomendaciones para aprendizajes, uso y escalamiento de los instrumentos constitutivos del Observatorio_x000a_-_x0009_Reporte de hallazgos en el proceso de aplicación de los instrumentos, recolección de información, procesamiento y análisis_x000a_-_x0009_Texto de ponencias, certificado de participación en evento académico y presentación del texto a una revista científica"/>
    <s v="- Seis artículos de investigación categorías A1, A2, B, C_x000a_- Tres libros de difusión / divulgación_x000a_- Una plataforma tecnológica_x000a_- Tres informes técnicos del avance del proyecto_x000a_- Se desarrollará un plan de formación orientado a los diferentes tipos de actores intervinientes en el observatorio, a desarrollarse en la tercera etapa metodológica_x000a_- Se desarrollaran cuatro talleres, conversatorios y foros que permitan la participación de todos los actores sociales involucrados en el proyecto._x000a_- Se realizaran cuatro eventos científicos como foro, paneles y congreso._x000a_- A través de las cuatro reuniones se presentaran los resultados a las entidades Municipales y Departamentales._x000a_- Se desarrollara una cartilla para la divulgación sobre el_x000a_funcionamiento del observatorio._x000a_- Los doce cursos estarán dirigidos a los municipios seleccionados en proyecto._x000a_- Se desarrollará a través de mesas de trabajo donde se_x000a_establecerán diferentes temáticas relacionadas con el proyecto_x000a_- Se realizara la divulgación de resultados a través de tres (3) ponencias Nacionales y tres (3) Internaciones._x000a_- Se desarrollará cinco cartillas y videos que permitan la divulgación y correcto desarrollo de los talleres._x000a_- Realización de dos trabajos de grado en el nivel de pregrado, con la temática del proyecto._x000a_- Realización de un trabajo de grado en el nivel de maestría, con la temática del proyecto."/>
    <n v="0.59620190513079496"/>
    <n v="4.8810521895080776E-2"/>
    <n v="8.1743869209809264E-2"/>
    <n v="0.91825613079019075"/>
    <n v="0.17916257168111088"/>
    <n v="0.14453572777520216"/>
    <n v="1.1371388615883941E-2"/>
    <n v="1.9917884901927238E-2"/>
    <n v="84661"/>
    <s v="No pasó"/>
    <m/>
    <m/>
    <s v="Avaló"/>
    <s v="Avaló"/>
    <s v="Avaló"/>
    <m/>
    <s v="Avaló"/>
    <m/>
    <m/>
  </r>
  <r>
    <x v="3"/>
    <s v="Propuesta de Investigación Convocatoria"/>
    <s v="No seleccionada en convocatoria"/>
    <n v="901"/>
    <s v="CONVOCATORIA FOMENTO A LA INNOVACIÓN Y DESARROLLO TECNOLÓGICO EN LAS EMPRESAS– SENAINNOVA “POR LA REACTIVACIÓN DEL PAÍS” - Mecanismo 2"/>
    <s v="MinCiencias"/>
    <s v="Aliado"/>
    <s v="1- Scilicet S.A.S. (entidad ejecutora)"/>
    <s v="N/A"/>
    <s v="Desarrollo tecnológico de un prototipo de sistema LiDAR (Light Detection and Ranging, por sus siglas en inglés) integrado en un UAV (Vehículo Aéreo No Tripulado, por sus siglas en inglés), de bajo costo, encaminado al fortalecimiento de los procesos de la cadena productiva forestal."/>
    <n v="12"/>
    <s v="UDFJC:_x000a_- Jaime Eddy Ussa Garzón (co-investigador)_x000a__x000a_SCILICET S.A.S:_x000a_- David Leonardo Valbuena Gaviria (Gerente o investigador principal)_x000a_- Laura Sánchez Hernández (personal de apoyo)_x000a_- Ardikary Ariza Buitrago (personal de apoyo)"/>
    <s v="UDFJC:_x000a_- Propobos"/>
    <n v="229999997"/>
    <n v="0"/>
    <n v="214999998"/>
    <n v="14999999"/>
    <n v="199999998"/>
    <n v="0"/>
    <n v="0"/>
    <n v="15000000"/>
    <n v="14999999"/>
    <m/>
    <m/>
    <m/>
    <m/>
    <m/>
    <m/>
    <s v="- Sistema de medición y registro de variables dasométrica y topografías de una plantación forestal_x000a_- Ecuación de navegación local_x000a_- Ajuste del SDK a las variables requeridas_x000a_- Documento de operación y navegabilidad de la aeronave_x000a_- Documento soporte de curva de calibración_x000a_- Verificación del error del inventario forestal en condiciones analógicas y por medio de registro digital de información"/>
    <s v="-  Artículo Categoría B - Articulo científico que de cuenta de la metodología y resultados obtenidos a partir del levantamiento de información disométrica utilizando el prototipo del desarrollo tecnológico en comparación con las metodologías tradicionales._x000a_- Un Manual de operación del desarrollo tecnológico y metodologías de levantamiento de información_x000a_- Desarrollo de un prototipo de sistema LiDAR en UAV para el levantamiento de información dasométrica en plantaciones forestales comerciales validado mediante pruebas en entornos reales"/>
    <n v="0.86956522003780723"/>
    <n v="0"/>
    <e v="#DIV/0!"/>
    <e v="#DIV/0!"/>
    <n v="0.13043477996219277"/>
    <n v="0"/>
    <n v="0"/>
    <n v="0"/>
    <n v="85680"/>
    <m/>
    <s v="24/09/2021_x000a__x000a_22/10/2021"/>
    <m/>
    <s v="Avaló"/>
    <s v="Avaló"/>
    <m/>
    <m/>
    <s v="Avaló"/>
    <m/>
    <s v="Avaló"/>
  </r>
  <r>
    <x v="3"/>
    <s v="Propuesta de Investigación Convocatoria"/>
    <s v="Firmo Contrato"/>
    <n v="897"/>
    <s v="CONVOCATORIA PARA LA FINANCIACIÓN DE PROYECTOS DE CTeI EN SALUD QUE PROMUEVAN LA MEDICINA_x000a_PERSONALIZADA Y LA INVESTIGACIÓN TRASLACIONAL - Modalidad 1: Proyectos de CTeI basados en Investigación traslacional._x000a_"/>
    <s v="MinCiencias"/>
    <s v="Co-ejecutor"/>
    <s v="1- Universidad Pontificia Javeriana - UPJ (Ejecutor)_x000a__x000a_2- Universidad Nacional de Colombia - UNAL (Co-ejecutor)_x000a__x000a_3- Hospital Universitario San Ignacio - HUSI (Co-ejecutor)"/>
    <s v="N/A"/>
    <s v="Impacto de la calidad del aire en los patrones epigenéticos de la histona H3 en habitantes de Bogotá."/>
    <n v="36"/>
    <s v="UDFJC:_x000a_- Carlos Alfonso Zafra Mejía (co-investigador)_x000a__x000a_UPJ:_x000a_- Adriana Patricia Rojas Moreno (investigador principal)_x000a_- Carlos Andrés Celis Preciado (co-investigador)_x000a_- María José Fernández Sánchez (co-investigador)_x000a_- Litzy Gisella Bermúdez Liscano (estudiante doctorado)_x000a__x000a_UNAL:_x000a_- Liliana López Kleine (co-investigador)_x000a__x000a_HUSI:_x000a_- Alejandra Cañas Arboleda (Coordinador científico)"/>
    <s v="UDFJC:_x000a_- Grupo de Investigación en Ingeniería Ambiental - GIIAUD_x000a__x000a_UPJ:_x000a_- INSTITUTO DE GENETICA HUMANA - FACULTAD_x000a_DE MEDICINA - PONTIF_x000a__x000a_UNAL:_x000a_- Grupo de Investigación en Bioinformática y Biología_x000a_de Sistemas_x000a__x000a_HUSI:_x000a_- Enfermedades Crónicas del Adulto"/>
    <n v="1345071944"/>
    <n v="0"/>
    <n v="929956223"/>
    <n v="415115721"/>
    <n v="925356223"/>
    <n v="0"/>
    <n v="57564288"/>
    <n v="4600000"/>
    <n v="287515785"/>
    <n v="0"/>
    <n v="30950880"/>
    <n v="0"/>
    <n v="39084768"/>
    <m/>
    <m/>
    <s v="-Teniendo como referencia los artículos publicados en relación con esta temática, se esperan encontrar diferencias significativas en los niveles de enriquecimiento de H3K9Ac entre sujetos sanos de las localidades muestreadas; y pacientes con diagnóstico de asma grave. Estas diferencias esperan ser cuantificadas por la metodología de ChIPseq y se espera construir asociaciones entre los patrones epigenéticos detectados en habitantes de las localidades más contaminadas con los  patrones exhibidos por pacientes con diagnóstico de asma grave _x000a_-Se identificarán las regiones promotoras, enhancer, cuerpo del gen con mayor enriquecimiento de H 3K9Ac, en los grupos de investigación seleccionados. Teniendo en cuenta los reportes de la literatura, esperamos reportar que los genes que muestran patrones aberrantes de modificación de histonas están involucrados en estrés oxidativo, inflamación y modulación del sistema inmune. Específicamente esperamos encontrar activación aberrante de genes relacionados con la diferenciación de linfocitos Th2, los cuales han sido descritos en pacientes con asma y alergias._x000a_-Se esperan obtener datos precisos de las concentraciones de PM 2.5 en las localidades seleccionadas. Se obtendrá también un análisis espacio-temporal de la variación de las concentraciones de PM2.5. Se obtendrán resultados sobre la percepción ciudadana en relación con la calidad del aire de las áreas en estudio. Por último, se evaluará preliminarmente la posible asociación entre las concentraciones de PM2.5 y las tasas de morbilidad asociadas._x000a_-Con los datos obtenidos anteriormente se espera encontrar incrementos en los niveles de H 3K9Ac en sujetos de investigación que habitan localidades con mayor índice de material particulado PM2.5. "/>
    <s v="- Un Artículo de investigación categoría A1_x000a_- Dos Artículos de investigación categoría B_x000a_- Participación en dos congresos científicos nacionales y uno internacional_x000a_- Realización de Seminario de Impacto de la calidad de aire en la salud humana_x000a_- Elaboración de 1 Cartilla o folleto como medio de divulgación referente a la importancia de la calidad de aire en la salud humana._x000a_- Dos estudiantes especialización en medicina interna o neumología_x000a_- Formación de un estudiante de Doctorado en Ciencias, Facultad de Ciencias, Pontificia Universidad Javeriana_x000a_- Estudiante de maestría en Bioestadística y maestría en Desarrollo sustentable y ambiental_x000a_- POLICY BRIEF. Documento técnico que sintetiza la evidencia sobre un tema particular de política., presenta los hallazgos de una investigación o proyecto a los actores políticos o público no especial_x000a_- Contenidos multimedia y virtuales. Generación de videos de máximo 10 minutos donde se muestre el estado de avance del proyecto y el impacto esperado."/>
    <n v="0.68796039284572275"/>
    <n v="4.279643795767106E-2"/>
    <n v="0"/>
    <n v="1"/>
    <n v="0.2171748405749217"/>
    <n v="2.3010575856602655E-2"/>
    <n v="2.9057752765081837E-2"/>
    <n v="0"/>
    <n v="84742"/>
    <s v="Pasó banco elegibles"/>
    <d v="2021-10-13T00:00:00"/>
    <m/>
    <m/>
    <s v="Avaló"/>
    <s v="Avaló"/>
    <s v="Avaló"/>
    <s v="Avaló"/>
    <m/>
    <s v="Avaló"/>
  </r>
  <r>
    <x v="3"/>
    <s v="Propuesta de Investigación Convocatoria"/>
    <s v="No continuo el trámite"/>
    <n v="903"/>
    <s v="CONVOCATORIA PARA EL APOYO A PROGRAMAS Y PROYECTOS DE I+D+i QUE CONTRIBUYAN A RESOLVER LOS DESAFÍOS ESTABLECIDOS EN LA MISIÓN “BIOECONOMÍA PARA UNA COLOMBIA POTENCIA VIVA Y DIVERSA HACIA UNA SOCIEDAD IMPULSADA POR EL CONOCIMIENTO” - Modalidad 1"/>
    <s v="MinCiencias"/>
    <s v="Ejecutor"/>
    <s v="1- Corporación colombiana de investigación agropecuaria- AGROSAVIA_x000a_2- Infometrika S.A._x000a_3- Universidad de Ciencias Aplicadas y Ambientales - UDCA_x000a_4- Universidad de Cundinamarca - UdeC"/>
    <s v="Desarrollo y validación de un prototipo de sensor electrofisiológico para medir estrés en plantas."/>
    <s v="Proyecto 1. Desarrollo de un sistema de instrumentación electrofisiológico para medir el estrés en plantas. Objetivo. Diseñar y construir un prototipo electrónico para medir los biopotenciales eléctricos en una especie vegetal, frente a diferentes estímulos externos. _x000a__x000a_Proyecto 2. Evaluación en condición controlada del prototipo de un sensor electrofisiológico para medir estrés en plantas. Objetivo. Evaluar un prototipo de un sensor electrofisiológico en condición controlada, como indicador del estrés hídrico y salino de las plantas. _x000a__x000a_Proyecto 3. Validación de un sensor electrofisiológico para programación de riego en cultivos de arándanos y aguacate. Objetivo. Validar la aplicabilidad de un sensor electrofisiológico como monitor del estado hídrico de las plantas para programación de riego. "/>
    <n v="36"/>
    <s v="UDFJC:_x000a_- Luis Fernando Pedraza (Director Científico del Programa e Investigador Principal Proyecto 1)_x000a__x000a_UDCA:_x000a_- Hans Nicolas Chaparro Zambrano (investigador principal proyecto 2) _x000a_- Fernando Peña Baracaldo (co-investigador)_x000a_- Helber Milton Orjuela (co-investigador)_x000a__x000a_AGROSAVIA:_x000a_- Liliana Rios Rojas (investigador principal proyecto 3)_x000a__x000a_Infometrika:_x000a_- Denis Camacho (co-investigador)_x000a_- Mauricio Martínez (co-investigador)_x000a__x000a_UdeC:_x000a_- Paola Valencia Achurí (co-investigador)_x000a_- Diego Méndez Pineda (co-investigador)_x000a__x000a_"/>
    <s v="Producción agrícola sostenible COL0004934_x000a_- Profasis COL0118049_x000a_- SISPROS COL0141586_x000a_- Gidenutas COL0088415 _x0009__x000a_- Investigación en frutas del trópico COL0046139"/>
    <n v="0"/>
    <m/>
    <n v="0"/>
    <n v="0"/>
    <m/>
    <m/>
    <m/>
    <m/>
    <m/>
    <m/>
    <m/>
    <m/>
    <m/>
    <m/>
    <m/>
    <s v="Diseñar e implementar un sistema de electrodos que permitan la medición de los biopotenciales en una especie vegetal._x000a_- Diseñar e implementar un sistema de acondicionamiento analógico de los biopotenciales de acuerdo con los requerimientos de rangos de voltajes y frecuencias asociadas a las plantas._x000a_- Diseñar e implementar un sistema de adquisición y procesamiento digital para obtener datos sobre el estado de la planta de acuerdo con los requerimientos metrológicos de las señales de estudio._x000a_- Instalar un experimento con el sensor electrofisiológico bajo cubierta protectora de la precipitación, con dos especies leñosas, arándano y aguacate, en condiciones ambientales diferentes._x000a_- Medir el cambio en el potencial eléctrico generado por un estrés hídrico y un estrés salino en plantas de arándano y aguacate._x000a_- Correlacionar los resultados electrofisiológicos con las condiciones ambientales del sitio, el estado sanitario y nutricional del cultivo, a fin de identificar con mayor precisión el efecto del estado hídrico de la planta a una expresión de estrés_x000a_- Instalar un experimento con el sensor electrofisiológico en condición de cultivo sobre dos especies leñosas, en condiciones ambientales diferentes._x000a_- Someter las plantas a diferentes regímenes de riego y hacer seguimiento al cambio en el potencial eléctrico con el sensor electrofisiológico  _x000a_- Analizar la señal de cada sensor instalado y correlacionar los resultados electrofisiológicos con las condiciones ambientales del sitio, a fin de identificar la expresión de estrés. "/>
    <s v="Un juego de electrodos para medición de medición de los biopotenciales_x000a_- Un juego de electrodos para medición de medición de los biopotenciales_x000a_Sistema de acondicionamiento analógico para lectura de biopotenciales _x000a_- Sistema de adquisición y procesamiento digital para medir biopotenciales en plantas_x000a_- Experimentos instalados _x000a_- Señal medida como respuesta a las condiciones de humedad y salinidad en suelo o sustrato._x000a_- Respuestas identificadas en magnitud y tendencia en dos plantas bajo condiciones de estrés hídrico y estrés salino_x000a_- Experimentos instalados sobre dos cultivos_x000a_- Señal medida como respuesta a las condiciones de humedad del suelo_x000a_- Respuestas identificadas en magnitud y tendencia en dos cultivos bajo condiciones de estrés hídrico"/>
    <e v="#DIV/0!"/>
    <e v="#DIV/0!"/>
    <e v="#DIV/0!"/>
    <e v="#DIV/0!"/>
    <e v="#DIV/0!"/>
    <e v="#DIV/0!"/>
    <e v="#DIV/0!"/>
    <e v="#DIV/0!"/>
    <m/>
    <s v="El investigador desisitió"/>
    <m/>
    <m/>
    <m/>
    <m/>
    <m/>
    <m/>
    <m/>
    <m/>
    <m/>
  </r>
  <r>
    <x v="3"/>
    <s v="Propuesta de Investigación Convocatoria"/>
    <s v="No seleccionada en convocatoria"/>
    <n v="14"/>
    <s v="CONVOCATORIA DE LA ASIGNACIÓN PARA LA CTEI DEL SGR PARA LA CONFORMACIÓN DE UN LISTADO DE PROPUESTAS DE PROYECTO ELEGIBLES DE INVESTIGACIÓN Y DESARROLLO PARA EL AVANCE DEL CONOCIMIENTO Y LA CREACIÓN - SGR_x000a_Mecanismo 1"/>
    <s v="SGR - MinCiencias"/>
    <s v="Ejecutor"/>
    <s v="1- Universidad de Cartagena (aliado)_x000a_2- Universidad de Cordoba (aliado)"/>
    <s v="N/A"/>
    <s v="Programa de intervención pedagógica y tecnológica para el fortalecimiento de capacidades de adaptación y prestación del servicio de educación bajo el esquema de alternancia derivado de la pandemia por COVID-19, en instituciones oficiales de educación básica y media de la región Caribe colombiana."/>
    <n v="24"/>
    <s v="UDFJC:_x000a_- Roberto Ferro Escobar (co-investigador)_x000a__x000a_UdeCartagena:_x000a_- Yeimy Vargas (co-investigador)_x000a_- Luis Tovar (co-investigador)_x000a_- Edgar Orlando Alarcón (director proyecto)_x000a__x000a_UdeCordoba:_x000a_- Isabel Crsitina Muñoz Vargas (co-investigador)_x000a_- Juan Carlos Giraldo Cardozo (co-investigador)"/>
    <s v="UDFJC:_x000a_- Laboratorio de Investigación y desarrollo en Electrónica y Redes (LIDER)_x000a__x000a_UdeCartagena:_x000a_- GIMATICA (Grupo de Investigación en Tecnologías de las Comunicaciones e Informática)_x000a_- Centro Corciem_x000a__x000a_UdeCordoba:_x000a_- Education, Technology &amp; Language - EduTLan"/>
    <n v="2144166437"/>
    <n v="1032452929"/>
    <n v="2000166437"/>
    <n v="144000000"/>
    <n v="2000166437"/>
    <n v="0"/>
    <n v="24000000"/>
    <n v="0"/>
    <n v="72000000"/>
    <n v="0"/>
    <n v="48000000"/>
    <m/>
    <m/>
    <m/>
    <m/>
    <s v="- Se consolidará un estado del arte de la situación de calamidad pública, su afectación directa al sistema de educación de la región caribe colombiana y las diferentes alternativas adoptadas para superarla, por medio de la construcción del modelo conceptual del proyecto._x000a_- El trabajo realizado directamente con docentes dará como resultado un diagnóstico de las capacidades tecnológicas y pedagógicas que esta población tiene de cara al escenario de alternancia educativa. De allí resultará un plan de fortalecimiento metodológico que facilitará la preparación docente de las instituciones educativas. Así mismo, se garantizará la formación de los docentes que hacen parte de la muestra._x000a_- El proyecto presentará un modelo base de adaptación de contenidos de aprendizaje orientado al esquema de alternancia educativa, lo cual constituye un insumo y avance vital en el afrontamiento de la emergencia sanitaria y su afectación al sistema educativo de la región._x000a_- El trabajo realizado entorno al desarrollo de software dará como resultado un paquete instalable del mundo 3D con todos los contenidos educativos desarrollados y orientados hacia el modelo de alternancia educativa._x000a_- El estudio comparativo de rendimiento académico en periodos previos y posteriores al inicio de la pandemia permitirá la verificación de las afectaciones que la emergencia ha traído sobre el sistema educativo de la región, así como también validará las potencialidades que el modelo de intervención propuesto tiene para el fortalecimiento del mismo. Esto podrá ser validado y consultado en un documento de acceso público._x000a_- El proyecto entregará a la comunidad educativa de la región un programa de intervención pedagógica y tecnológica para el fortalecimiento de capacidades desarrollado, validado e implementado en la población muestra y con la documentación y orientaciones necesarias para su posterior implementación generalizada en todo el sistema educativo de la región._x000a_- Perfil sociodemográfico y psicográfico de los estudiantes de educación virtual,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Ocho Informes técnicos y financieros de ejecución presentados_x000a_- Seis Artículos científicos publicados_x000a_- Cientocincuenta Docentes formados en competencias TIC orientadas a procesos de educación básica y media_x000a_- Proyectos de grado en nivel de pregrado, maestría y doctorado vinculados: 2 Pregrado, 1 Maestria y 1 Doctorado_x000a_- Participación en dos eventos académicos internacionales para la difusión y retroalimentación de la comunidad científica respecto al desarrollo del proyecto_x000a_- Estudiantes vinculados al programa: 2 Pregrado, 1 Maestria y 1 Doctorado_x000a_- Una Patente registradas_x000a_- Un libro publicado_x000a_- Una Plataformas tecnológicas validadas_x000a_- Una Estrategias de intervención pedagógicas y tecnológicas validadas_x000a_- Dos proyectos de desarrollo tecnológico"/>
    <n v="0.93284103439214505"/>
    <n v="1.1193160934642501E-2"/>
    <n v="0"/>
    <n v="1"/>
    <n v="3.3579482803927502E-2"/>
    <n v="2.2386321869285002E-2"/>
    <n v="0"/>
    <n v="0"/>
    <n v="87778"/>
    <m/>
    <s v="12/10/2021_x000a__x000a_29/10/2021"/>
    <m/>
    <m/>
    <s v="Avaló"/>
    <s v="Avaló"/>
    <s v="Avaló"/>
    <s v="Avaló"/>
    <m/>
    <m/>
  </r>
  <r>
    <x v="3"/>
    <s v="Propuesta de Investigación Convocatoria"/>
    <s v="No continuo el trámite"/>
    <n v="16"/>
    <s v="CONVOCATORIA DE LA ASIGNACIÓN PARA LA CTeI DEL SGR PARA LA APROPIACIÓN SOCIAL DEL CONOCIMIENTO EN EL MARCO DE LA CTeI Y VOCACIONES CIENTÍFICAS PARA LA CONSOLIDACIÓN DE UNA SOCIEDAD DEL CONOCIMIENTO DE LOS TERRITORIOS - Mecanismo 2"/>
    <s v="SGR - MinCiencias"/>
    <s v="Ejecutor"/>
    <s v="N/A"/>
    <s v="N/A"/>
    <s v="Estrategia para el Fortalecimiento de las vocaciones científico-tecnológicas en los estudiantes de Educación básica y media, de los colegios rurales de la localidad de Ciudad Bolívar de Bogotá"/>
    <n v="24"/>
    <s v="UDFJC: "/>
    <s v="UDFJC: "/>
    <n v="732600712"/>
    <n v="666597319"/>
    <n v="666597319"/>
    <n v="66003393"/>
    <n v="666597319"/>
    <n v="0"/>
    <n v="66003393"/>
    <m/>
    <m/>
    <m/>
    <m/>
    <m/>
    <m/>
    <m/>
    <m/>
    <m/>
    <m/>
    <n v="0.90990536602153893"/>
    <n v="9.0094633978461111E-2"/>
    <n v="0"/>
    <n v="1"/>
    <n v="0"/>
    <n v="0"/>
    <n v="0"/>
    <n v="0"/>
    <n v="88384"/>
    <s v="El investigador desistió"/>
    <d v="2021-10-12T00:00:00"/>
    <m/>
    <m/>
    <m/>
    <m/>
    <m/>
    <m/>
    <m/>
    <m/>
  </r>
  <r>
    <x v="3"/>
    <s v="Propuesta de Investigación Convocatoria"/>
    <s v="No seleccionada en convocatoria"/>
    <n v="908"/>
    <s v="CONVOCATORIA “NUEVO CONOCIMIENTO, DESARROLLO TECNOLÓGICO E INNOVACIÓN PARA EL FORTALECIMIENTO DE LOS SECTORES DE TIC, POSTAL Y DE CONTENIDOS AUDIOVISUALES” - Modalidad 1"/>
    <s v="MinCiencias"/>
    <s v="Ejecutor"/>
    <s v="Secretaria Distrital de Gobierno Bogotá D.C. (Colaboradora) - SDG"/>
    <s v="N/A"/>
    <s v="Fortalecimiento de la participación ciudadana y la democracia digital en la ciudad de Bogotá, Colombia, mediante herramientas de realidad virtual y difusión de contenidos audiovisuales."/>
    <n v="18"/>
    <s v="UDFJC:_x000a_- Roberto Ferro Escobar (investigador principal)_x000a_- Kevin Barón (personal de apoyo)_x000a_- Danilo Vera Parra (co investigador)_x000a_- Carlos Martínez Alayón (co-investigador)_x000a_- Leidy Aldana Burgos (personal de apoyo)_x000a_- Daily Riveros Lugo (personal de apoyo)_x000a_- Diego Torres Cardoso (personal de apoyo)_x000a_- Luis Estrada Rincón (personal de apoyo)_x000a_- Andrés Pineda Guerra (personal de apoyo)_x000a_- Andrés Valencia Valencia (personal de apoyo)_x000a__x000a_SDG:_x000a_Gabriela Morgán Corrales (personal de apoyo)_x000a_- Edisson Hernández Ramírez (personal de apoyo)_x000a_"/>
    <s v="UDFJC:_x000a_- Laboratorio de Investigación y desarrollo en Electrónica y Redes (LIDER)_x000a__x000a_"/>
    <n v="625277980"/>
    <n v="439777980"/>
    <n v="495777980"/>
    <n v="129500000"/>
    <n v="495777980"/>
    <n v="0"/>
    <n v="129500000"/>
    <n v="0"/>
    <n v="0"/>
    <m/>
    <m/>
    <m/>
    <m/>
    <m/>
    <m/>
    <s v="Resultados objetivo específico 1:_x000a_· Documento de modelo conceptual_x000a_· Documento de modelo metodológico_x000a_· Artículo científico_x000a_Resultados objetivo específico 2:_x000a_· Aplicación de realidad virtual_x000a_· Artículo_x000a_· Participación en congreso_x000a_· Tesis de pregrado_x000a_Resultados objetivo específico 3:_x000a_- Contenidos audiovisuales_x000a_Resultados objetivo específico 4:_x000a_· Documento de pruebas y resultados_x000a_· Documento maestro de implementación de la metodología_x000a_· Documento de recomendaciones_x000a_· Informe de participación ciudadana en CTeI_x000a_- Participación en congreso_x000a_· Libro resultado de investigación_x000a_· Organización de evento"/>
    <s v="- Un Artículo categoría A2_x000a_- Un Artículo categoría B_x000a_- Libro de difusión fase 4_x000a_- Software de realidad virtual_x000a_- Documento de pruebas y resutados _x000a_- Modelo metodológico_x000a_- Modelo conceptual_x000a_- Informe de participación ciudadana en actividades de CTeI_x000a_- Cuatro ponencias fase 4_x000a_- Una ponencia fase 2_x000a_- Artículo de divulgación del estudiante de pregrado_x000a_- Contenidos audiovisulaes_x000a_- Organización de evento fase 4"/>
    <n v="0.7928921149598136"/>
    <n v="0.20710788504018646"/>
    <n v="0"/>
    <n v="1"/>
    <n v="0"/>
    <n v="0"/>
    <n v="0"/>
    <n v="0"/>
    <n v="87610"/>
    <m/>
    <s v="25/10/2021_x000a__x000a_17/11/2021"/>
    <m/>
    <m/>
    <s v="Avaló"/>
    <s v="Avaló"/>
    <s v="Avaló"/>
    <s v="Avaló"/>
    <m/>
    <m/>
  </r>
  <r>
    <x v="3"/>
    <s v="Propuesta de Investigación Convocatoria"/>
    <s v="Firmo Contrato"/>
    <n v="908"/>
    <s v="CONVOCATORIA “NUEVO CONOCIMIENTO, DESARROLLO TECNOLÓGICO E INNOVACIÓN PARA EL FORTALECIMIENTO DE LOS SECTORES DE TIC, POSTAL Y DE CONTENIDOS AUDIOVISUALES” - Modalidad 1"/>
    <s v="MinCiencias"/>
    <s v="Ejecutor"/>
    <s v="1- ESE Hospital San Rafael (Colaboradora) - HSR"/>
    <s v="N/A"/>
    <s v="MODELO DE TELE-REHABILITACIÓN BASADO EN LA TELEDIFUSIÓN DE CONTENIDOS AUDIOVISUALES COMO UNA ESTRATEGIA DE FORTALECIMIENTO A LA RECUPERACIÓN INTEGRAL DE PACIENTES EN ÁREAS RURALES DEL MUNICIPIO DE SAN VICENTE DEL CAGUÁN"/>
    <n v="18"/>
    <s v="UDFJC:_x000a_- Lilia Edith Aparicio Pico (investigador principal)_x000a_- Andrés Pineda (personal de apoyo)_x000a_- Luis Estrada (personal de apoyo)_x000a_- Andrés Valencia (personal de apoyo)_x000a_- Diego Torres Cardoso (personal de apoyo)_x000a_- Leidy Aldana Burgos (personal de apoyo)_x000a_- Danilo Vera Parra (co investigador)_x000a_- Carlos Martínez Alayón (co-investigador)_x000a_- Jheshua Larrota Alférez  (co-investigador)_x000a__x000a_HSR:_x000a_- Marlio Posada (personal de apoyo)_x000a_- Margoth Molan (personal de apoyo)_x000a_- Deny Cortés (personal de apoyo)_x000a_- Luisa Marín (personal de apoyo)_x000a_- María Alejandra Ríos (personal de apoyo)_x000a_- Lida Gutiérrez (personal de apoyo)_x000a_- Yulieth Bustos (personal de apoyo)_x000a_- Carla Cuaycal (personal de apoyo)_x000a_- Oscar Villanueva (personal de apoyo)_x000a_- Edilberto Giraldo (personal de apoyo)_x000a_- Nashely Lobo (personal de apoyo)_x000a_"/>
    <s v="UDFJC:_x000a_- Laboratorio de Investigación y desarrollo en Electrónica y Redes (LIDER)"/>
    <n v="714446407"/>
    <n v="499909119"/>
    <n v="499909119"/>
    <n v="214537288"/>
    <n v="499909119"/>
    <n v="0"/>
    <n v="41400000"/>
    <n v="0"/>
    <n v="173137288"/>
    <m/>
    <m/>
    <m/>
    <m/>
    <m/>
    <m/>
    <s v="1. Implementar y Garantizar a través de una alternativa Wireless la transmisión de los contenidos audiovisuales del servicio de telerehabilitación._x000a_· Artículo_x000a_· Informes técnicos_x000a_· Cartilla o folleto_x000a_· Boletines divulgativos_x000a_2. Diseñar los contenidos audiovisuales para el proceso de telerehabilitación basado en los servicios ofertados por la ESE San Rafael en Fisioterapia, Terapia Ocupacional y Fonoaudiología._x000a_· Generación de contenidos_x000a_· Boletines divulgativos_x000a_· Artículo de divulgación_x000a_· Consultoría_x000a_3. Desarrollar una aplicación para el acceso a los contenidos audiovisuales para el proceso de telerehabilitación._x000a_· Software_x000a_· Artículo_x000a_· Informes técnicos_x000a_· Cartilla o folleto_x000a_· Estrategias pedagógicas para la CTeI_x000a_4. Evaluar el del modelo de tele-rehabilitación a través de una alternativa Wireless._x000a_· Libro de divulgación_x000a_· Patente modelo de utilidad solicitado_x000a_· Informes técnicos_x000a_· Talleres_x000a_· Presentación de resultados a las autoridades locales_x000a_· Organización de eventos_x000a_· Espacios de participación ciudadana"/>
    <s v="- Un Artículo categoría A2_x000a_- Un libro de divulgación_x000a_- Un artículo categoría B_x000a_- Patente de modelo de utilidad solicitado_x000a_- Realización de aplicación móvil_x000a_- Informe técnico fase 1 _x000a_- Informe técnico fase 2_x000a_- Informe técnico fase 3_x000a_- Informe de consultoría_x000a_- Tres Boletines divulgativos sobre los resultados parciales de la fase 1_x000a_- Artículo de divulgación acerca de la creación e importancia de los contenidos audiovisuales que están siendo generados en el marco del proyecto_x000a_- Cartilla sobre el despliegue de la red y su funcionamiento_x000a_- Generación de un paquete de contenidos audiovisuales_x000a_- Tres Boletines divulgativos sobre resultados parciales de las fase 2_x000a_- Cartilla sobre las funciones de la aplicación móvil y su funcionamiento_x000a_- Dos Talleres de formación y socialización acerca del buen uso de la aplicación móvil_x000a_- Tres Presentación de resultados ante las autoridades locales_x000a_- Organización de un panel con expertos_x000a_- Espacios de participación ciudadana_x000a_- Plan pedagógico para la transferencia de conocimiento a la comunidad"/>
    <n v="0.69971535177725375"/>
    <n v="5.7946963683169588E-2"/>
    <n v="0"/>
    <n v="1"/>
    <n v="0.24233768453957666"/>
    <n v="0"/>
    <n v="0"/>
    <n v="0"/>
    <n v="88383"/>
    <m/>
    <s v="25/10/2021_x000a__x000a_17/11/2021"/>
    <m/>
    <s v="Avaló"/>
    <s v="Avaló"/>
    <s v="Avaló"/>
    <s v="Avaló"/>
    <m/>
    <m/>
    <m/>
  </r>
  <r>
    <x v="3"/>
    <s v="Propuesta de Investigación Convocatoria"/>
    <s v="No seleccionada en convocatoria"/>
    <n v="908"/>
    <s v="CONVOCATORIA “NUEVO CONOCIMIENTO, DESARROLLO TECNOLÓGICO E INNOVACIÓN PARA EL FORTALECIMIENTO DE LOS SECTORES DE TIC, POSTAL Y DE CONTENIDOS AUDIOVISUALES” - Modalidad 1"/>
    <s v="MinCiencias"/>
    <s v="Co-ejecutor"/>
    <s v="1- Corporación Universitaria Minuto de Dios - UniMinuto_x000a__x000a_2- Politécnico Grancolombiano - PG"/>
    <s v="N/A"/>
    <s v="Polifonías: Ruta metodológica transmedia para incentivar la participación y la acción política de jóvenes"/>
    <n v="18"/>
    <s v="UDFJC:_x000a_- Ruth Molina (co-investigador)_x000a__x000a_UniMinuto:_x000a_- Jairo Antonio Pérez (investigador principal)_x000a_- Jaime Cortés (co-investigador)_x000a_- Elias Rey (co-investigador)_x000a_- Iván Roa (co-investigador)_x000a_- Laura Vanesa Barreto (estudiante pregrado)_x000a_- Diana Pelaez (Asesor)_x000a_- Bernardo Caycedo (Asesor)_x000a_- Manuel Igancio Balaguera (Asesor)_x000a__x000a_PG:_x000a_- Álvaro Duque (co-investigador)_x000a__x000a_AdeAct: _x000a_- Carmen Burgos_x000a_"/>
    <s v="UDFJC:_x000a_- DIDACTEC_x000a__x000a_UniMinuto:_x000a_- Comunicación y construcción social_x000a_- Pensamiento Ético y Problemas Morales_x000a_Contemporáneos_x000a_- Centro de Educación para el Desarrollo -_x000a_CED_x000a__x000a_PG:_x000a_- Comunicacion Estrategica y Creativa CEC"/>
    <n v="473845416"/>
    <n v="0"/>
    <n v="356095829"/>
    <n v="117749587"/>
    <n v="356095829"/>
    <n v="0"/>
    <n v="12489887"/>
    <n v="0"/>
    <n v="100978700"/>
    <n v="0"/>
    <n v="4281000"/>
    <m/>
    <m/>
    <m/>
    <m/>
    <s v="- Un informe interactivo accesible apoyado en realidad aumentada que da cuenta de la ruta metodológica transmedia que incluye universos narrativos y ecosistemas mediáticos interactivos (Videos, paginas web, redes sociales, piezas gráficas, memes, podcast, streaming, programas de radio, blogs, etc.) como resultado de un trabajo de co-creación con la población de interés._x000a_- Conformación de por lo menos dos semilleros interinstitucionales de jóvenes investigadores._x000a_- Dos trabajos de grado - pregrado - Un trabajo de grado - maestría._x000a_- Dos artículos como resultado del proyecto de investigación._x000a_- Un libro como resultado del proyecto de investigación._x000a_- Repositorio digital que da cuenta de los procesos de investigación del proyecto._x000a_- Informe de investigación._x000a_- Evento público gratuito a través de internet para la socialización de la ruta metodológica transmedia."/>
    <s v="- Un Artículos categoría A1_x000a_- Artículos categoría B_x000a_- Libros categoría A1_x000a_- Informe sobre eventos (hackatones y otros) en donde se ha aplicado a rutas metodologías transmedia inspiradas en la gamificación_x000a_- Estrategía pedagógica: La formación se centra en el reconocimiento de estrategias metodológicas y didácticas basadas en: Solución de problemas con transmedia, Gamificación, Pensamiento de diseño, Aprender haciendo_x000a_- "/>
    <n v="0.75150210802081496"/>
    <n v="2.6358568803797396E-2"/>
    <n v="0"/>
    <n v="1"/>
    <n v="0.21310473118515935"/>
    <n v="9.0345919902283071E-3"/>
    <n v="0"/>
    <n v="0"/>
    <n v="88925"/>
    <m/>
    <s v="25/10/2021_x000a__x000a_17/11/2021"/>
    <m/>
    <s v="Avaló"/>
    <m/>
    <s v="Avaló"/>
    <s v="Avaló"/>
    <s v="Avaló"/>
    <m/>
    <m/>
  </r>
  <r>
    <x v="3"/>
    <s v="Propuesta de Investigación Convocatoria"/>
    <s v="Firmo Contrato"/>
    <n v="908"/>
    <s v="CONVOCATORIA “NUEVO CONOCIMIENTO, DESARROLLO TECNOLÓGICO E INNOVACIÓN PARA EL FORTALECIMIENTO DE LOS SECTORES DE TIC, POSTAL Y DE CONTENIDOS AUDIOVISUALES” - Modalidad 1"/>
    <s v="MinCiencias"/>
    <s v="Ejecutor"/>
    <s v="N/A"/>
    <s v="N/A"/>
    <s v="Desarrollo de un modelo de predicción de competencia en mercados de telecomunicaciones basado en técnicas de inteligencia artificial"/>
    <n v="18"/>
    <s v="UDFJC:_x000a_- Luis Fernando Pedraza Martínez (investigador principal)_x000a_- Cesar Augusto Hernández Suárez (co-investigador)_x000a_- Edgar Leonardo Gómez Gómez (co-investigador)_x000a_- Ernesto Cadena Muñoz (co-investigador)"/>
    <s v="UDFJC:_x000a_GIDENUTAS"/>
    <n v="634608000"/>
    <n v="499208000"/>
    <n v="499208000"/>
    <n v="135400000"/>
    <n v="499208000"/>
    <n v="0"/>
    <n v="135400000"/>
    <m/>
    <m/>
    <m/>
    <m/>
    <m/>
    <m/>
    <m/>
    <m/>
    <s v="- Documento con protocolo de pruebas para el proyecto._x000a_- Documento con taxonomía de modelos._x000a_- Documento con modelo definido_x000a_- Documento con modelo definido_x000a_- Documento con protocolo de pruebas para el proyecto._x000a_- Un curso taller para estudiantes._x000a_- Dos trabajos de grado._x000a_- Dos auxiliares de investigación formados."/>
    <s v="- Libro resultado de investigación categoría B_x000a_- Un articulo de estado del arte y uno de investigación, categoría A2_x000a_- Dos artículos de investigación, categoría B_x000a_- Dos software registrados sobre métodos predicción con inteligencia artificial_x000a_- Participación como ponentes en 4 congresos nacionales o internacionales_x000a_- Simposio dirigido a estudiantes de pregrado, posgrado, investigadores o profesionales_x000a_- Una propuesta técnica presentada ante la CRC"/>
    <n v="0.78663994150719818"/>
    <n v="0.21336005849280185"/>
    <n v="0"/>
    <n v="1"/>
    <n v="0"/>
    <n v="0"/>
    <n v="0"/>
    <n v="0"/>
    <n v="89138"/>
    <m/>
    <s v="25/10/2021_x000a__x000a_17/11/2021"/>
    <m/>
    <s v="Avaló"/>
    <s v="Avaló"/>
    <s v="Avaló"/>
    <s v="Avaló"/>
    <m/>
    <m/>
    <m/>
  </r>
  <r>
    <x v="3"/>
    <s v="Propuesta de Investigación Convocatoria"/>
    <s v="No seleccionada en convocatoria"/>
    <s v="N/A"/>
    <s v="CONVOCATORIA TRAMPOLIN “T-AmSud”"/>
    <s v="Embajada de Francia en Colombia"/>
    <s v="Ejecutor"/>
    <s v="Universidade Estadual Paulista Julio de Mesquita Filho (Brasil)"/>
    <s v="N/A"/>
    <s v="Concesión de una ayuda a un(a) investigador (a) para realizar una estancia de una (1) semana en el grupo de investigación Pesquisa em Ensino de Ciencias en la Universidade Estadual Paulista Julio de Mesquita Filho (Brasil). Para el diseño del proyecto de investigación propuesto &quot;Tipologías de Tecnologías de la información y la Comunicación para la formación de profesores de Ciencias Naturales&quot; por la investigadora Olga Lucía Castiblanco."/>
    <s v="Una (1) semana"/>
    <s v="Olga Lucía Castiblanco Abril."/>
    <s v="UDFJC:_x000a_Enseñanza y Aprendizaje de la Física_x000a__x000a_UEPJMF:_x000a_Pesquisa em Ensino de Ciencias"/>
    <n v="5675900"/>
    <n v="5675900"/>
    <n v="5675900"/>
    <n v="0"/>
    <n v="5675900"/>
    <m/>
    <m/>
    <m/>
    <m/>
    <m/>
    <m/>
    <m/>
    <m/>
    <m/>
    <m/>
    <s v="Diseño del proyecto de investigación propuesto &quot;Tipologías de Tecnologías de la información y la Comunicación para la formación de profesores de Ciencias Naturales&quot; por la investigadora Olga Lucía Castiblanco, entre los grupos de investigación de la Universidade Estadual Paulista Julio de Mesquita Filho (Brasil) y la Universidad Distrital Francisco José de Caldas"/>
    <m/>
    <n v="1"/>
    <n v="0"/>
    <e v="#DIV/0!"/>
    <e v="#DIV/0!"/>
    <n v="0"/>
    <n v="0"/>
    <n v="0"/>
    <n v="0"/>
    <m/>
    <m/>
    <m/>
    <m/>
    <s v="Avaló"/>
    <m/>
    <s v="Avaló"/>
    <s v="Avaló"/>
    <s v="Avaló"/>
    <m/>
    <m/>
  </r>
  <r>
    <x v="3"/>
    <s v="Propuesta de Investigación Convocatoria"/>
    <s v="Firmo Contrato"/>
    <s v="N/A"/>
    <s v="CONVOCATORIA TRAMPOLIN “T-AmSud”"/>
    <s v="Embajada de Francia en Colombia"/>
    <s v="Ejecutor"/>
    <s v="1- Centre National de la Recherche Scientifique - CNRS_x000a__x000a_2- Universidad Nacional de la Plata - UNP"/>
    <s v="N/A"/>
    <s v="Concesión de una ayuda a un(a) investigador (a) para realizar una estancia de una (1) semana en el grupo de investigación GEMIS: Grupo de Estudio de Metodologías para_x000a_Ingeniería en Software y Sistemas de Información (Argentina). Se busca diseñar y desarrollar un proyecto en el contexto de ciencia de datos que permita hacer predicción del comportamiento de la enfermedad, usando la información histórica oficial de la enfermedad ofrecida_x000a_por la organización mundial de la salud&quot; por el investigador Hector Arturo Flórez Fernández."/>
    <s v="Una (1) semana"/>
    <s v="UDFJC:_x000a_Hector Arturo Florez Fernandez_x000a__x000a_CNRS:_x000a_- German Vega (Aliado Francés)_x000a__x000a_UNP:_x000a_- Florencia Pollo Cattaneo (Aliada Argentina)"/>
    <s v="UDFJC:_x000a_ITI: Innovación en Tecnologías de Información_x000a__x000a_UNP:_x000a_GEMIS: Grupo de Estudio de Metodologías para_x000a_Ingeniería en Software y Sistemas de Información"/>
    <n v="5675900"/>
    <n v="5675900"/>
    <n v="5675900"/>
    <n v="0"/>
    <n v="5675900"/>
    <m/>
    <m/>
    <m/>
    <m/>
    <m/>
    <m/>
    <m/>
    <m/>
    <m/>
    <m/>
    <s v="Diseñar y desarrollar un proyecto en el contexto de ciencia de datos que permita hacer predicción del comportamiento de la enfermedad, usando la información histórica oficial de la enfermedad ofrecida por la organización mundial de la salud. De esta manera, en este proyecto estudiaremos diferentes técnicas de aprendizaje computacional para usar aquellas que son idóneas para el desarrollo de predicción de información que incluye registros temporales diarios por cada país del mundo. Este proyecto se desarrollará en lenguaje Python con análisis y visualización de datos usando los componentes Pandas, Scikit-learn, Dash y Plotly."/>
    <s v="Diseño de un proyecto de investigación entre los aliados_x000a_- Preparación a la aplicación de este proyecto a la próxima convocatoria de los programas AMSUD en el 2022."/>
    <n v="1"/>
    <n v="0"/>
    <e v="#DIV/0!"/>
    <e v="#DIV/0!"/>
    <n v="0"/>
    <n v="0"/>
    <n v="0"/>
    <n v="0"/>
    <m/>
    <m/>
    <m/>
    <m/>
    <s v="Avaló"/>
    <s v="Avaló"/>
    <s v="Avaló"/>
    <s v="Avaló"/>
    <s v="Avaló"/>
    <m/>
    <m/>
  </r>
  <r>
    <x v="3"/>
    <s v="Propuesta de Investigación Alianza Convenio"/>
    <s v="No continuo el trámite"/>
    <s v="N/A"/>
    <s v="N/A"/>
    <s v="Universidad Pontificia Javeriana - PUJ"/>
    <s v="Aliado"/>
    <s v="Universidad Pontificia Javeriana - PUJ"/>
    <s v="N/A"/>
    <s v="Modelación matemática de supervivencia celular en la aplicación combinada de radiación ionizante e hipertermia en el tratamiento contra el cáncer"/>
    <n v="18"/>
    <s v="UDFJC:_x000a_- Cesar Aurelio Herreño Fierro (co-investigador)_x000a_- José Luis Rodriguez (estudiante pregrado)_x000a_- Paula Sofía Castro (estudiante pregrado)_x000a__x000a_PUJ:_x000a_- Adriana de Mendoza (investigadora principal)_x000a_- Andrea Johanna Abril Fajardo (co-investigador)_x000a_- Julian Mateo Zutta (co-investigador) _x000a_- Dos estudiantes de Maestría PUJ"/>
    <s v="UDFJC:_x000a_- Grupo de Instrumentación Científica &amp; Didáctica_x000a__x000a_PUJ:_x000a_- Grupo de Física Médica"/>
    <n v="0"/>
    <m/>
    <n v="0"/>
    <n v="0"/>
    <n v="0"/>
    <m/>
    <m/>
    <m/>
    <m/>
    <m/>
    <m/>
    <m/>
    <m/>
    <m/>
    <m/>
    <s v="- Dos trabajos de pregrado de estudiantes de la Licenciatura en Física de la Universidad Distrital, los cuales trabajaran en el Marco del convenio de cooperación con dicha universidad._x000a_- Dos trabajos de grado de Maestría en Física Médica de la Pontificia Universidad Javeriana (estudiantes por reclutar)._x000a_- Al menos un artículo de investigación sometido a una revista internacional indexada Q1._x000a_- Participación en un evento internacional de investigación (dado que consigamos la financiación para este fin)_x000a_- Otra propuesta de investigación para expandir los alcances de esta línea de investigación"/>
    <m/>
    <e v="#DIV/0!"/>
    <e v="#DIV/0!"/>
    <e v="#DIV/0!"/>
    <e v="#DIV/0!"/>
    <e v="#DIV/0!"/>
    <e v="#DIV/0!"/>
    <e v="#DIV/0!"/>
    <e v="#DIV/0!"/>
    <m/>
    <m/>
    <m/>
    <m/>
    <m/>
    <m/>
    <m/>
    <m/>
    <m/>
    <m/>
    <m/>
  </r>
  <r>
    <x v="3"/>
    <s v="Propuesta de Investigación Alianza Convenio"/>
    <s v="Firmo Contrato"/>
    <s v="N/A"/>
    <s v="N/A"/>
    <s v="Secretaria de Educación Distrital - Dirección de formación de docentes e Innovaciones Pedagógicas"/>
    <s v="Aliado"/>
    <s v="Secretaria de Educación Distrital - Dirección de formación de docentes e Innovaciones Pedagógicas"/>
    <s v="N/A"/>
    <s v="Maestros y maestras de Bogotá: Tránsitos por el acontecimiento pandémico y configuración de redes y comunidades de saber pedagógico"/>
    <s v="4 ó hasta el 28 de diciembre de 2021"/>
    <s v="UDFJC:_x000a_- Claudia Luz Piedrahita_x000a_- Deisy Astrid Melo de Chacón_x000a_- Oscar Useche Aldana_x000a_- Juan Manuel Lugo Cajiao_x000a_- Wilmer Villa Amaya"/>
    <s v="UDFJC:_x000a_- Vivencias"/>
    <n v="508000000"/>
    <n v="350000000"/>
    <n v="440000000"/>
    <n v="68000000"/>
    <n v="0"/>
    <n v="90000000"/>
    <n v="68000000"/>
    <n v="350000000"/>
    <n v="0"/>
    <m/>
    <m/>
    <m/>
    <m/>
    <m/>
    <m/>
    <s v=" Documento que incluya propuesta conceptual, metodológica y plan de trabajo detallado de los cuatro componentes: 1. Formación de maestras y maestros. 2. Investigación y configuración de nuevo conocimiento. 3. Comunicación: Circulación, apropiación y divulgación pública del conocimiento. 4.Configuración de comunidad de saber pedagógico_x000a__x000a_- Informe que presente el avance por cada uno de los cuatro componentes: 1. Formación de maestras y maestros. 2. Investigación y configuración de nuevo conocimiento. 3. Comunicación: Circulación, apropiación y divulgación pública del conocimiento. 4.Configuración de comunidad de saber pedagógico_x000a__x000a_- Informe final que incluya: 1. Documento que dé cuenta de los resultados del proceso de formación e investigación con 140 maestras y maestros de Bogotá y su aporte en la comprensión crítica del acontecimiento pandémico en el contexto educativo y cultural del Distrito Capital. 2. Documento editado con el archivo sobre testimonios de vida de maestras y maestros de Bogotá, a partir de veinte (20) entrevistas realizadas. 3.  Carpeta con las versiones finales del siguiente material digital editado: a. Diez (10) entrevistas radiales. b. Treinta (30) podcast. c.Diez (10) materiales en videoclip. d. Un (1) libro álbum de póster e ilustraciones de recorrido por 12 experiencias seleccionadas. e. Un (1) video de 10 minutos de duración que recoja el proceso realizado. 4. Documento que dé cuenta del proceso realizado en la configuración de comunidad de saber pedagógico (redes y colectivos): a. Caracterización de redes y colectivos. b. Sistematización del proceso realizado con redes y colectivos. 5. Informe final publicable de las actividades desarrolladas durante el proceso de formación/investigación sobre el tema Afro (Componente 5 - Acciones afirmativas y escuela). Este documento estará organizado en cuatro partes: a. Introducción que presente los componentes centrales del diplomado. b. _x0009_Referentes conceptuales establecidos en la serie interculturalidad-intraculturalidad-arte-cultura-escuela-pamdemia que recojan los aportes de los maestros y maestras._x000a_c. Testimonios, crónicas, entrevistas de los docentes. d.Conclusiones"/>
    <s v="El macroproyecto de investigación maestros y maestras de Bogotá: Tránsitos por el acontecimiento pandémico y configuración de redes y comunidades de saber pedagógico plantea un conjunto de impactos esperados encabezados por aspectos de orden socio-económico que se complementan con las dimensiones tecnológica, técnica y ambiental que surgen a partir de los procesos de formación docente, investigación, configuración de comunidades de saber, comunicación y acciones pedagógicas en el marco de la reflexión crítica frente a las condiciones generadas por el COVID 19 en maestros, maestras y docentes directivos de Bogotá. Se trata, en consecuencia, de una serie de efectos que redundan tanto en la construcción de diversos conocimientos en conjunto con los grupos de trabajo participantes en el macropoyecto como también en posibilidades de generación de condiciones para el desarrollo de procesos investigativos y críticos en los campos de lo social y lo pedagógico a nivel del Distrito Capital. _x000a_En primera instancia, el impacto socio-económico que se espera obtener como resultado del desarrollo del marcoproyecto tiene que ver con la consolidación de acciones de empoderamiento de grupos docentes, comunidades de saber y colectivos sociales en comunidades afrodescendientes, de manera que, en conjunto con el proceso de reflexión acerca de la práctica educativa, también se construyan los elementos para el manejo de elementos de producción comunicativa, técnicas de investigación y procesos formativos en relación con la reflexión del acontecimiento pandémico. El trabajo en estas dimensiones permitirá que los sujetos participantes en el macroproyecto refuercen sus saberes y manejo de elementos investigativos, lo que redunda en la cualificación de sus labores diarias y con ello permiten un desarrollo humano, pero también la creación de condiciones para aportar a un crecimiento económico en términos de la producción de posibles recursos intangibles asociados al conocimiento adquirido. En otras palabras, el macroproyecto permite posicionar el proceso investigativo y formativo como el punto de partida para el crecimiento económico y social teniéndose el conocimiento como elemento fundamental para la producción de recursos a futuro. _x000a_De igual modo, a nivel de lo propiamente social, la construcción de comunidad de saber, permite el posicionamiento de procesos de trabajo en red, lo que permite establecer como impacto la transformación significativa de los modos en los que se configuran procesos de reflexión educativa y social que, adicionalmente, al ubicar sus reflexiones en el acontecimiento pandémico, posibilitan la creación de condiciones para asumir los retos que plantean los escenarios de la postpandemia, la inclusión de las diferencias y la recomposición de tejidos sociales. De esta manera, el impacto del macroproyecto radica en la posibilidad de generar interacciones significativas al interior de los grupos de docentes a nivel nacional, lo que redunda en la creación de asociaciones y, al mismo tiempo el reconocimiento y posicionamiento de diferentes grupos sociales en términos de convergencia e integración entre distintos, dando cabida así a la inclusión y la apertura a un escenario reflexivo desde la multiplicidad.  _x000a_Ahora bien, estos impactos se complementan con los que son producidos en el ámbito técnico y tecnológico y que se refieren a las posibilidades de apropiación y uso significativo de diferentes recursos tanto teóricos como metodológicos para la realización de reflexiones sobre el acontecimiento pandémico, la cuestión de la diferencia y la posibilidad de construcción de procesos comunicativos significativos a nivel audiovisual. Es así como se cuenta con la consolidación de una comunidad de saber que maneja de forma adecuada técnicas de investigación y reflexión critica susceptibles de ser aplicadas en sus entornos pedagógicos en la transformación de sus prácticas educativas y, al mismo tiempo, cuenta con la formación para poder hacer uso de recursos digitales a nivel comunicativo. Así, el proceso formativo y de comunicación no solamente arroja como impacto la interiorización de técnicas investigativas, sino también el acercamiento a herramientas tecnológicas para la producción de contenidos, lo que redunda en un impacto mediado por el conocimiento de dispositivos, elementos y posibilidades de uso de recursos tanto para investigar como para crear tanto en aspectos de orden estético como la pintura y el relato, como en elementos comunicativos tales como el podcast y el video. _x000a__x000a_A nivel ambiental, el macroproyecto genera un impacto positivo en términos del uso principalmente de recursos digitales para su desarrollo, de manera que se reduzcan al máximo las afectaciones en términos de medioambiente que podría tener, por ejemplo, el uso de papel u otros recursos en el proceso investigativo. En esta medida, en el macroproyecto, si bien aparecen diferentes actividades que implican la participación de grupos, la elaboración de productos audiovisuales y la interacción permanente al interior de la comunidad de saber, definitivamente se propenderá por el uso de mecanismos virtuales y digitales preferiblemente, velándose así por un uso moderado de los recursos disponibles. _x000a__x000a_Finalmente, y en adición a los impactos expresados anteriormente, es preciso señalar los modos en los que el macroproyecto impacta directamente a nivel de la formación de maestros a nivel del Distrito Capital y la reflexión que emerge sobre el acontecimiento pandémico como un elemento fundamental para pensar incluso en procesos de política pública ante contingencias semejantes a la vivida con el COVID 19. Este impacto se da tanto por el proceso formativo como por los espacios de divulgación y producción comunicativa en tanto que posibilita una reflexión desde la educación a nivel distrital sobre las transformaciones sociales y pedagógicas fruto de la coyuntura dada por la emergencia sanitaria y, al mismo tiempo permite que las experiencias y reflexiones resultado del macroproyecto puedan constituirse como referente en términos incluso de política pública en el sector educativo."/>
    <n v="0"/>
    <n v="0.3110236220472441"/>
    <n v="0.569620253164557"/>
    <n v="0.43037974683544306"/>
    <n v="0.6889763779527559"/>
    <n v="0"/>
    <n v="0"/>
    <n v="0"/>
    <m/>
    <m/>
    <m/>
    <m/>
    <m/>
    <s v="Avaló"/>
    <s v="Avaló"/>
    <s v="Avaló"/>
    <s v="Avaló"/>
    <m/>
    <m/>
  </r>
  <r>
    <x v="3"/>
    <s v="Propuesta de Investigación Convocatoria"/>
    <s v="No seleccionada en convocatoria"/>
    <n v="17"/>
    <s v="CONVOCATORIA DE LA ASIGNACIÓN PARA LA CTEI DEL SGR PARA LA CONFORMACIÓN DE UN LISTADO DE PROPUESTAS DE PROYECTO ELEGIBLES PARA EL FORTALECIMIENTO DEL SISTEMA TERRITORIAL DE CIENCIA TECNOLOGÍA e INNOVACIÓN"/>
    <s v="SGR - MinCiencias"/>
    <s v="Aliado"/>
    <s v="1- Gobernación del Casanare (proponente) - GdeCasanare_x000a_2- Corporación Universitaria Remington (aliado) - CUR_x000a_3- Universidad de los Llanos (aliado) - UdeLl"/>
    <s v="N/A"/>
    <s v="Fortalecimiento de capacidades institucionales por medio de la creación de un Observatorio de Salud Mental, Familia y Convivencia Social, para la gestión del conocimiento, formulación de políticas, planes, programas e incremento del acceso a los servicios de salud en el departamento del Casanare"/>
    <n v="24"/>
    <s v="UDFJC:_x000a_- Roberto Ferro Escobar (co-investigador)_x000a__x000a_UdeL:_x000a_- Zulma Johana Velasco (co-investigador)_x000a_- Emilce Salamanca Ramos (investigador principal)_x000a_- Sandra Ortegón Ávila (co-investigador)_x000a__x000a_CUR:_x000a_- Maritza García Toro (co-investigador)_x000a_- Diana Lopera Jaramillo (co-investigador)_x000a_- Feibert Guzmán Pérez (co-investigador)"/>
    <s v="UDFJC:_x000a_- Laboratorio de Investigación y desarrollo en_x000a_Electrónica y Redes (LIDER)_x000a__x000a_UdeL:_x000a_- GESI_x000a__x000a_CUR:_x000a_- Mundo Organizacional_x000a_- Grupo de Investigación en Salud Familiar y_x000a_Comunitaria_x000a_- Grupo de Investigacion en Neurociencias y_x000a_Envejecimiento - GISAM"/>
    <n v="2617399933.9679999"/>
    <n v="450226116.39999998"/>
    <n v="2092682545.5999999"/>
    <n v="524717388.36800003"/>
    <n v="2092682545.5999999"/>
    <n v="0"/>
    <n v="56600000"/>
    <n v="0"/>
    <n v="88227436.368000001"/>
    <n v="0"/>
    <n v="140899392"/>
    <n v="0"/>
    <n v="238990560"/>
    <m/>
    <m/>
    <s v="RESULTADOS ESPERADOS:_x000a_Resultados de la etapa 1:_x000a_- Informe modelo conceptual del Observatorio de salud mental, familia y convivencia social._x000a_- Modelo Conceptual_x000a_- Revisión y análisis de categorías conceptuales_x000a_- Documento de análisis descriptivo- interpretativo de las políticas públicas relacionadas con la Salud mental, familia y convivencia social, y las fuentes de información de observatorios_x000a_- Estado actual de los observatorios_x000a_- Informe modelo Metodológico del observatorio_x000a_- Modelo Metodológico_x000a_- Descripción del proceso del diseño de indicadores, fichas técnicas e instrumentos de recolección de datos, incluyendo los criterios de selección de los mismos._x000a_- Batería de indicadores y fichas técnicas de los mismos, construidas a partir de fuentes primarias y secundarias, acorde con el modelo conceptual y metodológico_x000a_- Inventario de indicadores y fichas técnicas_x000a_- Instructivos para el diligenciamiento de instrumentos de recolección de datos y fuentes primarias._x000a_- Instrumentos para la recolección de información de fuentes primarias._x000a_- Glosario de términos usados en los instrumentos de recolección, vinculado al aplicativo_x000a_- Metodología para la aplicación de los instrumentos y para la recolección de información de fuentes primarias_x000a_- Descripción del procedimiento de validación de los instrumentos de recolección de información_x000a__x000a_Resultados de la etapa 2:_x000a_- Aplicativo Web/sistema de información desarrollado_x000a_- Manuales y protocolos actualizados que incluyan los procedimientos para el cálculo de indicadores de fuentes primarias y de fuentes secundarias._x000a_- Informe de control de cambios_x000a_- Plataforma actualizada en Producción_x000a__x000a_Resultados de la etapa 3_x000a_- 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_x000a_- 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_x000a_- Informe de reporte del proceso de validación de los indicadores, de los instrumentos de recolección de información_x000a_- Informe de evaluación de la usabilidad de la plataforma y la de metodología de aplicación de instrumentos y recolección de información con fuentes primarias, realizado mediante una prueba coordinación con los municipios seleccionadas_x000a_- Informe consolidado con unificación de criterios de las jornadas de trabajo conjunto entre las universidades, las entidades gubernamentales y la sociedad civil._x000a_- 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_x000a_- Matriz DOFA_x000a_- Documento de recomendaciones para aprendizajes, uso y escalamiento de los instrumentos constitutivos del Observatorio_x000a_- Reporte de hallazgos en el proceso de aplicación de los instrumentos, recolección de información, procesamiento y análisis_x000a_- Texto de ponencias, certificado de participación en evento académico y presentación del texto a una revista científica"/>
    <s v="Ocho informes de supervisión del proyecto_x000a_- Una Plataformas tecnológicas para el desarrollo de actividades de CTeI entregadas_x000a_- Estrategias de comunicación con enfoque en ciencia, tecnología y sociedad implementadas_x000a_- Contenidos multiformato con enfoque en divulgación y difusión de la ciencia producidos_x000a_- Un Artículos publicados en revistas indizadas nacionales e internacionales_x000a_- Estrategias de socialización y comunicación del conocimiento desarrolladas e implementadas_x000a_- Estrategias de las tecnologías de la información y las comunicaciones para el desarrollo de investigación y desarrollo experimental apoyadas_x000a_- Ocho Documentos de lineamientos técnicos realizados_x000a_- Un Sistemas de información implementados_x000a_- Un Artículos publicados en revistas indexadas nacionales e internacionales_x000a_- Un Artículos de investigación A1, A2, B y C sobre total de producción de productos resultado de generación de 1nuevo conocimiento._x000a_- Libros y/o capítulos de libros resultados de investigación_x000a_- Un Trabajos de grado de maestría con reconocimiento_x000a_- Un Doctores vinculados_x000a_- Cursos sobre métodos y técnicas de investigación especializados y avanzados_x000a_- Plataformas disponibles para la articulación_x000a_- Consultorías e informes técnicos finales reconocidos_x000a_- Plataforma tecnológica desarrollada_x000a_- Actividades de difusión de nuevas tecnologías o innovaciones realizadas._x000a_- Hojas de ruta tecnológicas desarrolladas_x000a_- Documentos de planeación de CTeI elaborados"/>
    <n v="0.79952724015984666"/>
    <n v="2.1624513420917656E-2"/>
    <n v="0"/>
    <n v="1"/>
    <n v="3.3708045615423579E-2"/>
    <n v="5.3831816136097839E-2"/>
    <n v="9.1308384667714237E-2"/>
    <n v="0"/>
    <n v="89307"/>
    <m/>
    <s v="30/11/2021_x000a__x000a_23/02/2022"/>
    <m/>
    <s v="Avaló"/>
    <s v="Avaló"/>
    <s v="Avaló"/>
    <s v="Avaló"/>
    <s v="Avaló"/>
    <m/>
    <m/>
  </r>
  <r>
    <x v="3"/>
    <s v="Propuesta de Investigación Alianza Convenio"/>
    <s v="No continuo el trámite"/>
    <s v="N/A"/>
    <s v="N/A"/>
    <s v="CODENSA S.A.- E.S.P_x000a_EMGESA S.A. - E.S.P"/>
    <s v="Aliado"/>
    <s v="CODENSA S.A.- E.S.P_x000a_EMGESA S.A. - E.S.P"/>
    <s v="N/A"/>
    <s v="El futuro Convenio Marco tendrá por objeto establecer y regular los mecanismos y bases de cooperación técnica, financiera y administrativa entre las partes, para facilitar el desarrollo conjunto de actividades de investigación, desarrollo tecnológico, gestión e innovación, en adelante los Programas, que conlleven al fortalecimiento, desarrollo y progreso de las partes, acordadas previamente conforme los parámetros del presente Convenio"/>
    <n v="60"/>
    <s v="UDFJC:_x000a_Edwin Rivas Trujillo"/>
    <s v="Grupo , Electromagnetic Compatibility and Interference Group – GCEM"/>
    <n v="0"/>
    <m/>
    <n v="0"/>
    <n v="0"/>
    <n v="0"/>
    <n v="0"/>
    <n v="0"/>
    <n v="0"/>
    <n v="0"/>
    <m/>
    <m/>
    <m/>
    <m/>
    <m/>
    <m/>
    <m/>
    <m/>
    <e v="#DIV/0!"/>
    <e v="#DIV/0!"/>
    <e v="#DIV/0!"/>
    <e v="#DIV/0!"/>
    <e v="#DIV/0!"/>
    <e v="#DIV/0!"/>
    <e v="#DIV/0!"/>
    <e v="#DIV/0!"/>
    <m/>
    <m/>
    <m/>
    <m/>
    <s v="N/A"/>
    <s v="N/A"/>
    <s v="N/A"/>
    <s v="N/A"/>
    <s v="N/A"/>
    <m/>
    <s v="N/A"/>
  </r>
  <r>
    <x v="3"/>
    <s v="Propuesta de Investigación Alianza Convenio"/>
    <s v="No continuo el trámite"/>
    <s v="N/A"/>
    <s v="N/A"/>
    <s v="Unidad Administrativa Especial de Catastro Distrital - IDECA"/>
    <s v="Aliado"/>
    <s v="Unidad Administrativa Especial de Catastro Distrital - IDECA"/>
    <s v="N/A"/>
    <s v="El futuro Convenio Interadministrativo tendrá por objeto anuar esfuerzos humanos, técnicos, jurídicos y administrativos para desarrollar un proyecto de colaboración de ciencia y tecnología con el objetivo de investigar sobre &quot;Desarrollar patrones para identificar las áreas de inseguridad por hurtos en la ciudad y aplicar indicadores basados en variables que incluyan a la población en condición de vulnerabilidad, información de eventos tipificados en tipos de hurto y con dimensión temporal, espacio urbano; ya sea del espacio público el sistema de trasnporte público y de los equipamientos colectivos, teniendo en cuenta la información dispuesta en el marco de la IDECA&quot;"/>
    <n v="24"/>
    <s v="UDFJC:_x000a_- Álvaro Enrique Ortíz (investigador principal)_x000a_- Luz Angela Rocha (co investigador)_x000a_- Héctor Javier Fuentes (co investigador)"/>
    <s v="UDFJC:_x000a_Grupo de investigación - Núcleo de Investigación en Datos Espaciales (NIDE)"/>
    <n v="0"/>
    <m/>
    <n v="0"/>
    <n v="0"/>
    <n v="0"/>
    <n v="0"/>
    <n v="0"/>
    <n v="0"/>
    <n v="0"/>
    <m/>
    <m/>
    <m/>
    <m/>
    <m/>
    <m/>
    <m/>
    <m/>
    <e v="#DIV/0!"/>
    <e v="#DIV/0!"/>
    <e v="#DIV/0!"/>
    <e v="#DIV/0!"/>
    <e v="#DIV/0!"/>
    <e v="#DIV/0!"/>
    <e v="#DIV/0!"/>
    <e v="#DIV/0!"/>
    <m/>
    <m/>
    <m/>
    <m/>
    <s v="N/A"/>
    <s v="N/A"/>
    <s v="N/A"/>
    <s v="N/A"/>
    <s v="N/A"/>
    <m/>
    <s v="N/A"/>
  </r>
  <r>
    <x v="3"/>
    <s v="Propuesta de Investigación Alianza Convenio"/>
    <s v="No continuo el trámite"/>
    <s v="N/A"/>
    <s v="N/A"/>
    <s v="Auditoria General De La Republica"/>
    <s v="Aliado"/>
    <s v="Auditoria General De La Republica"/>
    <s v="N/A"/>
    <s v="El objeto del futuro Convenio Marco de Cooperación en Ciencia, Tecnología e Innovación (En adelante EL CONVENIO) es el de aunar esfuerzos técnicos, administrativos y humanos entre LA UNIVERSIDAD y LA ENTIDAD COOPERANTE para desarrollar estrategias y herramientas que permitan la realización de actividades en los campos científico, técnico, de innovación, de protección de intangibles y la transferencia de tecnología y conocimiento"/>
    <n v="36"/>
    <s v="N/A"/>
    <s v="N/A"/>
    <n v="0"/>
    <m/>
    <n v="0"/>
    <n v="0"/>
    <n v="0"/>
    <n v="0"/>
    <n v="0"/>
    <n v="0"/>
    <n v="0"/>
    <m/>
    <m/>
    <m/>
    <m/>
    <m/>
    <m/>
    <m/>
    <m/>
    <e v="#DIV/0!"/>
    <e v="#DIV/0!"/>
    <e v="#DIV/0!"/>
    <e v="#DIV/0!"/>
    <e v="#DIV/0!"/>
    <e v="#DIV/0!"/>
    <e v="#DIV/0!"/>
    <e v="#DIV/0!"/>
    <m/>
    <m/>
    <m/>
    <m/>
    <s v="N/A"/>
    <s v="N/A"/>
    <s v="N/A"/>
    <s v="N/A"/>
    <s v="N/A"/>
    <m/>
    <s v="N/A"/>
  </r>
  <r>
    <x v="3"/>
    <s v="Propuesta de Investigación Alianza Convenio"/>
    <s v="No continuo el trámite"/>
    <s v="N/A"/>
    <s v="N/A"/>
    <s v="BEL STAR S.A."/>
    <s v="Aliado"/>
    <s v="BEL STAR S.A."/>
    <s v="N/A"/>
    <s v="El objeto del futuro Convenio Marco de Cooperación en Ciencia, Tecnología e Innovación (En adelante EL CONVENIO) es el de aunar esfuerzos técnicos, administrativos y humanos entre LA UNIVERSIDAD y LA ENTIDAD COOPERANTE para desarrollar estrategias y herramientas que permitan la realización de actividades en los campos científico, técnico, de innovación, de protección de intangibles y la transferencia de tecnología y conocimiento"/>
    <n v="60"/>
    <s v="N/A"/>
    <s v="N/A"/>
    <n v="0"/>
    <m/>
    <n v="0"/>
    <n v="0"/>
    <n v="0"/>
    <n v="0"/>
    <n v="0"/>
    <n v="0"/>
    <n v="0"/>
    <m/>
    <m/>
    <m/>
    <m/>
    <m/>
    <m/>
    <m/>
    <m/>
    <e v="#DIV/0!"/>
    <e v="#DIV/0!"/>
    <e v="#DIV/0!"/>
    <e v="#DIV/0!"/>
    <e v="#DIV/0!"/>
    <e v="#DIV/0!"/>
    <e v="#DIV/0!"/>
    <e v="#DIV/0!"/>
    <m/>
    <m/>
    <m/>
    <m/>
    <s v="N/A"/>
    <s v="N/A"/>
    <s v="N/A"/>
    <s v="N/A"/>
    <s v="N/A"/>
    <m/>
    <s v="N/A"/>
  </r>
  <r>
    <x v="3"/>
    <s v="Propuesta de Investigación Alianza Convenio"/>
    <s v="No continuo el trámite"/>
    <s v="N/A"/>
    <s v="N/A"/>
    <s v="Instituto de Investigación de Recursos Biológicos Alexander von Humboldt "/>
    <s v="Aliado"/>
    <s v="Instituto de Investigación de Recursos Biológicos Alexander von Humboldt "/>
    <s v="N/A"/>
    <s v="El objeto del futuro Convenio Marco de Cooperación en Ciencia, Tecnología e Innovación es el de aunar esfuerzos técnicos, administrativos y humanos, entre las Entidades Cooperantes, que permitan la realización de actividades en los campos científico, técnico, de innovación, de protección de intangibles y de transferencia de tecnología y conocimiento encaminados al desarrollo de proyectos, estrategias, planes y servicios que aporten y contribuyan al fortalecimiento del SNCTI. "/>
    <n v="60"/>
    <s v="N/A"/>
    <s v="N/A"/>
    <n v="0"/>
    <m/>
    <n v="0"/>
    <n v="0"/>
    <n v="0"/>
    <n v="0"/>
    <n v="0"/>
    <n v="0"/>
    <n v="0"/>
    <m/>
    <m/>
    <m/>
    <m/>
    <m/>
    <m/>
    <m/>
    <m/>
    <e v="#DIV/0!"/>
    <e v="#DIV/0!"/>
    <e v="#DIV/0!"/>
    <e v="#DIV/0!"/>
    <e v="#DIV/0!"/>
    <e v="#DIV/0!"/>
    <e v="#DIV/0!"/>
    <e v="#DIV/0!"/>
    <m/>
    <m/>
    <m/>
    <m/>
    <s v="N/A"/>
    <s v="N/A"/>
    <s v="N/A"/>
    <s v="N/A"/>
    <s v="N/A"/>
    <m/>
    <s v="N/A"/>
  </r>
  <r>
    <x v="3"/>
    <s v="Propuesta de Investigación Alianza Convenio"/>
    <s v="No continuo el trámite"/>
    <s v="N/A"/>
    <s v="N/A"/>
    <s v="Ministerio de Ciencia, Tecnología e Innovación - MinCiencias"/>
    <s v="Aliado"/>
    <s v="Ministerio de Ciencia, Tecnología e Innovación - MinCiencias"/>
    <s v="N/A"/>
    <s v="El objeto del futuro Convenio Marco de Cooperación en Ciencia, Tecnología e Innovación (En adelante EL CONVENIO) es el de aunar esfuerzos técnicos, administrativos y humanos entre LA UNIVERSIDAD y LA ENTIDAD COOPERANTE para desarrollar estrategias y herramientas que permitan la realización de actividades en los campos científico, técnico, de innovación, de protección de intangibles y la transferencia de tecnología y conocimiento"/>
    <n v="48"/>
    <s v="N/A"/>
    <s v="N/A"/>
    <n v="0"/>
    <m/>
    <n v="0"/>
    <n v="0"/>
    <n v="0"/>
    <n v="0"/>
    <n v="0"/>
    <n v="0"/>
    <n v="0"/>
    <m/>
    <m/>
    <m/>
    <m/>
    <m/>
    <m/>
    <m/>
    <m/>
    <e v="#DIV/0!"/>
    <e v="#DIV/0!"/>
    <e v="#DIV/0!"/>
    <e v="#DIV/0!"/>
    <e v="#DIV/0!"/>
    <e v="#DIV/0!"/>
    <e v="#DIV/0!"/>
    <e v="#DIV/0!"/>
    <m/>
    <m/>
    <m/>
    <m/>
    <s v="N/A"/>
    <s v="N/A"/>
    <s v="N/A"/>
    <s v="N/A"/>
    <s v="N/A"/>
    <m/>
    <s v="N/A"/>
  </r>
  <r>
    <x v="3"/>
    <s v="Propuesta de Investigación Alianza Convenio"/>
    <s v="No continuo el trámite"/>
    <s v="N/A"/>
    <s v="N/A"/>
    <s v="Universidad Antonio Nariño - UAN"/>
    <s v="Aliado"/>
    <s v="Universidad Antonio Nariño - UAN"/>
    <s v="N/A"/>
    <s v="El futuro Convenio Especial de Cooperación"/>
    <n v="12"/>
    <s v="UDFJC:_x000a_- Carlos Gregorio Pastran Beltrán"/>
    <s v="N/A_x000a_"/>
    <n v="0"/>
    <m/>
    <n v="0"/>
    <n v="0"/>
    <n v="0"/>
    <n v="0"/>
    <n v="0"/>
    <m/>
    <m/>
    <m/>
    <m/>
    <m/>
    <m/>
    <m/>
    <m/>
    <m/>
    <m/>
    <e v="#DIV/0!"/>
    <e v="#DIV/0!"/>
    <e v="#DIV/0!"/>
    <e v="#DIV/0!"/>
    <e v="#DIV/0!"/>
    <e v="#DIV/0!"/>
    <e v="#DIV/0!"/>
    <e v="#DIV/0!"/>
    <m/>
    <m/>
    <m/>
    <m/>
    <s v="N/A"/>
    <s v="N/A"/>
    <s v="N/A"/>
    <s v="N/A"/>
    <s v="N/A"/>
    <m/>
    <s v="N/A"/>
  </r>
  <r>
    <x v="3"/>
    <s v="Propuesta de Investigación Convocatoria"/>
    <s v="No seleccionada en convocatoria"/>
    <n v="18"/>
    <s v="CONVOCATORIA DE LA ASIGNACIÓN PARA LA CTeI-AMBIENTAL DEL SGR PARA LA CONFORMACIÓN DE UN LISTADO DE PROPUESTAS DE PROYECTO ELEGIBLES DE INVESTIGACIÓN, DESARROLLO E INNOVACIÓN PARA EL AMBIENTE Y EL DESARROLLO SOSTENIBLE DEL PAÍS - Mecanismo 1"/>
    <s v="SGR - MinCiencias"/>
    <s v="Ejecutor"/>
    <s v="Universidad de Cundinamarca UdeC - Aliado_x000a__x000a_- Departamento de Cundinamarca - Aliado_x000a__x000a_- Producciones agropecuarias familiares de los municipios de Fusagasugá, Silvania, Arbeláez, Tibacuy y Granada - Beneficiario"/>
    <s v="N/A"/>
    <s v="GESTIÓN INTEGRAL AMBIENTAL PARTICIPATIVA PARA LA CONSERVACIÓN Y PROMOCIÓN DE LA SOSTENIBILIDAD EN PRODUCCIONES AGROPECUARIAS FAMILIARES EN LA PROVINCIA DEL SUMAPAZ"/>
    <n v="36"/>
    <s v="UDFJC:_x000a_- Roberto Ferro Escobar_x000a__x000a_UdeC:_x000a_- Natalia Escobar Escobar_x000a_- Lourdes Elvira Rodríguez Guzmán_x000a_- Gonzalo Escobar Reyes_x000a_- Elizabeth Ann Escobar Cazal_x000a_- María Cristina Velásquez Ardila_x000a_- José Alexander Herrera ladino"/>
    <s v="UDFJC:_x000a_- LÍDER_x000a__x000a_UdeC:_x000a_- ARADO_x000a_- ÁREA VERDE"/>
    <n v="2184826898"/>
    <n v="810287856"/>
    <n v="1534100568"/>
    <n v="650726330"/>
    <n v="1534100568"/>
    <n v="0"/>
    <n v="225705028"/>
    <n v="0"/>
    <n v="425021302"/>
    <m/>
    <m/>
    <m/>
    <m/>
    <m/>
    <m/>
    <s v="- Selección de fincas y encuestas aplicadas_x000a_- Tipificación de producciones agropecuarias_x000a_- Determinación de zonas de riesgo ambiental (erosión, remoción en masa)_x000a_- Determinación de puntos que puedan servir como referentes para la creación de una ruta como corredor biológico._x000a_- Obtención de muestras de agua_x000a_- Identificar diferencias significativas y determinar la calidad del agua._x000a_- Obtención de muestras de suelo_x000a_- Identificar diferencias significativas y determinar la calidad del suelo._x000a_- Obtención de muestras vegetales en prensa_x000a_- Resultados de variables relacionadas a calidad del suelo_x000a_- Obtención de grupos funcionales de insectos asociados a cultivos y arvenses._x000a_- Información de saberes tradicionales_x000a_- Información sobre el rol de la mujer rural._x000a_- Estructura para el almacenamiento de los datos centralizado._x000a_- Producto funcional que consulte datos iniciales en el sitio web y de la misma manera permite cargar datos._x000a_- Plataforma tecnológica alimentada con insumos documentados_x000a_- Plataforma tecnológica verificada a nivel técnico especializado_x000a_- Actualización de la plataforma tecnológica_x000a_- Jornadas de socialización_x000a_- Capacitación en manejo de residuos orgánicos. Preparación de compostaje._x000a_- Instalación de materiales de apoyo, tanques de agua y paneles solares, para contribuir a dar un mejor manejo al recurso agua._x000a_- Reconocimiento del rol y saberes ancestrales de la mujer rural_x000a_- Documentación audiovisual del desarrollo del proyecto_x000a_- Veinte fincas beneficiadas_x000a_- Veinte empleos generados_x000a_- Dos inserciones de nuevo capital humano"/>
    <s v="- Doce (12) Informes técnicos del proyecto presentados_x000a_- Treinta y seis (36) Informes financieros del proyecto presentados_x000a_- Tres (3) artículos de investigación_x000a_- Una Ruta de corredor biológico_x000a_- Cuatro Documento de lineamientos técnicos_x000a_- Un Paquete Tecnológicos probados e Implementados_x000a_- Nueve Jornadas de socialización y capacitación_x000a_- Tres Paneles realizados con grupos de expertos_x000a_- Cuarenta Infraestructura para la investigación dotada (Hace referencia a 20 tanques de almacenamiento de agua y 20 paneles)_x000a_- Una jornada con mujeres_x000a_- Una Estrategia de comunicación diseñadas"/>
    <n v="0.7021611503429962"/>
    <n v="0.1033056798259905"/>
    <n v="0"/>
    <n v="1"/>
    <n v="0.19453316983101332"/>
    <n v="0"/>
    <n v="0"/>
    <n v="0"/>
    <n v="89311"/>
    <m/>
    <s v="23/11/2021_x000a__x000a_10/12/2021"/>
    <m/>
    <m/>
    <m/>
    <m/>
    <m/>
    <s v="Avaló"/>
    <m/>
    <m/>
  </r>
  <r>
    <x v="3"/>
    <s v="Propuesta de Investigación Convocatoria"/>
    <s v="Firmo Contrato"/>
    <n v="900"/>
    <s v="CONVOCATORIA IDEAS PARA EL CAMBIO:_x000a_CONSTRUCCIÓN SOCIAL DEL CONOCIMIENTO PARA LA GESTIÓN DEL CAMBIO CLIMÁTICO"/>
    <s v="MinCiencias"/>
    <s v="Ejecutor"/>
    <s v="N/A"/>
    <s v="N/A"/>
    <s v="Implementación de un aula ambiental viva digital para el desarrollo de un proceso formativo que permita mejorar los factores de sustentabilidad territorial en la inspección de Tobia del municipio de Nimaima, Cundinamarca"/>
    <n v="10"/>
    <s v="UDFJC:_x000a_- Roberto Ferro Escobar_x000a_- Danilo Alberto Vera_x000a_- Diana Paola Gutiérrez_x000a_- Ivonne Rocío Cardozo_x000a_- Yonathan Andrés Campo"/>
    <s v="UDFJC:_x000a_- LÍDER"/>
    <n v="204634026"/>
    <n v="169934026"/>
    <n v="169934026"/>
    <n v="34700000"/>
    <n v="169934026"/>
    <n v="0"/>
    <n v="34700000"/>
    <m/>
    <m/>
    <m/>
    <m/>
    <m/>
    <m/>
    <m/>
    <m/>
    <s v="* Identificación del ambiente como concepto y praxis que supera lo natural y ecológico _x000a_* Lo ambiental como un sistema complejo que se redefine en la relación sociedad-naturaleza _x000a_* Desarrollo de tecnología y capacidad instalada sostenible, escalable y replicable _x000a_* Articulación del proyecto con la política e instrumentos públicos en materia ambiental, social, educativa y de desarrollo económico del municipio _x000a_* Proyecto que concibe su construcción en clave diálogos de_x000a_saberes ambientales y populares _x000a_* Articulación con los ODS y su aplicabilidad para crear prácticas sustentables _x000a_* Factor “itinerante” como estrategia de divulgación y trabajo permanente con otros actores de la comunidad que no tienen la_x000a_posibilidad de visitar el aula ambiental de manera presencial y local."/>
    <s v="Los elementos estructurales de la propuesta para desarrollar los FST están pensados aras de consolidar un proyecto_x000a_que apunte a la sustentabilidad territorial, gestione a través de los espacios de formación, divulgación y acción colectiva escenarios en la toma de decisiones responsables con el ambiente y las implicaciones que estas tienen en la vida cotidiana de los pobladores del municipio. Por tanto, los elementos de innovación en Ciencia y Tecnología se basan en los siguientes puntos estructurales: _x000a_- Consolidación y creación de Sistema de Información Geográfico –Participativo /SIGP que facilite la_x000a_consolidación de información ambiental del territorio y se ancle con instrumentos de política pública del territorio como el plan_x000a_de ordenamiento territorial, los planes de desarrollo en la dimensión económica con el fin de cambiar actitudes negativas que afectan el patrimonio hídrico de la región. _x000a_- Una serie de podcast del territorio que gire en torno a la fauna, símbolos culturales, históricos y de memoria sobre el territorio como elemento base para la formación y divulgación ambiental de la comunidad local y turistas que visitan el municipio. _x000a_- Desarrollo de aplicación móvil con fines de uso de tecnología social que permita a través de soportes de software consolidar un banco de imágenes en 3D sobre flora y transformación del suelo con fines educativos y de sensibilización. _x000a_- Creación de cortometrajes y videos informativos sobre los impactos de los residuos sólidos en los ecosistemas."/>
    <n v="0.83042898251926101"/>
    <n v="0.16957101748073899"/>
    <n v="0"/>
    <n v="1"/>
    <n v="0"/>
    <n v="0"/>
    <n v="0"/>
    <n v="0"/>
    <m/>
    <m/>
    <s v="21/10/2021_x000a__x000a_08/11/2021"/>
    <m/>
    <s v="Avaló"/>
    <s v="Avaló"/>
    <s v="Avaló"/>
    <m/>
    <m/>
    <m/>
    <m/>
  </r>
  <r>
    <x v="3"/>
    <s v="Propuesta de Investigación Convocatoria"/>
    <s v="No seleccionada en convocatoria"/>
    <s v="N/A"/>
    <s v="Invitación a presentar “Propuesta de evaluación y rediseño de la política de reconocimiento de actores del Sistema Nacional de Ciencia, Tecnología e Innovación 2021”"/>
    <s v="MinCiencias"/>
    <s v="Ejecutor"/>
    <s v="N/A"/>
    <s v="N/A"/>
    <s v="Estudio para la evaluación y rediseño de la política pública de reconocimiento de actores del Sistema Nacional de Ciencia, Tecnología e Innovación, en el periodo 2017-2020, implementada por el Ministerio de Ciencia, Tecnología e Innovación"/>
    <n v="8"/>
    <s v="UDFJC:_x000a_- Roberto Ferro Escobar_x000a_- Carlos Enrique Montenegro_x000a_- Adela Molina Andrade_x000a_- Héctor Arturo Flórez Ferrnández_x000a_- Yeferson Andrés Castaño Tafur_x000a_- María Alejandra Villalobos Durán_x000a_- Leonardo Suárez Jiménez_x000a_- Andrés Mauricio Valencia_x000a_- Carlos Andrés Martínez_x000a_- Jheshua  Larrota Alferez_x000a_- Danilo Alberto Vera_x000a_- David Romero Betancourt_x000a_- Angela Bustamante Amaya_x000a_- Adriana Ospina Gómez"/>
    <s v="UDFJC:_x000a_- INTERCITEC_x000a_- GIIRA_x000a_- GICOGE_x000a_- LIDER"/>
    <n v="450000000"/>
    <n v="450000000"/>
    <n v="450000000"/>
    <n v="0"/>
    <n v="450000000"/>
    <n v="0"/>
    <n v="0"/>
    <m/>
    <m/>
    <m/>
    <m/>
    <m/>
    <m/>
    <m/>
    <m/>
    <s v="Obtención de una base referencial de carácter conceptual y teórica sobre la cual sustentar el estudio._x000a_Consolidación de una batería de variables e indicadores para el proyecto._x000a_- Definición de metodologías y métodos a utilizar._x000a_- Diseño de instrumentos de recolección de información._x000a_- Formulación de la metodología del plan operativo de trabajo en campo._x000a_- Gestión administrativa y financiera durante la fase 1 del proyecto._x000a_- Realización de búsqueda conceptual detallada en bases de datos especializadas._x000a_- Generación de un análisis conceptual sobre el rol que cumple los diferentes tipos de actores en los Sistemas Nacionales de Ciencia, Tecnología e Innovación._x000a_- Realización de análisis comparativo que permita dictaminar el estado actual políticas internacionales de actores del Sistema Nacional de Ciencia, Tecnología e Innovación._x000a_- Revisión y análisis de informes técnicos contratados por Minciencias, para generar una base de conocimiento acerca de las metodologías utilizadas en el proceso de diseño de la política para el reconocimiento de actores y su implementación._x000a_- Entendimiento del documento de Actores del SNCTI para la comprensión de su alcance._x000a_- Comprensión del documento de Actores del SNCTI con las políticas y estrategias similares generadas a nivel internacional para la identificación de puntos de encuentro e identificación de estándares aplicados a nivel internacional._x000a_- Conocimiento y entendimiento de los criterios que Minciencias ha utilizado en el proceso de evaluación para el reconocimiento de actores._x000a_- Actualización de información sobre actores reconocidos y no reconocidos._x000a_- Formulación de un concepto acerca de la posibilidad de extender el modelo de reconocimiento a actores que aplican a recursos del Fondo de CTeI del SGR._x000a_- Levantamiento de información de pros, contras, ventajas y desventajas de la política de reconocimiento de actores vista desde la óptica de actores reconocidos y no reconocidos._x000a_- Entendimiento del panorama general de la percepción que tienen los actores reconocidos y no reconocidos acerca del modelo._x000a_- Identificación y análisis de los procedimientos de los actores reconocidos._x000a_- Comparación de los procedimiento con las buenas prácticas de carácter nacional (Cesu) o internacional._x000a_- Conocimiento y entendimiento de las falencias del modelo de reconocimiento de actores._x000a_- Aporte propositivo al escenario de soluciones de las falencias de la implementación de la política de reconocimiento de actores._x000a_- Aporte a el escenario de inclusión y diversificación de actores que conforman el SNCTI._x000a_- Generación de propuesta preliminar de mejora de la política de reconocimiento._x000a_- Identificación y conocimiento de líneas de acción planteadas los avances logrados y los medios utilizados en la política de reconocimiento de actores._x000a_- Comprensión de las dificultades que ha tenido la implementación de la política y sus efectos secundarios._x000a_- Verificación y conocimiento de la herramienta informática._x000a_- Aporte al escenario de rediseño y mejora de la política de reconocimiento._x000a_- Socialización de propuesta al Viceministro de Conocimiento, Innovación y Productividad, Directores, Gestores y Asesores_x000a_- Aporte al escenario de propuesta para el mejoramiento y rediseño de la política de reconocimiento de actores del SNCTI._x000a_- Socialización de la propuesta en Comité Viceministerial y Ministerial._x000a_- Socialización y retroalimentación de propuesta de mejora de procedimientos y de la política hacia actores y expertos externos._x000a_- Socialización de la propuesta ajustada en Comité Viceministerial y Ministerial._x000a_- Ejecución de la consulta pública de la nueva propuesta de política de reconocimiento de actores del SNCTI._x000a_- Aporte integral al escenario de ajuste a la política de reconocimiento de actores, incluyendo la homologación de actores por otras instancias públicas y privadas._x000a_- Realización de la nueva resolución."/>
    <s v="1. Documento del diseño metodológico o ruta metodológica, las actividades por realizar, los recursos técnicos y tecnológicos empleados, las herramientas para la gestión de la información._x000a_2. Informe de análisis de tendencias y referentes conceptuales nacionales e internacionales actuales, así como las acciones ejecutadas en el marco de la primera formulación de la política._x000a_3. Informe sobre la revisión y análisis de la coherencia y pertinencia de la conceptualización de la política de actores con relación a referentes nacionales e internacionales._x000a_4. Informe de la revisión y análisis de los criterios establecidos para la clasificación y reconocimiento de los distintos tipos de actores y comparación de su coherencia con lo establecido en referentes nacionales e internacionales._x000a_5. Informe de la revisión y análisis de la verificación del avance de las líneas de acción, los logros alcanzados, los medios utilizados, las dificultades de la gestión para la implementación, así como los efectos secundarios generados de la puesta en marcha de la política para el reconocimiento de actores. Incluye revisión de la eficacia de la herramienta informática utilizada en el proceso y documento de las recomendaciones tanto para el rediseño o mejora de la política de reconocimiento y/o el proceso de acreditación, incluyendo los principios para la nueva propuesta._x000a_6. Informe de la formulación, recomendaciones y del informe final tanto para el rediseño de la política de reconocimiento de actores como para la mejora de los criterios y procedimientos. Incluye el diseño de la línea de base teniendo en cuenta la información analizada para la nueva propuesta de reconocimiento y acreditación de actores del Sistema Nacional de Ciencia, Tecnología e Innovación."/>
    <n v="1"/>
    <n v="0"/>
    <e v="#DIV/0!"/>
    <e v="#DIV/0!"/>
    <n v="0"/>
    <n v="0"/>
    <n v="0"/>
    <n v="0"/>
    <s v="N/A"/>
    <m/>
    <d v="2021-10-26T00:00:00"/>
    <m/>
    <s v="El Comité avaló la propuesta en la sesión del 22 de septiembre de 2021"/>
    <s v="El Comité avaló la propuesta en la sesión del 22 de septiembre de 2021"/>
    <s v="El Comité avaló la propuesta en la sesión del 22 de septiembre de 2021"/>
    <s v="El Comité avaló la propuesta en la sesión del 22 de septiembre de 2021"/>
    <s v="El Comité avaló la propuesta en la sesión del 22 de septiembre de 2021"/>
    <m/>
    <s v="El Comité avaló la propuesta en la sesión del 22 de septiembre de 2021"/>
  </r>
  <r>
    <x v="3"/>
    <s v="Propuesta de Investigación Convocatoria"/>
    <s v="No seleccionada en convocatoria"/>
    <n v="18"/>
    <s v="CONVOCATORIA DE LA ASIGNACIÓN PARA LA CTeI-AMBIENTAL DEL SGR PARA LA CONFORMACIÓN DE UN LISTADO DE PROPUESTAS DE PROYECTO ELEGIBLES DE INVESTIGACIÓN, DESARROLLO E INNOVACIÓN PARA EL AMBIENTE Y EL DESARROLLO SOSTENIBLE DEL PAÍS - Mecanismo 2"/>
    <s v="SGR - MinCiencias"/>
    <s v="Ejecutor"/>
    <s v="1. Centro de Desarrollo Industrital - CENDI_x000a_2. TECSOL_x000a_3. SOLERSA "/>
    <s v="N/A"/>
    <s v="Desarrollo de herramientas para una hoja de ruta con energías renovables para la transición energética de Bogotá Región."/>
    <n v="48"/>
    <s v="UDFJC:_x000a_1. Camilo Andrés Arias Henao_x000a_2. German López Martínez_x000a_3. Yisselle Acuña Hereira_x000a__x000a_CENDI:_x000a_1. José María Rincón Martínez_x000a_2. Jorge Pinto_x000a_3. Jessica Agresott_x000a__x000a_TECSOL:_x000a_1. Pedro Guevara_x000a__x000a_Solersa S.A.S:_x000a_1. Yenny Paola Morales_x000a_2. Diana Marcela Durán Hernández_x000a_3. Victor Alfonso Roa Gómez_x000a_4. Nicolas Cortés González"/>
    <s v="UDFJC:_x000a_Grupo de Investigación en Energías Alternativas de la Universidad Distrital. GIEAUD"/>
    <n v="4668142002.1691847"/>
    <m/>
    <n v="3950054001.9326553"/>
    <n v="718088000.23652923"/>
    <n v="3950054001.9326553"/>
    <n v="0"/>
    <n v="593088000.23652923"/>
    <n v="0"/>
    <n v="72000000"/>
    <n v="0"/>
    <n v="48000000"/>
    <n v="0"/>
    <n v="5000000"/>
    <m/>
    <m/>
    <s v="- Base de datos de información recopilada._x000a_- Software técnico y/o herramienta de visualización funcional._x000a_- Informe técnico y financiero del proyecto presentados._x000a_- Métrica de consolidación de indicadores._x000a_- Herramienta de cálculo de indicadores establecidos._x000a_- Informe técnico que presenten tecnologías a usar, montaje, infraestructura e indicadores de funcionamiento._x000a_- Informe técnico que presenten tecnologías a usar, montaje, infraestructura e indicadores de funcionamiento._x000a_- Informe técnico que presenten tecnologías a usar, montaje, infraestructura e indicadores de funcionamiento._x000a_- Al término de la actividad se contará con los seis prototipos listos para entrar en operación, y se tendrá desarrollada la herramienta de evaluación para establecer el potencial de intercambio._x000a_- Documento con la información recopilada en las diferentes corridas de ensayo de los prototipos que servirá como herramienta para la toma de decisiones en cuanto a potencial de intercambio de las fuentes de energía fósiles por ER._x000a_- Establecer la distribución más apropiada para realizar intercambios energéticos desde fuentes convencionales hacia fuentes renovables en Bogotá Región._x000a_- Documento con recopilación de información y procesamiento de esta."/>
    <s v="● 4 artículos de investigación (Producto)_x000a_● 1 libro derivado del OE2 (Producto)_x000a_● 1 hoja de Ruta en formato libro (Producto e indicador)_x000a_● 5 prototipos (Producto)_x000a_● 1 software computacional derivado del OE3 (Indicador)_x000a_● 1 trabajo de grado nivel maestría (Indicador)_x000a_● 3 trabajos de pregrado (Indicador)_x000a_● 7 informes técnicos parciales y 1 informe técnico final (Indicador)_x000a_● 4 informes financieros (Indicador)"/>
    <n v="0.84617263144461985"/>
    <n v="0.12705011971806643"/>
    <n v="0"/>
    <n v="1"/>
    <n v="1.5423695330292685E-2"/>
    <n v="1.0282463553528456E-2"/>
    <n v="1.0710899534925476E-3"/>
    <n v="0"/>
    <n v="89575"/>
    <m/>
    <s v="23/11/2021_x000a__x000a_10/12/2021"/>
    <m/>
    <s v="Avaló"/>
    <s v="Avaló"/>
    <s v="Avaló"/>
    <s v="Avaló"/>
    <s v="Avaló"/>
    <m/>
    <m/>
  </r>
  <r>
    <x v="3"/>
    <s v="Propuesta de Investigación Convocatoria"/>
    <s v="Sin aval del Comité de Investigaciones"/>
    <n v="18"/>
    <s v="CONVOCATORIA DE LA ASIGNACIÓN PARA LA CTeI-AMBIENTAL DEL SGR PARA LA CONFORMACIÓN DE UN LISTADO DE PROPUESTAS DE PROYECTO ELEGIBLES DE INVESTIGACIÓN, DESARROLLO E INNOVACIÓN PARA EL AMBIENTE Y EL DESARROLLO SOSTENIBLE DEL PAÍS - Mecanismo 2"/>
    <s v="SGR - MinCiencias"/>
    <s v="Ejecutor"/>
    <s v="1- Universidad Pedagógica y Tecnológica de Colombia - UPTC_x000a__x000a_2- Gobernación de Boyacá_x000a__x000a_3- FUNDACIÓN SMARTCITY COLOMBIA"/>
    <s v="N/A"/>
    <s v="Modelo automatizado de producción agrícola sostenible y amigable con el medio ambiente para alinear productor y comprador generando mejores beneficios al productor"/>
    <n v="48"/>
    <s v="UDFJC:_x000a__x000a_UPTC:_x000a_"/>
    <s v="UDFJC:_x000a__x000a_UPTC:_x000a_"/>
    <n v="5334891467"/>
    <m/>
    <n v="4670091467"/>
    <n v="664800000"/>
    <n v="4670091467"/>
    <n v="0"/>
    <n v="384000000"/>
    <n v="0"/>
    <n v="268800000"/>
    <n v="0"/>
    <n v="0"/>
    <n v="0"/>
    <n v="12000000"/>
    <m/>
    <m/>
    <s v="Crear una zona de experimentación que muestre elevados índices de productividad por Ha_x000a_Mitigar riesgo de pérdida de cosecha debido a clima en extremo impredecible_x000a_Brindar información que evite sobreproducción en época de cosecha_x000a_Brindar información que evite escasez de productos en no-cosecha_x000a_Indirectamente evitar caída de precios locales por sobre cosecha_x000a_Evitar pérdida de mercados locales por escases de cosecha (Compitiendo con importadores)_x000a_Mostrar cómo mejorar la calidad del agua para riego_x000a_Racionalizar el uso de insumos como agua, fungicidas y fertilizantes_x000a_Elevar la calidad de los productos haciéndolos más competitivos frente a productos importados o subvencionados_x000a_Logra comunicación directa del comprador contra el productor, procurando un mercado perfecto_x000a_Falta de energía en los campos y baja mecanicidad en laderas, ocasiona mayor trabajo manual, mayor costo, producción limitada, y alto costo en jornales_x000a_Mostrar cómo mejorar rentabilidad del sector agrícola_x000a_Muy baja productividad por hectárea comparado con estándares_x000a_internacionales de países desarrollados pone en riesgo_x000a_Mostrar cómo mejorar los indicadores de sostenibilidad alimentaria, hasta hacerlos comparables con otros países desarrollados_x000a_Procura información de demanda y oferta de productos al agricultor, que si logra el éxito pretendido servirá de base para establecer políticas agrícolas regionales"/>
    <m/>
    <n v="0.8753864058693136"/>
    <n v="7.1978971339024617E-2"/>
    <n v="0"/>
    <n v="1"/>
    <n v="5.0385279937317236E-2"/>
    <n v="0"/>
    <n v="2.2493428543445193E-3"/>
    <n v="0"/>
    <m/>
    <m/>
    <s v="23/11/2021_x000a__x000a_10/12/2021"/>
    <m/>
    <m/>
    <m/>
    <m/>
    <m/>
    <m/>
    <m/>
    <m/>
  </r>
  <r>
    <x v="3"/>
    <s v="Propuesta de Investigación Convocatoria"/>
    <s v="No seleccionada en convocatoria"/>
    <s v="Convocatoria para Proyectos de Cooperación al Desarrollo 2022"/>
    <s v="N/A"/>
    <s v="Embajada de República Checa en Bogotá"/>
    <s v="Ejecutor"/>
    <s v="N/A"/>
    <s v="N/A"/>
    <s v="Sistema de gestión de alertas tempranas para contribuir a la predicción y mitigación de riesgos desastres naturales  en la ciudad de Bogotá́ D.C"/>
    <n v="8"/>
    <s v="UDFJC:_x000a_- Roberto Ferro Escobar_x000a_- Edgar Alirio Aguirre Buenaventura_x000a_- Carlos Martínez_x000a_- Diana Granados"/>
    <s v="UDFJC:_x000a_- LIDER"/>
    <n v="126500000"/>
    <n v="87500000"/>
    <n v="87500000"/>
    <n v="39000000"/>
    <n v="87500000"/>
    <n v="0"/>
    <n v="39000000"/>
    <m/>
    <m/>
    <m/>
    <m/>
    <m/>
    <m/>
    <m/>
    <m/>
    <s v="El objetivo general es Desarrollar un sistema de información basado en datos de estaciones de monitoreo para la cuantificación, difusión y trazabilidad de información de riesgos ambientales y desastres naturales en la ciudad de Bogotá. Para alcanzar este objetivo se determinaran puntos de interés relevantes para las estaciones de monitoreo las cuales recogerán la información de base que permitirá conocer los riesgos iniciales y sirven de base para el levantamiento de insumos a usar en el sistema de información, se implementaran métodos de Big Data y técnicas de inteligencia artificial dentro de procesos ingeniería digital y flujos de trabajo automáticos, para ser aprovechado en un sistema de tipo empresarial que ofrezca principalmente información de interés sobre los servicios de gestión de riesgos. La información de las estaciones provendrá mayoritariamente de cuatro riesgos; el primero es afluentes de ríos para detectar inundaciones, el segundo es detección de incendios forestales, el tercero es detección de deslizamientos de tierra y el cuarto es la medición de la con contaminación del aire. Para ello se desarrollarán las siguientes actividades que se concentrarán en zonas de alta afectación por este tipo de desastres: (i) Definir el plan de trabajo y gestión de procesos de desarrollo de sistema de información, (ii) Análisis, diseño y construcción de la metodología de análisis de datos, procesamiento y análisis de la información generadas por las estaciones de monitoreo, (iii) Realizar el análisis, diseño, desarrollo e implementación del sistema de información y estaciones de monitoreo para presentación preliminar de resultados de análisis y (iv) Realizar el análisis, diseño, desarrollo, implementación y soporte de funcionalidades para promover proyectos de mejoras para la producción de un sistema de información con características ajustadas para los productos finales o definitivos. "/>
    <s v="Con el desarrollo de estas actividades se pretende la consecución de los siguientes productos y resultados: (i) Base de datos geográfica, (ii) Sistema de gestión y análisis de la información, (iii) Estaciones de monitoreo implementadas, (iv) Web del sistema de gestión de información, (v) productos académicos que sirvan como apoyo a la investigación de este tipo de fenomenos y a la generación de nuevo conocimiento en materia de prevención de desastres.(vi) Base de datos de las variables de las estaciones de monitoreo e imágenes tomadas. (vii) Metodología de procesamiento y análisis de datos, (viii) información en tiempo real para la detección de riesgos y la alerta a la población para procesos de evacuación u otras medidas requeridas para la disminución de las afectaciones en la población. _x000a_Se aprovecharán las sedes de la Universidad Distrital para la implementación de las estaciones de monitoreo, teniendo en cuenta que en las diferentes zonas de influencia de las sedes se identifican los siguientes riesgos: (i) Sede Aduanilla de Paiba y sede Facultad tecnológica - contaminación del aire, (ii) Sede Calle 40 - Deslizamientos de tierra, (iii) Sede Bosa Porvenir - inundaciones, (iv) Sedes Macarena A y B - Incendios forestales, (v) Sede Facultad de medio ambiente y recursos naturales - Deslizamientos e incendios forestales. _x000a_De esta forma, adicionalmente se garantizará la sostenibilidad de la propuesta y el mantenimiento y seguridad de los equipos. "/>
    <n v="0.69169960474308301"/>
    <n v="0.30830039525691699"/>
    <n v="0"/>
    <n v="1"/>
    <n v="0"/>
    <n v="0"/>
    <n v="0"/>
    <n v="0"/>
    <m/>
    <m/>
    <m/>
    <m/>
    <s v="Avaló"/>
    <s v="Avaló"/>
    <s v="Avaló"/>
    <s v="Avaló"/>
    <s v="Avaló"/>
    <m/>
    <m/>
  </r>
  <r>
    <x v="3"/>
    <s v="Propuesta de Investigación Convocatoria"/>
    <s v="No seleccionada en convocatoria"/>
    <n v="18"/>
    <s v="CONVOCATORIA DE LA ASIGNACIÓN PARA LA CTeI-AMBIENTAL DEL SGR PARA LA CONFORMACIÓN DE UN LISTADO DE PROPUESTAS DE PROYECTO ELEGIBLES DE INVESTIGACIÓN, DESARROLLO E INNOVACIÓN PARA EL AMBIENTE Y EL DESARROLLO SOSTENIBLE DEL PAÍS - Mecanismo 2"/>
    <s v="SGR - MinCiencias"/>
    <s v="Ejecutor"/>
    <s v="1- Corporación Autónoma Regional de la Orinoquía - CORPORINOQUIA_x000a__x000a_2- Gobernación del Casanare_x000a__x000a_3- Departamento del Arauca"/>
    <s v="N/A"/>
    <s v="Generación De Instrumentos Para La Gestión Integral De La Biodiversidad Y Los Servicios Ecosistémicos En Los Humedales De Los Departamentos De Casanare Y Arauca"/>
    <n v="36"/>
    <s v="UDFJC:_x000a_- Abelardo Rodríguez"/>
    <s v="UDFJC:_x000a_- Grupo de Investigación en Biodiversidad De Alta Montaña"/>
    <n v="10857524262"/>
    <m/>
    <n v="10091024998"/>
    <n v="766499264"/>
    <n v="10091024998"/>
    <n v="0"/>
    <n v="361238400"/>
    <n v="0"/>
    <n v="223260864"/>
    <n v="0"/>
    <n v="91000000"/>
    <n v="0"/>
    <n v="91000000"/>
    <m/>
    <m/>
    <s v="Entre los principales resultados que se generarían al ejecutar el proyecto se encuentran:_x000a_- Realización de una expedición científica que aporte conocimiento en la diversidad de ecosistemas estratégicos de los humedales de los departamentos del Casanare y Arauca._x000a_- Generación de una colección biológica que esté disponible para estudios de diferente índole._x000a_- Identificación de aplicaciones potenciales de la biodiversidad presentes en los departamentos del Casanare y Arauca._x000a_- Fortalecimiento de las capacidades regionales en innovación._x000a__x000a_Entre los principales impactos se encuentran:_x000a_- Generación de empleo a nivel nacional: con la ejecución de la propuesta se aportará en la generación de empleos directos._x000a_- Efectos positivos sobre el medio natural: con la ejecución del proyecto se generará conocimiento de la biodiversidad que permitirá definir estrategias para su preservación, lo cual brinda alternativas para el manejo de residuos para que estos no impacten de manera negativa al medio ambiente. La ejecución del proyecto no afectará negativamente al medio ambiente, dado que la colecta de los basidiomas no agota el recurso._x000a__x000a_Impactos en el mediano plazo:_x000a_- Visualización de las potencialidades de los departamentos del Casanare y Arauca para la generación de productos innovadores que estimulen las inversiones en los departamentos."/>
    <s v="- Línea base de la biodiversidad de los humedales de Casanare y Arauca_x000a_- Documento de la depuración de la información y fortalecimiento de capacidades de gestión y manejo de las colecciones._x000a_- Documento de la identificación y análisis de capacidades en los Departamentos o Instituciones aliadas que ejecuten acciones relacionadas con Gestión Integral de la Biodiversidad._x000a_- Priorización y delimitación de humedales de los departamentos de Casanare y Arauca_x000a_- Presentación de resultados en congresos, informe con el reporte y análisis de resultados, publicación de resultados en artículo científico # 3 Q1 (Artículos 8)_x000a_- Caracterizaciones de fauna, flora en grupos taxonómicos y zonas priorizadas._x000a_- Espacialización de la información de la Biodiversidad registrada referente a registros biológicos en grupos taxonómicos presentes en cada uno de los departamentos._x000a_- Informes de supervisión (6)_x000a_- Análisis molecular sobre la biodiversidad como base para la toma de decisiones de gestión._x000a_- Valoración de la biodiversidad y los servicios ecosistémicos de los humedales de los departamentos de Casanare y Arauca_x000a_- Análisis del paisaje y conectividad de la biodiversidad y los servicios ecosistémicos de los departamentos de Casanare y Arauca._x000a_- Implementación de la Metodología para el monitoreo participativo de la restauración ecológica, diseñada por el Instituto de Investigación de Recursos Biológicos Alexander von Humboldt, en los departamentos de Casanare y Arauca_x000a_- Fortalecimiento de la comunidad científica de los departamentos de Casanare, Arauca y entidades Aliadas."/>
    <n v="0.92940386357849059"/>
    <n v="3.3270789112052918E-2"/>
    <n v="0"/>
    <n v="1"/>
    <n v="2.0562778273624086E-2"/>
    <n v="8.3812845179161901E-3"/>
    <n v="8.3812845179161901E-3"/>
    <n v="0"/>
    <n v="89987"/>
    <m/>
    <s v="23/11/2021_x000a__x000a_10/12/2021"/>
    <m/>
    <m/>
    <s v="Avaló"/>
    <s v="Avaló"/>
    <s v="Avaló"/>
    <s v="Avaló"/>
    <m/>
    <m/>
  </r>
  <r>
    <x v="3"/>
    <s v="Propuesta de Investigación Alianza Convenio"/>
    <s v="Firmo Contrato"/>
    <s v="N/A"/>
    <s v="Presentación propuesta al Proyecto de Inversión 1763 “Un nuevo contrato para mujeres cuidadoras en Fontibón”, 1782 &quot;Un nuevo contrato para la participación ciudadana en Fontibón&quot; y 1758 &quot;Un nuevo contrato para la Cultura en Fontibón&quot;"/>
    <s v="Alcaldía de Fontibón"/>
    <s v="Ejecutor"/>
    <s v="Alcaldía de Fontibón"/>
    <s v="N/A"/>
    <s v="DIMENSIONES DE LA CIUDADANÍA: PARTICIPACIÓN, GESTIÓN COMUNITARIA Y CUIDADO"/>
    <n v="6"/>
    <s v="UDFJC:_x000a_- Adrián Perea (investigador principal)_x000a_- Claudia Piedrahita (Coordiandora general del proyecto)_x000a_- Valentina Benávides (Coinvestigadora 1)_x000a_- Oscar Useche (Coinvestigador 2)_x000a_- Juan Calderón (Coinvestigador 3)_x000a_- Deisy Astrid Melo Chacón (Coordiandora de investigación y trabajo de campo)_x000a_- Luisa Fernanda Acuña (Coordinadora pedagógica del proyecto)_x000a_- Maribel Cuervo (Asistente administrativa)_x000a_- Juan Felipe Nieto (Coordinador / dinamizador de procesos virtuales)_x000a_- Natalia Ivonne Valbuena (servicios técnicos para trabajo de campo)_x000a_- Ascender Asesores (Apoyo logístico para el trabajo de campo)"/>
    <s v="UDFJC:_x000a_- Vivencias"/>
    <n v="440000000"/>
    <n v="320000000"/>
    <n v="384000000"/>
    <n v="56000000"/>
    <n v="320000000"/>
    <n v="64000000"/>
    <n v="56000000"/>
    <m/>
    <m/>
    <m/>
    <m/>
    <m/>
    <m/>
    <m/>
    <m/>
    <s v="TALLERES:_x000a_1. ¿Cómo renovar el sentido de la participación social comunitaria en torno a los conceptos de lo común y la comunidad?_x000a_2. La cuestión de los derechos humanos, económicos sociales y culturales en la construcción de territorios de la participación_x000a_3. Participación, convivencia y noviolencia_x000a_4. Gestión cultural y gestión política_x000a_5. Formas económicas en la gestión cultural_x000a_6. Tejiendo desarrollo _x000a_7. ¿Como pasar del sufrimiento y la enfermedad a la salud y la felicidad, a través del autocuidado?_x000a_8. Autocuidado y Desarrollo personal _x000a_9. Cuidado personal y autoconocimiento_x000a_10. El auto cuidado y el cuidado de otr@s: Una propuesta de plenitud_x000a_11. El auto cuidado y la sanación: Una mirada integral cuerpo, mente y espiritualidad. "/>
    <s v="- Documento para ser publicado que enfatiza en elementos de orden político, ético, existencial, estético de los diferentes componentes que integran el convenio, abordando los componentes de cuidado, participación y cultura  _x000a_- Se deberá diseñar, elaborar y entregar una cartilla por cada uno de los componentes del proyecto; la descripción técnica tendrá un formato abierto de 22x30 cm y cerrada de 22 X15 cm, con terminado caballete_x000a_de 15 hojas tiro y retiro, impreso por las dos caras en dos tintas, con portada y contraportada en tres colores_x000a_- Se creará un artículo académico para difundir en revista con ISBN, por cada uno de los componentes trabajados en el proceso de investigación-formación_x000a_- Se desplegará un proceso de difusión y comunicación, a través del espacio radial, Voces y Devenires, el Doctorado en Estudios Sociales cuenta con un programa propio “Rizoma” en el cual se estarán transmitiendo noticias del proyecto “Fontibón como espacio cultural, democrático y del cuidado”, además de entrevistas a participantes del proceso investigativo-formativo._x000a_- El documento deberá contener los testimonios e insumos testimoniales recogidos a lo largo del proceso de investigación formación _x000a_- Desarrollo de un proceso de formación orientado a hombres y mujeres de la localidad de Fontibón. Se busca la profundización en la configuración de imaginarios, prácticas y acciones sobre el cuidado, cultura y participación, estableciendo un proceso reflexivo entre las dinámicas institucionales y las vivencias  de la ciudadanía de_x000a_Cuidado y en la interacción cuidado-autocuidado en diversos contextos_x000a_- Con el apoyo de un equipo de profesionales se trabajará con 30 cuidadores/as que estén participando en el proceso formativo e investigativo. Se impulsa una reflexión y un trabajo teórico y práctico que involucre   una concepción crítica de Cuidado y Autocuidado que transite más allá de los sesgos de género o sexo y que muestre sus claras implicaciones éticas, políticas y existenciales. _x000a_- Desarrollo de cinco tipos de talleres dirigidos a hombres y mujeres que asisten al proceso formativo/investigativo. Estos talleres que enfatizan en aspectos vivenciales, existenciales, éticos y políticos, configuran aspectos que deben ser centrales en un cuidador/a. Son procesos de corte afectivo que le apuntan a la desubjetivación y, además, a formas mutantes que permitan tránsitos más allá de significados y representaciones que circulan sobre el Cuidado en un plano de organización. _x000a_- Cartografías sociales"/>
    <n v="0.72727272727272729"/>
    <n v="0.27272727272727271"/>
    <n v="0.53333333333333333"/>
    <n v="0.46666666666666667"/>
    <n v="0"/>
    <n v="0"/>
    <n v="0"/>
    <n v="0"/>
    <m/>
    <m/>
    <m/>
    <m/>
    <s v="Avaló"/>
    <s v="Avaló"/>
    <s v="Avaló"/>
    <s v="Avaló"/>
    <s v="NO apruebo, dado que no se explica de donde la UDFJC va a realizar aportes de $64 millones en efectivo"/>
    <m/>
    <m/>
  </r>
  <r>
    <x v="4"/>
    <s v="Propuesta de Investigación Convocatoria"/>
    <s v="No continuo el trámite"/>
    <n v="25"/>
    <s v="CONVOCATORIA DE LA ASIGNACIÓN PARA LA CTEI DEL SGR PARA LA CONFORMACIÓN DE UN LISTADO DE PROPUESTAS DE PROYECTOS ELEGIBLES PARA LA INNOVACIÓN Y TRANSFERENCIA DE TECNOLOGÍA ENFOCADAS EN LA IMPLEMENTACIÓN DE LAS RECOMENDACIONES DE LA MISIÓN INTERNACIONAL DE SABIOS 2019 EN EL FOCO TEMÁTICO DE TECNOLOGÍAS CONVERGENTES E INDUSTRIAS 4.0 - Temática 1 Energías libres de carbono y su conectividad: Desarrollo de prototipos que integren tecnologías convergentes para almacenamiento y transporte de energías libres de carbono tales como: eólica, solar y undimotriz. "/>
    <s v="SGR - MinCiencias"/>
    <s v="Aliado"/>
    <s v="1- HOME ROBOTIK S.A.S._x000a_2- Alcaldía Municipal de Nemocón_x000a_3- JAC Riogrande el Misterio"/>
    <s v="N/A"/>
    <s v="Diseño, fabricación, certificación, patente y prueba piloto de luminarias LED para disminuir el consumo de energía y gases efecto invernadero, con la implementación de redes IoT inteligentes y energía solar, para ser comercializadas a nivel nacional."/>
    <n v="30"/>
    <s v="UDFJC:_x000a_- Lilia Edith Aparicio Pico (investigador principal)"/>
    <s v="UDFJC:_x000a_- LIDER"/>
    <n v="4891832000"/>
    <m/>
    <n v="4140184000"/>
    <n v="751648000"/>
    <n v="4023184000"/>
    <n v="0"/>
    <n v="243648000"/>
    <n v="117000000"/>
    <n v="508000000"/>
    <m/>
    <m/>
    <m/>
    <m/>
    <m/>
    <m/>
    <s v="- Luminaria LED que operan como proyector de alta potencia para la iluminación de escenarios deportivos._x000a_- Luminarias LED inteligentes que operan para alumbrado público, creando una red integrada y gestionable que optimice el consumo energético_x000a_- Luminarias LED inteligentes de alimentación fotovoltaica que operan para alumbrado público, creando una red integrada y gestionable y de operación autónoma libre de carbono y gases efecto invernadero._x000a_- Diez (10) informes de supervisión_x000a_- Veintiún (21) informes de gestión de los objetivos específicos."/>
    <s v="- Quince (15) artículos de investigación_x000a_- Diez (10) Visitas técnicas a sitios de instalación"/>
    <n v="0.82242889780352224"/>
    <n v="4.9807107030658451E-2"/>
    <n v="0"/>
    <n v="1"/>
    <n v="0.12776399516581927"/>
    <n v="0"/>
    <n v="0"/>
    <n v="0"/>
    <m/>
    <s v="No continuo el trámite"/>
    <s v="23/05/2022_x000a__x000a_06/06/2022"/>
    <m/>
    <s v="Avaló"/>
    <m/>
    <s v="Avaló"/>
    <s v="Avaló"/>
    <s v="Avaló"/>
    <m/>
    <m/>
  </r>
  <r>
    <x v="4"/>
    <s v="Propuesta de Investigación Convocatoria"/>
    <s v="No continuo el trámite"/>
    <n v="24"/>
    <s v="CONVOCATORIA DE LA ASIGNACIÓN PARA LA CTEI DEL SGR PARA LA CONFORMACIÓN DE UN LISTADO DE PROPUESTAS DE PROYECTO ELEGIBLES PARA LA GENERACIÓN DE CONOCIMIENTO ENFOCADO EN LA IMPLEMENTACIÓN DE LAS RECOMENDACIONES PARA EL FOCO TEMÁTICO DE LA MISIÓN INTERNACIONAL DE SABIOS 2019 DE OCÉANOS Y RECURSOS HIDROBIOLÓGICOS"/>
    <s v="SGR - MinCiencias"/>
    <s v="Ejecutor"/>
    <s v="1- Alcaldía Municipal de Mongua_x000a_2- FUNDACIÓN SMARTCITY COLOMBIA_x000a_3- SMARTECH &amp; ENERGY SYSTEMS S.A.S"/>
    <s v="N/A"/>
    <s v="PROTECCION Y RECUPERACION DEL PATRIMONIO NATURAL LA LAGUNA NEGRA, MUNICIPO DE MONGUA, DEPARTAMENTO DE BOYACÁ, HÁBITAT DEL CÓNDOR DE LAS ANDES Y SUMINISTRADORA DE AGUA A VARIAS REGIONES DEL PAÍS"/>
    <n v="24"/>
    <s v="UDFJC:_x000a_- Anselmo Vega"/>
    <m/>
    <n v="7698600000"/>
    <n v="7291600000"/>
    <n v="7291600000"/>
    <n v="407000000"/>
    <n v="7291600000"/>
    <n v="0"/>
    <n v="120000000"/>
    <n v="0"/>
    <n v="87000000"/>
    <n v="0"/>
    <n v="100000000"/>
    <n v="0"/>
    <n v="100000000"/>
    <n v="0"/>
    <m/>
    <s v="- Involucrar a la comunidad en la recuperación de las fuentes hídricas_x000a_- Proposición de técnicas para la recuperación y conservación de la laguna negra_x000a_- Realizar procesos de reforestación_x000a_- Implementación de un Sistema de Información Geográfica_x000a_- Mejore la cantidad y calidad del agua que surte a varios acueductos de la región._x000a_- Mejore el hábitat de las especies nativas de flora y fauna, de forma que proliferen, en especial al símbolo colombiano “El cóndor de los Andes”, y otras especies como el pumacolor._x000a_- Proporcione al municipio de herramientas que faciliten configurar el POT regional._x000a_- Limitar el ingreso de visitantes para conformar un santuario donde senderistas y visitantes encuentren hábitats naturales prístinos, dignos de admirar y que sean ejemplo de conservación de la naturaleza._x000a_- Mejorar la economía de los campesinos de la región con los visitantes que compran productos y artesanías locales._x000a_- Dejar un legado para que las generaciones futuras continúen admirando y cuidando el santuario._x000a_- Crear conciencia en los habitantes de la región para que impidan más deterioro del hábitat."/>
    <s v="- Cuatro (4) artículos de investigación_x000a_- Cerramiento de áreas protegidas (aprox. 15 Km)_x000a_- Reforestación de 12 especies nativas_x000a_- Estudio de la calidad del agua y el caudal_x000a_- Diagnóstico general del proyecto_x000a_Se propone hacer un estudio del estado actual de la laguna y su entorno, en cuanto a los alimentadores, la producción de agua, su ecosistema, economía de sus pobladores._x000a_- Estudio de flora y fauna para protección e incremento._x000a_Existen en la región varios tipos de animales, desde el CONDOR DE LOS ANDES, otras aves y animales salvajes, a los cuales se les debe mejorar sus condiciones medioambientales a fin de incrementar la población. Erradicación de especies predadoras de las especies nativas._x000a_- Estudio de la calidad del agua y el caudal._x000a_Dado que esta laguna suministra agua, en especial a los llanos de Casanare, pues con las quebradas que se crean en esta laguna, van a alimentar el río Cravo Sur, es una de las principales fuentes de agua de Casanare. Por esto es necesario adicionalmente estudiar la cuenca del río Cravo Sur para detectar los problemas y ejecutar acciones de mejora de su caudal y calidad del agua._x000a_A su vez, se debe analizar la calidad y caudal de la laguna con los mismos propósitos, igualmente para la siembra de los árboles nativos para la generación y conservación del agua._x000a_- Estudio de minerales existentes en la zona para su reglamentación._x000a_El estudio de los minerales es necesario hacerlo para conocer la estructura del suelo y su capa vegetal, de manera que facilite tomar las mejores decisiones en cuanto a la vegetación a proteger y sembrar._x000a_- Protección, con siembra de árboles cercanos a la laguna. Un cerramiento a la laguna para su protección, se debe estudiar la mejor manera de cercarla, cerca viva u otro tipo de cerramiento. El perímetro es de aproximadamente 15 Kilómetros lineales._x000a_- Áreas deforestadas recuperadas con vegetación y árboles nativos, con lo cual se incrementa la generación de agua y protección de esta y erradicación de especies foráneas contrarias a los objetivos buscados._x000a_- Estudio de producción agrícola y agropecuario para su reglamentación._x000a_En razón a que en la zona hay producción agrícola, esta hay que regularla para que sea compatible con el medio ambiente y no genere problemas económicos a las personas que viven de estos cultivos._x000a_- Una cabaña informativa y de vigilancia con portería y sitio de estacionamiento, que impida el uso de vehículos a la ronda de la laguna, que impida hacer fogatas y paseos de olla, que capacite a los visitantes sobre los cuidados que debe tener con la laguna y las especies nativas. Asigne guías ambientales que eduquen a los visitantes. Suministre alimentos y bebidas. Recaude un cobro por entrada tal que ayude al sostenimiento y mantenimiento de la laguna._x000a_- Recuperación y/o mejora de la vía de acceso desde Mongua._x000a_Existe una vía carreteable desde el municipio de Mongua de aproximadamente de 8 KM, que es necesario adecuarla para que facilite el tránsito durante todo el año._x000a_- Socialización del proyecto a la comunidad_x000a_Para que el proyecto tenga éxito, se requiere que la comunidad lo maneje y lo interiorice, y el municipio lo incorpore en POT8._x000a_- Implementación de un sistema de información geográfica - SIG9._x000a_Mediante una combinación de hardware, software y datos geográficos diseñados para capturar, almacenar, manipular, analizar y desplegar en todas sus formas la información geográficamente referenciada con el fin de facilitar la planificación y de gestión, permite a los diferentes actores e interesados de la región de la laguna, y resolución de problemas complejos de cultivos de cualquier tipo, teniendo un mayor control sobre los mismos._x000a_- Publicación de resultados._x000a_Actividad necesaria en todo proyecto de ciencia y tecnología, para el servicio de la comunidad en general. Hay que publicar los resultados del proyecto en revista indexada y mediante un blog o página web que sea consultada por las partes interesadas."/>
    <n v="0.94713324500558538"/>
    <n v="1.5587249629802822E-2"/>
    <n v="0"/>
    <n v="1"/>
    <n v="1.1300755981607045E-2"/>
    <n v="1.2989374691502352E-2"/>
    <n v="1.2989374691502352E-2"/>
    <n v="0"/>
    <m/>
    <s v="No continuo el trámite"/>
    <s v="18/05/2022_x000a__x000a_01/06/2022"/>
    <m/>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m/>
    <s v="Se solicitaron ajustes y documentos requeridos en la convocatoria, el docente no los entregó y desistió de presentar la propuesta en la convocatoria"/>
  </r>
  <r>
    <x v="4"/>
    <s v="Propuesta de Investigación Convocatoria"/>
    <s v="No seleccionada en convocatoria"/>
    <n v="25"/>
    <s v="CONVOCATORIA DE LA ASIGNACIÓN PARA LA CTEI DEL SGR PARA LA CONFORMACIÓN DE UN LISTADO DE PROPUESTAS DE PROYECTOS ELEGIBLES PARA LA INNOVACIÓN Y TRANSFERENCIA DE TECNOLOGÍA ENFOCADAS EN LA IMPLEMENTACIÓN DE LAS RECOMENDACIONES DE LA MISIÓN INTERNACIONAL DE SABIOS 2019 EN EL FOCO TEMÁTICO DE TECNOLOGÍAS CONVERGENTES E INDUSTRIAS 4.0 - Temática 1 Energías libres de carbono y su conectividad: Desarrollo de prototipos que integren tecnologías convergentes para almacenamiento y transporte de energías libres de carbono tales como: eólica, solar y undimotriz. "/>
    <s v="SGR - MinCiencias"/>
    <s v="Ejecutor"/>
    <s v="1- Cooperación Verde S.A. (aliado y beneficiario)_x000a_2- Industrias TECSOL LTDA (aliado)_x000a_3- Alcaldía de Puerto Gaitán (aliado)_x000a_4- Junta de acción comunal - Vereda Planas (beneficiario)"/>
    <s v="N/A"/>
    <s v="Desarrollo de una tecnología convergente de cogeneración a partir de recursos distribuidos de dendrocombustibles en el ámbito nacional "/>
    <n v="36"/>
    <s v="UDFJC:_x000a_- Clara Inés Burítica_x000a_- Germán López_x000a_- Germán Méndez_x000a_- Cesar Augusto Polanco_x000a__x000a_TECSOL:_x000a_- Pedro Guevara Patiño"/>
    <s v="UDFJC:_x000a_- ARMOS - Arquitecturas Modernas para Sistemas de Alimentación"/>
    <n v="6520740000"/>
    <n v="5533601000"/>
    <n v="5733601000"/>
    <n v="787139000"/>
    <n v="5533601000"/>
    <n v="0"/>
    <n v="416885000"/>
    <n v="200000000"/>
    <n v="370254000"/>
    <m/>
    <m/>
    <m/>
    <m/>
    <m/>
    <m/>
    <s v="En este contenido se presenta un análisis de los resultados que el proyecto plantea más allá de la visión de los entregables o productos que se identifican, reflejando de mejor forma beneficios que no se cuantifican, pero que se materializan con la puesta en marcha de la solución tecnológica propuesta para abordar la demanda insatisfecha de energía eléctrica en zonas rurales aisladas y no interconectadas del país con potencial de desarrollo agroindustrial._x000a_Algunos de ellos ya se habían identificado a nivel de los fines planteados en el árbol de objetivos del proyecto y que por supuesto registran un valor agregado asociado al alcance del proyecto planteado alrededor de “Disminuir la demanda insatisfecha de energía eléctrica en zonas rurales aisladas y no interconectadas del país con potencial de desarrollo agroindustrial”_x000a_Por lo anterior se espera que los fines establecidos en el árbol de objetivos redunden como impactos esperados del proyecto, igualmente se destacan otros resultados asociados que logra generar la puesta en marcha del proyecto._x000a_Mediante la generación de esquemas en el sector productivo desde la CTeI para incrementar procesos de transferencia tecnológica, implementación de soluciones tecnológicas novedosas, nuevos mecanismos de acceso a mercados especializados de materias primas alternativas basadas en mecanismos novedosos para la cogeneracíon de energía eléctrica, así como la mejora de procesos productivos tradicionales. Otros resultados asociados se destacan a continuación:_x000a_Resultados asociados al ámbito científico y tecnológico._x000a_Los avances científicos que propone el proyecto están directamente asociados a la incorporación de tecnologías novedosas, así como el desarrollo de soluciones alternativas y complementarias para la cogeneración en condiciones propias del territorio nacional desde el uso de mecanismo de generación de conocimiento, recoger investigaciones y procesos desarrollados por parte de los grupos de investigación de la Universidad, al igual que aquellos requeridos y pertinentes para la ciudad y el país, los procesos de generación de conocimiento son un insumo para las iniciativas de transferencia desde donde se prevé llevar a cabo un ejercicio de conexión de oferta y demanda para el territorio, en busca de suplir los requerimientos concretos que se puedan tener desde las zonas no interconectadas, tanto por parte de sus comunidades como de las empresas ubicadas allí; A la postre se espera que la generación de conocimiento en un alto nivel fortalezca seguidamente a los grupos de investigación de la Universidad fortaleciendo los vínculos con el sector productivo en en pro de mejorar las condiciones de competitividad de diferentes sectores económicos y sociales, ampliando las capacidades de la Universidad en el ecosistema productivo._x000a_Resultados asociados con la transferencia de conocimiento_x000a_Involucrar al sector productivo en procesos de investigación, desarrollo tecnológico, prototipado, fomento de procesos de aprendizaje en doble vía que incrementan capacidades y mejoran condiciones de inter relacionamiento con la innovación, lo anterior ante todo en virtud de estimular la mejora continua de quienes viven de procesos productivos basados en la transformación de recursos desde las regiones y a nivel nacional, puesto que se materializa un esquema de apoyo para incrementar las capacidades en el tejido empresarial, con soluciones tecnológicas que abordan necesidades explicitas favoreciendo el impacto del fortalecimiento de las instituciones, de esta forma convertir la solución tecnológica establecida para disminuir la demanda insatisfecha de energía eléctrica en zonas rurales aisladas y no interconectadas del país con potencial de desarrollo agroindustrial en un mecanismo para fortalecer la comunidad educativa y el tejido empresarial, desde el cual puedan ser co participes de las soluciones._x000a_Por otro lado, dado que se proyecta contar con tecnología de vanguardia, se promoverán alianzas con los desarrolladores de estas con el fin de fortalecer el vínculo universidad – empresa así como explorar la posibilidad de acuerdos de cooperación que permitan a la universidad servir de validador de tecnologías en fases preliminares de desarrollo así como emprender ejercicios de investigación y desarrollo tecnológico conjuntos._x000a_Resultados asociados con el medio ambiente._x000a_La solución tecnológica propuesta para disminuir la demanda insatisfecha de energía eléctrica en zonas rurales aisladas y no interconectadas del país con potencial de desarrollo agroindustrial, pretende fomentar esquemas de optimización en el uso de materiales residuos de la industria forestal, desde su aprovechamiento y reutilización, sean estos de tipo agroindustrial, mineral, producto del procesamiento, entre otros, que fomenten impactos positivos ambientales, promuevan la racionalización de recursos y facilita a las cadenas productivas nuevos esquemas económicos y la disminución de la carga de contaminantes a los ecosistemas, fuentes de agua y demás elementos de la naturaleza que sufren el deterioro ambiental."/>
    <s v="- Dos Artículos publicados (o aceptado) en revistas indizadas nacionales e internacionales_x000a_- Una Innovación de procesos realizadas_x000a_- Dos Actores del sector privado participantes_x000a_- Dos Artículos de reflexión o nuevo conocimiento sobre Cultura y Apropiación Social de CTeI publicados_x000a_- Seis Informes técnicos y financieros de ejecución presentados"/>
    <n v="0.84861549456043328"/>
    <n v="6.3932161073743166E-2"/>
    <n v="0"/>
    <n v="1"/>
    <n v="8.7452344365823512E-2"/>
    <n v="0"/>
    <n v="0"/>
    <n v="0"/>
    <n v="91032"/>
    <s v="Banco definitivo - Puesto #15"/>
    <s v="23/05/2022_x000a__x000a_06/06/2022"/>
    <m/>
    <s v="Avaló"/>
    <s v="Avaló"/>
    <s v="Avaló"/>
    <s v="Avaló"/>
    <s v="Avaló"/>
    <m/>
    <s v="Avaló"/>
  </r>
  <r>
    <x v="4"/>
    <s v="Propuesta de Investigación Alianza Convenio"/>
    <s v="No continuo el trámite"/>
    <s v="N/A"/>
    <s v="XII Convocatoria interna de investigación - Modalidades General, Clínica e Investigación-Creación, Universidad del Bosque"/>
    <s v="Universidad del Bosque"/>
    <s v="Aliado"/>
    <s v="Universidad del Bosque"/>
    <s v="N/A"/>
    <s v="Evaluación de nanopartículas magnéticas funcionalizadas con cisplatino como mediadores de hipertermia en terapia dirigida a células madre tumorales orales"/>
    <n v="16"/>
    <s v="UDFJC:_x000a_- Luz Helena Camargo Casallas (Co-investigador)_x000a__x000a_UdeB:_x000a_- Francisco Ibla Gordillo (Co-investigador)_x000a_- Héctor Fabian Guarnizo Méndez (Co-investigador)_x000a_- Iván Eduardo Díaz Pardo (Investigador Principal)"/>
    <s v="UDFJC:_x000a_- Ingeniería y nanotecnología para la vida INVID_x000a__x000a_UdeB:_x000a_- Electromagnetismo, Salud y Calidad de Vida_x000a_"/>
    <n v="177419311"/>
    <n v="0"/>
    <n v="90000000"/>
    <n v="87419311"/>
    <n v="0"/>
    <n v="0"/>
    <n v="21600000"/>
    <n v="90000000"/>
    <n v="65819311"/>
    <m/>
    <m/>
    <m/>
    <m/>
    <m/>
    <m/>
    <m/>
    <s v="- Artículo sometido a evaluación en revista indexada_x000a_- Participación en evento nacional o internacional_x000a_- Una tesis de grado"/>
    <n v="0"/>
    <n v="0.12174548462765702"/>
    <n v="0"/>
    <n v="1"/>
    <n v="0.878254515372343"/>
    <n v="0"/>
    <n v="0"/>
    <n v="0"/>
    <m/>
    <m/>
    <m/>
    <m/>
    <m/>
    <m/>
    <m/>
    <m/>
    <m/>
    <m/>
    <m/>
  </r>
  <r>
    <x v="4"/>
    <s v="Propuesta de Investigación Alianza Convenio"/>
    <s v="Firmo Contrato"/>
    <s v="N/A"/>
    <s v="CONVOCATORIA PARA LA CONFORMACIÓN DEL_x000a_BANCO DE PROYECTOS Y PROGRAMAS DE INVESTIGACIÓN E INNOVACIÓN_x000a_DE LA CORPORACIÓN UNIVERSITARIA IBEROAMERICANA"/>
    <s v="Corporación Universitaria Iberoamericana"/>
    <s v="Aliado"/>
    <s v="1- Corporación Universitaria Iberoamericana_x000a_2- Empresa Vértice SAS_x000a_3- Corporación Inclusive Movimiento"/>
    <s v="N/A"/>
    <s v="Validación de los requerimientos didácticos generados para el diseño de un Ambiente de Aprendizaje Accesible y Afectivo (AAAA) para la formación de profesores en experiencias estéticas con el lenguaje, el arte y el acogimiento de la diversidad – Fase II -"/>
    <n v="10"/>
    <s v="UDFJC:_x000a_- Dora Inés Calderón (investigadora principal)_x000a_- Mirian Borja Orozco (co-investigador)_x000a_- Rafael Fino Sandoval (co-investigador)_x000a__x000a_IBERO:_x000a_- María de Jesús Blaco Vega (investigadora principal)_x000a_- Dayilmar Arley Álvarez Monsalve (co-investigador)_x000a__x000a_VERTICE SAS:_x000a_- Juliana León Suárez (co-investigador)_x000a__x000a_Corporación:_x000a_- Paulina Avellaneda (asesora)"/>
    <s v="UDFJC:_x000a_- -Grupo de Investigación Interdisciplinaria en Pedagogía del Lenguaje y las Matemáticas-GIIPLyM, _x000a_-Grupo de Investigación - Literatura, Educación y Comunicación (LEC)_x000a__x000a_IBERO:_x000a_- Grupo en Investigación y Escenarios de Educación Pedagógica - GIEEP -"/>
    <n v="92497760"/>
    <n v="0"/>
    <n v="5000000"/>
    <n v="87497760"/>
    <n v="0"/>
    <n v="0"/>
    <n v="40700000"/>
    <n v="5000000"/>
    <n v="34797760"/>
    <n v="0"/>
    <n v="6000000"/>
    <n v="0"/>
    <n v="6000000"/>
    <m/>
    <m/>
    <s v="- Sistema de validación con categorías, unidades de análisis e instrumentos_x000a_- Documento con Ajuste de los referentes didácticos formulados en la fase I_x000a_- Identificación entre las relaciones de las hipótesis propuestas y el desarrollo de la evolución. _x000a_- Identificación de los aspectos de refinación en el diseño_x000a_- Diseño didáctico refinado y sistema de actividades e instrumentos para realizar la evolución del diseño_x000a_- Registro y sistematización de la evolución del diseño_x000a_- Reformulación definitiva de requerimientos didácticos a partir del proceso de validación"/>
    <s v="- Un Artículo postulado a revista indexada Q1._x000a_- Tres Prototipos de talleres para formación de estudiantes para profesor validados._x000a_- Sistema de validación de requerimientos de acuerdo con la revisión, identificación entre las relaciones de las hipótesis propuestas y el desarrollo de la evolución, así como los aspectos de refinación en el diseño._x000a_Diseños refinados_x000a_- Un Informe de análisis de potencialidades de recursos tecnológicos ampliado por efecto de la validación._x000a_- Un Diseño didáctico validado de un sistema de talleres para formar profesores en el diseño y validación de AAAA para desarrollar experiencias estéticas en lenguaje y en artes._x000a_- Dos Trabajos de grado en el tema de validación didáctica de ambientes de aprendizaje para el desarrollo de experiencias estéticas en lenguaje y en artes."/>
    <n v="0"/>
    <n v="0.44001065539316842"/>
    <n v="0"/>
    <n v="1"/>
    <n v="0.43025647323783839"/>
    <n v="6.4866435684496571E-2"/>
    <n v="6.4866435684496571E-2"/>
    <n v="0"/>
    <s v="N/A"/>
    <s v="N/A"/>
    <s v="N/A"/>
    <m/>
    <m/>
    <m/>
    <m/>
    <m/>
    <m/>
    <m/>
    <m/>
  </r>
  <r>
    <x v="4"/>
    <s v="Propuesta de Investigación Alianza Convenio"/>
    <s v="No continuo el trámite"/>
    <s v="N/A"/>
    <s v="CONVOCATORIA INTERNA PARA LA CONFORMACIÓN DE UN BANCO DE PROYECTOS DE INVESTIGACIÓN UMNG - CÓDIGO INV-2022"/>
    <s v="Universidad Militar Nueva Granada"/>
    <s v="Aliado"/>
    <s v="1- Universidad Militar Nueva Granada - UMNG_x000a_2- Universidad Piloto de Colombia - UPC"/>
    <s v="N/A"/>
    <s v="USO DE BIOCHAR COMO MODIFICADOR DE MEZCLAS DE CONCRETO ASFÁLTICO"/>
    <n v="12"/>
    <s v="UDFJC:_x000a_- Hugo Alexander Rondón Quintana_x000a_UMNG:_x000a_- Saieth Baudilio Chaves Pabón_x000a_UPC:_x000a_- Juan Gabriel Bastidas Martínez_x000a_"/>
    <s v="UDFJC:_x000a_UMNG:_x000a_UPC:"/>
    <n v="50000000"/>
    <m/>
    <n v="50000000"/>
    <n v="0"/>
    <n v="0"/>
    <m/>
    <m/>
    <n v="50000000"/>
    <m/>
    <m/>
    <m/>
    <m/>
    <m/>
    <m/>
    <m/>
    <m/>
    <s v="- Un Artículo de investigación tipo Q2_x000a_- Un Artículos de investigación tipo Q3_x000a_- Un Libro de investigación_x000a_- Prototipo de mezcla asfáltica modificada_x000a_- Una Ponencia en evento nacional_x000a_- Una Ponencia en evento internacional_x000a_- Un Trabajos de grado de pregrado_x000a_- Posicionamiento y fortalecimiento de grupos de investigación"/>
    <n v="0"/>
    <n v="0"/>
    <e v="#DIV/0!"/>
    <e v="#DIV/0!"/>
    <n v="1"/>
    <n v="0"/>
    <n v="0"/>
    <n v="0"/>
    <m/>
    <m/>
    <m/>
    <m/>
    <m/>
    <m/>
    <m/>
    <m/>
    <m/>
    <m/>
    <m/>
  </r>
  <r>
    <x v="4"/>
    <s v="Propuesta de Investigación Convocatoria"/>
    <s v="No continuo el trámite"/>
    <n v="918"/>
    <s v="CONVOCATORIA FORTALECIMIENTO DE CAPACIDADES REGIONALES DE INVESTIGACIÓN EN SALUD PÚBLICA"/>
    <s v="MinCiencias"/>
    <s v="Co-ejecutor"/>
    <s v="1- Universidad de los Llanos (ejecutora)_x000a_2- Corporación Universitaria Remington_x000a_3- Secretaria de Salud - Gobernación del Meta_x000a_4- Secretaria de la Mujer, la Familia y la Equidad de género - Gobernación del Meta"/>
    <s v="N/A"/>
    <s v="Desarrollo de un observatorio de Salud Mental, Familia y Convivencia Social para el diseño de estrategias integrales, gestión del conocimiento, formulación de políticas, planes y programas en la Orinoquia Colombiana."/>
    <n v="36"/>
    <s v="UDFJC:_x000a_- Roberto Ferro Escobar (co-investigador)_x000a__x000a_UniLlanos:_x000a_- Oscar Alexander Gutiérrez Lesmes (investigador principal)_x000a_- Emilce Salamanca Ramos (co-investigador)_x000a_- Zulma Johana Velasco Páez (co-investigador)_x000a__x000a_CUR:_x000a_- Maritza García Toro (co-investigador)_x000a_- Diana Marcela Lopera Jaramillo (co-investigador)_x000a_- Feibert Alirio Guzmán Pérez (co-investigador)"/>
    <s v="UDFJC:_x000a_- Laboratorio de Investigación y desarrollo en_x000a_Electrónica y Redes (LIDER)_x000a__x000a_UniLlanos:_x000a_- GESI_x000a_- CUIDADO_x000a__x000a_CUR:_x000a_- Grupo de Investigación en Salud Familiar y Comunitaria_x000a_- Mundo Organizacional_x000a_- Grupo de Investigacion en Neurociencias y Envejecimiento - GISAM"/>
    <n v="1547653004"/>
    <n v="311807500"/>
    <n v="904441500"/>
    <n v="643211504"/>
    <n v="886441500"/>
    <n v="6000000"/>
    <n v="67400000"/>
    <n v="6000000"/>
    <n v="434648880"/>
    <n v="6000000"/>
    <n v="111167424"/>
    <n v="0"/>
    <n v="29995200"/>
    <m/>
    <m/>
    <s v="Resultados de la etapa 1:_x000a_-_x0009_Informe modelo conceptual del Observatorio de salud mental, familia y convivencia social._x000a_-_x0009_Modelo Conceptual_x000a_-_x0009_Revisión y análisis de categorías conceptuales_x000a_-_x0009_Documento de análisis descriptivo- interpretativo de las políticas públicas relacionadas con la Salud mental, familia y convivencia social, y las fuentes de información de observatorios_x000a_-_x0009_Estado actual de los observatorios_x000a_-_x0009_Informe modelo Metodológico del observatorio_x000a_-_x0009_Modelo Metodológico_x000a_-_x0009_Descripción del proceso del diseño de indicadores, fichas técnicas e instrumentos de recolección de datos, incluyendo los criterios de selección de los mismos._x000a_-_x0009_Batería de indicadores y fichas técnicas de los mismos, construidas a partir de fuentes primarias y secundarias, acorde con el modelo conceptual y metodológico_x000a_-_x0009_Inventario de indicadores y fichas técnicas_x000a_-_x0009_Instructivos para el diligenciamiento de instrumentos de recolección de datos y fuentes primarias._x000a_-_x0009_Instrumentos para la recolección de información de fuentes primarias._x000a_-_x0009_Glosario de términos usados en los instrumentos de recolección, vinculado al aplicativo_x000a_-_x0009_Metodología para la aplicación de los instrumentos y para la recolección de información de fuentes primarias_x000a_-_x0009_Descripción del procedimiento de validación de los instrumentos de recolección de información_x000a_Resultados de la etapa 2:_x000a_-_x0009_Aplicativo Web/sistema de información desarrollado_x000a_-_x0009_Manuales y protocolos actualizados que incluyan los procedimientos para el cálculo de indicadores de fuentes primarias y de fuentes secundarias._x000a_-_x0009_Informe de control de cambios_x000a_-_x0009_Plataforma actualizada en Producción_x000a_Resultados de la etapa 3:_x000a_-_x0009_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_x000a_-_x0009_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_x000a_-_x0009_Informe de reporte del proceso de validación de los indicadores, de los instrumentos de recolección de información_x000a_-_x0009_Informe de evaluación de la usabilidad de la plataforma y la de metodología de aplicación de instrumentos y recolección de información con fuentes primarias, realizado mediante una prueba coordinación con los municipios seleccionadas_x000a_-_x0009_Informe consolidado con unificación de criterios de las jornadas de trabajo conjunto entre las universidades, las entidades gubernamentales y la sociedad civil._x000a_-_x0009_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_x000a_-_x0009_Matriz DOFA_x000a_-_x0009_Documento de recomendaciones para aprendizajes, uso y escalamiento de los instrumentos constitutivos del Observatorio_x000a_-_x0009_Reporte de hallazgos en el proceso de aplicación de los instrumentos, recolección de información, procesamiento y análisis_x000a_-_x0009_Texto de ponencias, certificado de participación en evento académico y presentación del texto a una revista científica"/>
    <s v="- Seis artículos de investigación categorías A1, A2, B, C_x000a_- Tres libros de difusión / divulgación_x000a_- Una plataforma tecnológica_x000a_- Tres informes técnicos del avance del proyecto_x000a_- Se desarrollará un plan de formación orientado a los diferentes tipos de actores intervinientes en el observatorio, a desarrollarse en la tercera etapa metodológica_x000a_- Se desarrollaran cuatro talleres, conversatorios y foros que permitan la participación de todos los actores sociales involucrados en el proyecto._x000a_- Se realizaran cuatro eventos científicos como foro, paneles y congreso._x000a_- A través de las cuatro reuniones se presentaran los resultados a las entidades Municipales y Departamentales._x000a_- Se desarrollara una cartilla para la divulgación sobre el_x000a_funcionamiento del observatorio._x000a_- Los doce cursos estarán dirigidos a los municipios seleccionados en proyecto._x000a_- Se desarrollará a través de mesas de trabajo donde se_x000a_establecerán diferentes temáticas relacionadas con el proyecto_x000a_- Se realizara la divulgación de resultados a través de tres (3) ponencias Nacionales y tres (3) Internaciones._x000a_- Se desarrollará cinco cartillas y videos que permitan la divulgación y correcto desarrollo de los talleres._x000a_- Realización de dos trabajos de grado en el nivel de pregrado, con la temática del proyecto._x000a_- Realización de un trabajo de grado en el nivel de maestría, con la temática del proyecto."/>
    <n v="0.57276501755169917"/>
    <n v="4.7426651717338057E-2"/>
    <n v="8.1743869209809264E-2"/>
    <n v="0.91825613079019075"/>
    <n v="0.28472072154489225"/>
    <n v="7.5706520581276235E-2"/>
    <n v="1.9381088604794258E-2"/>
    <n v="0"/>
    <n v="91873"/>
    <s v="No continuo el trámite"/>
    <s v="4/05/2022_x000a__x000a_14/07/2022"/>
    <m/>
    <s v="Avaló"/>
    <s v="Avaló"/>
    <s v="Avaló"/>
    <s v="Avaló"/>
    <s v="Avaló"/>
    <m/>
    <m/>
  </r>
  <r>
    <x v="4"/>
    <s v="Propuesta de Investigación Convocatoria"/>
    <s v="No continuo el trámite"/>
    <n v="918"/>
    <s v="CONVOCATORIA FORTALECIMIENTO DE CAPACIDADES REGIONALES DE INVESTIGACIÓN EN SALUD PÚBLICA"/>
    <s v="MinCiencias"/>
    <s v="Ejecutor"/>
    <s v="1- HOME ROBOTIK S.A.S."/>
    <s v="N/A"/>
    <s v="Medición y procesamiento biomecánico del tren inferior humano durante la terapia de rehabilitación en piscina para la discapacidad o las enfermedades neuromusculares, mediante la construcción de un sistema prototipo funcional sumergible de visión artificial con análisis y procesamiento de datos."/>
    <n v="24"/>
    <s v="UDFJC:_x000a_- Lilia Edith Aparicio (investigador principal)_x000a_- Leonardo Plazas Nossa (co-investigador)_x000a_- Paulo Cesar Coronado Sánchez (co-investigador)_x000a_- Jaime Benitez Forero (co-investigador)_x000a__x000a_HOME ROBOTIK:_x000a_- Efraín Castaño Gándara (co-investigador)_x000a_- Oscar Eduardo Guzmán Cuesta (co-investigador)_x000a_- Marlon Orlando Rodríguez Aparicio (co-investigador)_x000a_- Patrick Tarquino (personal de apoyo)_x000a_- Angie Pulido (personal de apoyo)_x000a_- Juan Manuel Díaz (personal de apoyo)"/>
    <s v="UDFJC:_x000a_- GITEMM++"/>
    <n v="1119244000"/>
    <n v="15000000"/>
    <n v="766170100"/>
    <n v="353073900"/>
    <n v="750170100"/>
    <n v="0"/>
    <n v="218828000"/>
    <n v="16000000"/>
    <n v="134245900"/>
    <m/>
    <m/>
    <m/>
    <m/>
    <m/>
    <m/>
    <s v="El presente proyecto de investigación es un desarrollo tecnológico por lo tanto el resultado esperado es la materialización de la investigación en un “Prototipo funcional de un sistema sumergible de visión artificial con análisis y procesamiento de datos para la medición y procesamiento biomecánico del tren inferior humano durante la rehabilitación en piscina para la discapacidad y enfermedades neuromusculares.”, sin embargo dicho prototipo es la integración de varios productos que deben ser desarrollados durante la ejecución del proyecto como son:_x000a__x000a_- Sistema de Visión Artificial Sumergible_x000a_- Sistema de Seguimiento Automático del Objetivo_x000a_- Sistema de Procesamiento y Visualización de Datos._x000a_- Sistema de Telemedicina."/>
    <s v="- Dos artículos en revista indexada categoría A1 y B_x000a_- Libro resultado de la investigación o carta de aceptación de publicación del libro expedida por el comité editorial_x000a_- Patente: Certificado o solicitud registro de patente o modelo de utilidad_x000a_- Prototipo funcional: Certificación de registro aprobado por la institución otorgante._x000a_- Registro de software: Certificación de registro aprobado por la institución otorgante._x000a_- Vinculación de estudiantes de doctorado_x000a_- Formación de estudiante de maestría_x000a_- Formación de estudiante de Pregrado_x000a_- Apoyo a Maestría: Resolución expedida por la_x000a_institución académica a la cual pertenece el programa_x000a_- Apoyo a la creación de programas y cursos de formación de investigadores_x000a_- Participación ciudadana en proyectos de CTEL_x000a_- Documentación de la estrategia de comunicación, así como certificación firmada por el representante legal de la institución que se vinculó a la estrategia y por el líder la comunidad participante_x000a_- Copia de la cartilla o folleto y documento donde se certifique su distribución_x000a_- Participación en eventos científicos, presentando los resultados de la investigación"/>
    <n v="0.67024714896841087"/>
    <n v="0.19551411488469003"/>
    <n v="0"/>
    <n v="1"/>
    <n v="0.13423873614689916"/>
    <n v="0"/>
    <n v="0"/>
    <n v="0"/>
    <n v="92059"/>
    <s v="No continuo el trámite"/>
    <m/>
    <m/>
    <m/>
    <s v="Avaló"/>
    <m/>
    <m/>
    <m/>
    <m/>
    <m/>
  </r>
  <r>
    <x v="4"/>
    <s v="Propuesta de Investigación Convocatoria"/>
    <s v="No continuo el trámite"/>
    <n v="914"/>
    <s v="CONVOCATORIA PARA EL APOYO A PROYECTOS DE I+D+i QUE CONTRIBUYAN A RESOLVER LOS DESAFÍOS ESTABLECIDOS EN LA MISIÓN “COLOMBIA HACIA UN NUEVO MODELO PRODUCTIVO, SOSTENIBLE Y COMPETITIVO” – ÁREA ESTRATÉGICA ENERGÍA"/>
    <s v="MinCiencias"/>
    <s v="Co-ejecutor"/>
    <s v="1- ECCI_x000a_2- AB Control Ingeniería S.A.S."/>
    <s v="N/A"/>
    <s v="Plataforma de gestión para red de edificios inteligentes energéticamente sostenibles y vehículos eléctricos"/>
    <n v="24"/>
    <s v="UDFJC:_x000a_- Darin Mosquera_x000a_- Edwin Rivas_x000a_- Adriana Vega_x000a_- Octavio Salcedo_x000a_- Elvis Gaona_x000a__x000a_ECCI:_x000a_- Luis Alejandro Arias Barragán (investigador principal)_x000a_- Alexander Cortés_x000a_- Santiago Sierra_x000a_- Sebastián Solís_x000a_- Manuel Alejandro Mayorga_x000a__x000a_- Jorge Pérez"/>
    <s v="UDFJC:_x000a_- GCEM_x000a__x000a_ECCI:_x000a_- GIATME"/>
    <n v="1962630500"/>
    <m/>
    <n v="1240660000"/>
    <n v="721970500"/>
    <n v="1148660000"/>
    <n v="0"/>
    <n v="333000000"/>
    <n v="0"/>
    <n v="388970500"/>
    <n v="92000000"/>
    <n v="0"/>
    <m/>
    <m/>
    <m/>
    <m/>
    <s v="Generación del conocimiento: _x000a_Se implementará una plataforma de gestión de edificios inteligentes, se tendrán sus detalles de ingeniería de detalle y se mostrara su operatividad y funcionalidad en escenarios reales de control automatizado sobre cargas, fuentes renovables y vehículos eléctricos_x000a_Se propondrá por lo menos dos estrategias para la gestión de DER y de Vehículos eléctricos a través de un sistema de gestión, dando respuesta a situaciones de averías, daños que se presenten en la red de edificios o en la red de distribución._x000a_Fortalecimiento de la Capacidad Científica: _x000a_Se fortalecerá el desarrollo_x0009_del_x0009_grupo_x0009_de investigación_x0009_GIATME de la Universidad ECCI y GCEM de la Universidad Distrital Francisco José de Caldas en las líneas de investigación sobre automatización de sistemas energéticos. _x0009__x000a_Ampliación de las redes de cooperación Universidad – Empresa de manera formal con el establecimiento de la alianza para la implementación del proyecto y el intercambio de experiencias._x000a_Se planteará la creación de una empresa de base tecnológica tipo SPIN-OFF al interior de la Universidad que tenga la asesoría investigativa desde el ámbito académico y de aplicación empresarial y comercial desde el punto de vista de la empresa._x000a_Apropiación social del conocimiento: _x000a_Publicación de artículos en revistas indexadas de cuartil Q1 y Q2, al igual que los informes técnicos parciales y final del proyecto. Como revistas propuestas se tienen ENERGIES, ELECTRICITY JOURNAL, ENERGY CONVERSION AND MANAGEMENT, ENERGY."/>
    <s v="- 4 artículos de investigación en revistas indexadas en SCOPUS cuartil Q1 y/o Q2. _x000a_- Libro resultado de la investigación_x000a_- Producto tecnológico patentado o en proceso de solicitud de patente_x000a_- Software de gestión utilizado dentro de la plataforma y algoritmos para toma de decisiones_x000a_- Empresas de base tecnológica (spin off o start-up)._x000a_- Propuesta de regulación para plataformas de gestión de DER_x000a_- Informes finales de investigación_x000a_ Informes técnicos_x000a_- Vinculación de dos estudiantes de maestría_x000a_- Vinculación de (1) estudiante de doctorado._x000a_- Inclusión de dos jóvenes investigadores-alumnos de pregrado de la Universidad ECCI_x000a_- Apoyo en la formación del programa de Doctorado de la Universidad ECCI"/>
    <n v="0.58526554030419886"/>
    <n v="0.16967024613140375"/>
    <n v="0"/>
    <n v="1"/>
    <n v="0.19818834976833388"/>
    <n v="4.6875863796063497E-2"/>
    <n v="0"/>
    <n v="0"/>
    <m/>
    <s v="No continuo el trámite"/>
    <m/>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s v="Firmo Contrato"/>
    <n v="917"/>
    <s v="Convocatoria Estancias con Próposito Empresarial"/>
    <s v="MinCiencias"/>
    <s v="Ejecutor"/>
    <s v="1- Digitax C - Dispositivos y Taxímetros"/>
    <s v="N/A"/>
    <s v="Taxímetro Inteligente"/>
    <n v="12"/>
    <s v="UDFJC:_x000a_- Cesar Augusto Hernandez Suarez (Doctor estancia posdoctoral y tutor JII)_x000a_- Gabriela león Celis (JII)"/>
    <s v="Sistemas y Redes Cognitivas - SIREC"/>
    <n v="62000000"/>
    <n v="50000000"/>
    <n v="50000000"/>
    <n v="12000000"/>
    <n v="50000000"/>
    <n v="0"/>
    <n v="5000000"/>
    <n v="0"/>
    <n v="7000000"/>
    <m/>
    <m/>
    <m/>
    <m/>
    <m/>
    <m/>
    <s v="- Desarrollo de un módulo de síntesis de voz que proporcione la salida del taxímetro inteligente en forma auditiva en español o ingles_x000a_- Diseño y desarrollo de un taxímetro inteligente con salida visual y auditiva, con seguimiento satelital, que permita facturar y llevar una contabilidad financiera"/>
    <s v="- Informe técnico final y de avance de las actividades de CTeI desarrolladas por el Joven Investigador_x000a_- Un artículo de investigación en formato de revista indexada tipo publicable, que de cuenta de los resultados obtenidos en el marco del desarrollo de la pasantía._x000a_- El Doctor deberá entregar un informe técnico final de las actividades de CTeI desarrolladas junto con los resultados obtenidos en articulación con el informe del joven investigador e innovador, acorde a la propuesta de la estancia presentada_x000a_- Un artículo de investigación en formato de revista indexada tipo publicable, que den cuenta de los resultados obtenidos en el marco del desarrollo de la pasantía"/>
    <n v="0.80645161290322576"/>
    <n v="8.0645161290322578E-2"/>
    <n v="0"/>
    <n v="1"/>
    <n v="0.11290322580645161"/>
    <n v="0"/>
    <n v="0"/>
    <n v="0"/>
    <m/>
    <s v="Seleccionada - _x000a_Puesto 4"/>
    <m/>
    <m/>
    <s v="Avaló"/>
    <s v="Avaló"/>
    <m/>
    <s v="Avaló"/>
    <s v="Avaló"/>
    <m/>
    <m/>
  </r>
  <r>
    <x v="4"/>
    <s v="Propuesta de Investigación Alianza Convenio"/>
    <s v="No continuo el trámite"/>
    <s v="N/A"/>
    <s v="N/A"/>
    <m/>
    <s v="Aliado"/>
    <s v="1- SENA"/>
    <s v="N/A"/>
    <s v="Estudio de caracterización ocupacional de bibliotecas y archivos en Colombia"/>
    <m/>
    <s v="UDFJC:_x000a__x000a_SENA:_x000a_- Marlene Salazar Ramos (instructor investigador)"/>
    <m/>
    <n v="9300000"/>
    <n v="0"/>
    <n v="9300000"/>
    <n v="0"/>
    <n v="0"/>
    <m/>
    <m/>
    <n v="9300000"/>
    <n v="0"/>
    <m/>
    <m/>
    <m/>
    <m/>
    <m/>
    <m/>
    <s v="- Identificar los subsectores de las bibliotecas y archivos que harán parte del estudio._x000a_- Conocer el estado actual de estas importantes instituciones, para proyectarnos con visiónprospectiva_x000a_- Diseñar un modelo de programa de acuerdo con el estudio prospectivo 2030_x000a_- Socializar los resultados de los estudios , realizar propuesta de actualización decompetencias laborales"/>
    <s v="- Elaboración de artículos sobre resultados obtenidos_x000a_- Ponencias sobre el resultado de los estudios a los gremios y asociaciones bibliotecarias y archivísticas del país_x000a_- Publicación del libro caracterización ocupacional de bibliotecas y archivos en Colombia_x000a_- Porpuesta de actualización de contenidos de los programas_x000a_- Propuesta de actualización de competencias laborales"/>
    <n v="0"/>
    <n v="0"/>
    <e v="#DIV/0!"/>
    <e v="#DIV/0!"/>
    <n v="1"/>
    <n v="0"/>
    <n v="0"/>
    <n v="0"/>
    <m/>
    <m/>
    <m/>
    <m/>
    <m/>
    <m/>
    <m/>
    <m/>
    <m/>
    <m/>
    <m/>
  </r>
  <r>
    <x v="4"/>
    <s v="Propuesta de Investigación Convocatoria"/>
    <s v="Firmo Contrato"/>
    <n v="917"/>
    <s v="Convocatoria Estancias con Próposito Empresarial"/>
    <s v="MinCiencias"/>
    <s v="Ejecutor"/>
    <s v="1- Sauco Technologies S.A.S."/>
    <s v="N/A"/>
    <s v="Centro de innovación y formación de talento TIC de excelencia para el impulso de la industria 4.0"/>
    <n v="12"/>
    <s v="UDFJC:_x000a_- Alexandra María López Sevillano (Doctor estancia posdoctoral y tutor JII)_x000a_- Ana María García Acosta (JII)"/>
    <s v="GITEM+++"/>
    <n v="57000000"/>
    <n v="50000000"/>
    <n v="50000000"/>
    <n v="7000000"/>
    <n v="50000000"/>
    <m/>
    <m/>
    <n v="0"/>
    <n v="7000000"/>
    <m/>
    <m/>
    <m/>
    <m/>
    <m/>
    <m/>
    <s v="- Establecer el Estado del Arte._x000a_- Condensar la información recolectada_x000a_- Clasificar la información según los diferentes niveles de adopción CiFTI y elementos de transformación._x000a_- Divulgación de los análisis de resultados. (Estudio de artículos por países, estudio de artículos por año, análisis de artículos por nivel de adopción de cada elemento de transformación, análisis de artículos por niveles de adopción, análisis de los aspectos y aplicaciones relevantes de las investigaciones que involucran los CiFTI, análisis de los artículos según su número citaciones y lecturas)."/>
    <s v="- Informe técnico final y de avance de las actividades de CTeI desarrolladas por el Joven Investigador_x000a_- Un artículo de investigación en formato de revista indexada tipo publicable, que de cuenta de los resultados obtenidos en el marco del desarrollo de la pasantía._x000a_- El Doctor deberá entregar un informe técnico final de las actividades de CTeI desarrolladas junto con los resultados obtenidos en articulación con el informe del joven investigador e innovador, acorde a la propuesta de la estancia presentada_x000a_- Un artículo de investigación en formato de revista indexada tipo publicable, que den cuenta de los resultados obtenidos en el marco del desarrollo de la pasantía"/>
    <n v="0.8771929824561403"/>
    <n v="0"/>
    <e v="#DIV/0!"/>
    <e v="#DIV/0!"/>
    <n v="0.12280701754385964"/>
    <n v="0"/>
    <n v="0"/>
    <n v="0"/>
    <m/>
    <s v="Seleccionada - _x000a_Puesto 6"/>
    <m/>
    <m/>
    <s v="Avaló"/>
    <s v="Avaló"/>
    <s v="Avaló"/>
    <s v="Avaló"/>
    <s v="Avaló"/>
    <m/>
    <m/>
  </r>
  <r>
    <x v="4"/>
    <s v="Propuesta de Investigación Convocatoria"/>
    <s v="Firmo Contrato"/>
    <n v="917"/>
    <s v="Convocatoria Estancias con Próposito Empresarial"/>
    <s v="MinCiencias"/>
    <s v="Ejecutor"/>
    <s v="1- Sauco Technologies S.A.S."/>
    <s v="N/A"/>
    <s v="Clasificación de la literatura sobre BESS en niveles de adopción de Recursos Energéticos Distribuidos (DER) con enfoque en elementos de transformación"/>
    <n v="12"/>
    <s v="UDFJC:_x000a_- Edwin Rivas Trujillo (Doctor estancia posdoctoral y tutor JII)_x000a_- Esbleidy Katherine Chala Gutiérrez (JII)"/>
    <s v="grupo de compatibilidad e interferencia electromagnetica"/>
    <n v="57000000"/>
    <n v="50000000"/>
    <n v="50000000"/>
    <n v="7000000"/>
    <n v="50000000"/>
    <m/>
    <m/>
    <n v="0"/>
    <n v="7000000"/>
    <m/>
    <m/>
    <m/>
    <m/>
    <m/>
    <m/>
    <m/>
    <s v="- Informe técnico final y de avance de las actividades de CTeI desarrolladas por el Joven Investigador_x000a_- Un artículo de investigación en formato de revista indexada tipo publicable, que de cuenta de los resultados obtenidos en el marco del desarrollo de la pasantía._x000a_- El Doctor deberá entregar un informe técnico final de las actividades de CTeI desarrolladas junto con los resultados obtenidos en articulación con el informe del joven investigador e innovador, acorde a la propuesta de la estancia presentada_x000a_- Un artículo de investigación en formato de revista indexada tipo publicable, que den cuenta de los resultados obtenidos en el marco del desarrollo de la pasantía"/>
    <n v="0.8771929824561403"/>
    <n v="0"/>
    <e v="#DIV/0!"/>
    <e v="#DIV/0!"/>
    <n v="0.12280701754385964"/>
    <n v="0"/>
    <n v="0"/>
    <n v="0"/>
    <m/>
    <s v="Seleccionada - _x000a_Puesto 16"/>
    <m/>
    <m/>
    <s v="Avaló"/>
    <s v="Avaló"/>
    <s v="Avaló"/>
    <s v="Avaló"/>
    <s v="Avaló"/>
    <m/>
    <m/>
  </r>
  <r>
    <x v="4"/>
    <s v="Propuesta de Investigación Convocatoria"/>
    <s v="No seleccionada en convocatoria"/>
    <n v="915"/>
    <s v="CONVOCATORIA JÓVENES INNOVADORES EN EL MARCO DE LA REACTIVACIÓN ECONÓMICA_x000a_TABLA DE"/>
    <s v="MinCiencias"/>
    <s v="Ejecutor"/>
    <s v="N/A"/>
    <s v="N/A"/>
    <s v="Modelo de decisión espectral multiusuario para redes de radio cognitiva descentralizadas que reduce la tasa de handoff espectral"/>
    <n v="12"/>
    <s v="UDFJC:_x000a_- Cesar Augusto Hernandez Suarez (Tutor)_x000a_- Karen Liliana Cruz Rodríguez (JII)_x000a_- Juan David Guana Raba (JII)"/>
    <s v="Sistemas y Redes Cognitivas - SIREC"/>
    <n v="81680870"/>
    <n v="12000000"/>
    <n v="25680870"/>
    <n v="56000000"/>
    <n v="12000000"/>
    <n v="13680870"/>
    <n v="56000000"/>
    <m/>
    <m/>
    <m/>
    <m/>
    <m/>
    <m/>
    <m/>
    <m/>
    <m/>
    <s v="- Documento resumen donde se describa el modelo matemático y el pseudocódigo de por lo menos 5 técnicas multicriterio de selección de oportunidades espectrales_x000a_- Documento resumen donde se describan las ventajas y desventajas de la técnica seleccionada respecto a las demás estrategias analizadas._x000a_- Código fuente en Matlab_x000a_- Métricas de movilidad espectral_x000a_- Documento con observaciones y análisis sobre las correcciones y ajustes realizados_x000a_- Documento tipo articulo"/>
    <n v="0.14691322460203962"/>
    <n v="0.85308677539796041"/>
    <n v="0.19633609626286239"/>
    <n v="0.80366390373713759"/>
    <n v="0"/>
    <n v="0"/>
    <n v="0"/>
    <n v="0"/>
    <m/>
    <s v="Puesto_x000a_Karen Cruz - Puesto 225_x000a_Juan Guana - Puesto 250"/>
    <m/>
    <m/>
    <s v="Avaló"/>
    <s v="Avaló"/>
    <s v="Avaló"/>
    <s v="Avaló"/>
    <s v="Avaló"/>
    <m/>
    <m/>
  </r>
  <r>
    <x v="4"/>
    <s v="Propuesta de Investigación Alianza Convenio"/>
    <s v="Firmo Contrato"/>
    <s v="N/A"/>
    <s v="N/A"/>
    <s v="N/A"/>
    <s v="Aliado"/>
    <s v="UPN"/>
    <s v="N/A"/>
    <s v="Proceso formativo y uso de las Tecnologías de la información y de la comunicación. A propósito de la urgencia sanitaria a causa del COVID-19."/>
    <n v="18"/>
    <s v="UDFJC_x000a_- Carlos JilmarDiaz Soler_x000a__x000a_UPN_x000a_- Guillermo Bustamante Zamudio"/>
    <s v="UDFJC_x000a_Representación, Discurso y Poder_x000a__x000a_UPN_x000a_Filosofía y enseñanza de la filosofía"/>
    <n v="367001920"/>
    <n v="0"/>
    <n v="10000000"/>
    <n v="357001920"/>
    <n v="0"/>
    <n v="10000000"/>
    <n v="166651200"/>
    <n v="0"/>
    <n v="190350720"/>
    <n v="0"/>
    <n v="0"/>
    <n v="0"/>
    <n v="0"/>
    <n v="0"/>
    <n v="0"/>
    <s v="1. Elaborar dos Informes de avance del proyecto (mes 6 y 12) y un informe final de la Investigación._x000a_2. Capítulo de libro resultados de investigación o artículo de revista._x000a_3. Diseño , aprobación y desarrollo (transferencia) de un seminario dirigido a estudiantes de posgrado._x000a_4. Organización de un evento de carácter académico._x000a_5. Adjuntar Certificación de participación en espacios de socialización en eventos internos institucionales"/>
    <s v="1. Un documento en revista indexada o un capítulo de libro que recoja los hallazgos de la investigación. _x000a_2. Diseño y aprobación de un curso dirigido a estudiantes de posgrado._x000a_3. Organización de un evento de carácter académico._x000a_4. Vinculación de un estudiante de Maestría en Educación, que organice su trabajo de grado en el marco de la discusión que el proyecto propone."/>
    <n v="0"/>
    <n v="0.48133590145795424"/>
    <n v="5.6608729518961662E-2"/>
    <n v="0.94339127048103832"/>
    <n v="0.51866409854204576"/>
    <n v="0"/>
    <n v="0"/>
    <n v="0"/>
    <m/>
    <m/>
    <m/>
    <m/>
    <s v="Avaló"/>
    <s v="Avaló"/>
    <s v="Avaló"/>
    <s v="Avaló"/>
    <s v="Avaló"/>
    <m/>
    <m/>
  </r>
  <r>
    <x v="4"/>
    <s v="Propuesta de Investigación Convocatoria"/>
    <s v="No seleccionada en convocatoria"/>
    <n v="923"/>
    <s v="CONVOCATORIA MOVILIDAD ACADÉMICA CON EUROPA - CAPÍTULO UNO: PROGRAMA ECOS NORD INTERCAMBIO DE INVESTIGADORES COLOMBIA - FRANCIA"/>
    <s v="Programa ECOSNORD Francia"/>
    <s v="Ejecutor"/>
    <s v="1. UT2J Université Jean Jaurès Toulouse - Francia_x000a_2. CIMAV Durango - Mexico"/>
    <s v="N/A"/>
    <s v="Los observatorios: Sinergia de herramientas y actores/acciones para el desarrollo sostenible en áreas bajo estatus de protección y/o periburbanas (Estudio de caso Francia/América Latina. ( Foco en los recursos hídricos ante los cambios ambientales y la urbanización informal)"/>
    <n v="36"/>
    <s v="UDFJC:_x000a_- Yolanda Teresa Hernandez Peña_x000a_- Alvaro-Martín Gutiérrez-Malaxechebarría_x000a_- Cristhian Nicolás Novoa Segura_x000a_- Diego Alexander Muñoz Rodríguez_x000a__x000a_UT2J:_x000a_- Jean Marc Antoine_x000a_- Martin Paegelow_x000a_- Mehdi Saqqali_x000a_- Alexandra Angéliaume-Descamps_x000a_- Gérard Briane_x000a_- Angie Megarejo_x000a_- Jose-Luis Sanchez_x000a__x000a_CIMAV:_x000a_- Maria Teresa Alarcón H_x000a_- Edgar López Saut_x000a_- M. Del Socorro González-Elizondo_x000a_- Victor Reyes_x000a_- Elisabeth Huber-Sannwald_x000a_- Liliana Diego A. Martinez - Reynoso Cuevas_x000a_- Hilda Quiñones_x000a_- Patricia Gaytan Alarcon_x000a_-  Antonio De la O Valdez "/>
    <s v="UDFJC:_x000a__x000a_UT2J:_x000a__x000a_CIMAV:_x000a_"/>
    <n v="92815840"/>
    <n v="92815840"/>
    <n v="92815840"/>
    <n v="0"/>
    <n v="92815840"/>
    <n v="0"/>
    <n v="0"/>
    <m/>
    <m/>
    <m/>
    <m/>
    <m/>
    <m/>
    <m/>
    <m/>
    <s v="- Proyecto de documental UVED Parque Chingaza (equivalente del proyecto UVED Reerva de la Biosfera Mapimí) _x000a_- Publicaciones (VIA revista sobre el ecosistema, Geocarrefour, …)_x000a_- Coordinación de un Simposio en el 9º Congreso Internacional del Consejo Europeo de Investigaciones Sociales de América Latina (CEISAL) Alvaro Gutiérrez/Teresa Alarcón 2025_x000a_- Coordinación de un número de la revista ORDA 2025"/>
    <s v="- Actividad de Apropiación Social del Conocimiento._x000a_- Proyecto de documental UVED Parque Chingaza (equivalente del proyecto UVED Reerva de la Biosfera Mapimí_x000a_- Publicaciones (VIA revista sobre el ecosistema, Geocarrefour, …)_x000a_- Coordinación de un Simposio en el 9º Congreso Internacional del Consejo Europeo de Investigaciones Sociales de América Latina (CEISAL) Alvaro Gutiérrez/Teresa Alarcón 2025_x000a_- Coordinación de un número de la revista ORDA 2025"/>
    <n v="1"/>
    <n v="0"/>
    <e v="#DIV/0!"/>
    <e v="#DIV/0!"/>
    <n v="0"/>
    <n v="0"/>
    <n v="0"/>
    <n v="0"/>
    <n v="92802"/>
    <s v="No le dieron enviar la Propuesta en la plataforma SIGP"/>
    <m/>
    <m/>
    <m/>
    <m/>
    <m/>
    <m/>
    <m/>
    <m/>
    <m/>
  </r>
  <r>
    <x v="4"/>
    <s v="Propuesta de Investigación Convocatoria"/>
    <s v="No seleccionada en convocatoria"/>
    <s v="N/A"/>
    <s v="Concurso Programas Regionales Stic-Amsud, Math-Amsud yClimat-Amsud, Año 2022"/>
    <s v="Programa Regional Stic-Amsud Francia 2022"/>
    <s v="Ejecutor"/>
    <s v="1. Universidad Tecnológica Nacional (Argentina)_x000a_2. Universite Grenoble Alpes (Francia)"/>
    <s v="N/A"/>
    <s v="Prediction of the behavior of COVID-19 in the context of data science - COVID19DS"/>
    <n v="24"/>
    <s v="UDFJC:_x000a_- Héctor Flórez (Coordinador Internacional del Proyecto)_x000a_- Oscar Mendez_x000a_- Jorge Hernández_x000a__x000a_UTN:_x000a_- Florencia Pollo (Coordinador Nacional del Proyecto)_x000a__x000a_UGA:_x000a_- German Vega (Coordinador Nacional del Proyecto)"/>
    <s v="UDFJC:_x000a_ITI: Innovación en Tecnologías de Información"/>
    <n v="45833614"/>
    <n v="15364084"/>
    <n v="36995097"/>
    <n v="8838517"/>
    <n v="15364084"/>
    <n v="0"/>
    <n v="8838517"/>
    <n v="12533858"/>
    <n v="0"/>
    <n v="9097155"/>
    <n v="0"/>
    <m/>
    <m/>
    <m/>
    <m/>
    <s v="- Dissemination actions of the project outcomes (and how STIC AmSud will be mentioned)_x000a_- Participation in two conferences related to Artificial Intelligence, Data Mining, or Data Science."/>
    <s v="Expected results_x000a_- Data science web-based platform with the results of the behavior of the COVID 19_x000a_- Conference paper presenting the Data Understanding and Data Preparation_x000a_- Conference paper presenting the first stage of the Modeling_x000a_- Journal article presenting the Modeling and Evaluation"/>
    <n v="0.33521432545118524"/>
    <n v="0.1928391900320145"/>
    <n v="0"/>
    <n v="1"/>
    <n v="0.27346431813123007"/>
    <n v="0.1984821663855702"/>
    <n v="0"/>
    <n v="0"/>
    <m/>
    <s v="Enviaron comunicación al investigador el 06/12/2022 indicando que su proyecto no era prioritario_x000a_"/>
    <m/>
    <m/>
    <m/>
    <m/>
    <m/>
    <m/>
    <m/>
    <m/>
    <m/>
  </r>
  <r>
    <x v="4"/>
    <s v="Propuesta de Investigación Convocatoria"/>
    <s v="No seleccionada en convocatoria"/>
    <s v="N/A"/>
    <s v="Trampolín “T-ECOS NORD 2022”"/>
    <s v="Embajada de Francia en Colombia"/>
    <s v="Ejecutor"/>
    <s v="Consorcio CIRAD (Montpellier) y el Instituto Clément Ader (ICA, Tarbes)"/>
    <s v="N/A"/>
    <s v="Development of protocols for the biomechanical assessment of standing tree: Este proyecto concierne la concepción y el desarrollo de protocolos para el control no destructivo de cambios estructurales internos de árboles en pie, haciendo uso de modelos biomecánicos y de diversas tecnologías de inspección (visual, resistógrafo, métodos acústicos, medidas eléctricas, análisis de cargas)"/>
    <s v="Dos (2) semanas"/>
    <s v="UDFJC:_x000a_- Cesar Augusto Polanco Tapías_x000a_- Luis Espinosa"/>
    <s v="UDFJC:_x000a_Productos y procesos del Bosque (Propobos)"/>
    <n v="8959800"/>
    <n v="8959800"/>
    <n v="8959800"/>
    <n v="0"/>
    <n v="8959800"/>
    <n v="0"/>
    <n v="0"/>
    <m/>
    <m/>
    <m/>
    <m/>
    <m/>
    <m/>
    <m/>
    <m/>
    <s v="Visitas al ICA (Tarbes) y al CIRAD (Montpellier):_x000a_1. Se realizarán presentaciones sobre el trabajo previo en esta materia y además sobre las sinergias posibles entre los equipos._x000a_2. Definición del anteproyecto de investigación. Se realizarán reuniones donde se acordarán aspectos científicos de la propuesta a presentar por la convocatoria ECOS NORD 2023._x000a_3. Revisión de aspectos técnicos del protocolo de gestión en desarrollo._x000a_4. Visita instalaciones CIRAD en Montpellier e ICA en Tarbes._x000a_5. Reunión de cierre con el fin de realizar una síntesis de las discusiones de ambos equipos."/>
    <s v="- Anteproyecto de investigación para presentar a la Convocatoria ECOS NORD 2023"/>
    <n v="1"/>
    <n v="0"/>
    <e v="#DIV/0!"/>
    <e v="#DIV/0!"/>
    <n v="0"/>
    <n v="0"/>
    <n v="0"/>
    <n v="0"/>
    <m/>
    <s v="El investigador indica &quot;La solicitud fue RECHAZADA por no cumplir los requisitos. No informaron con exactitud cuáles requisitos&quot; 23/11/22"/>
    <m/>
    <m/>
    <s v="Avaló"/>
    <s v="Avaló"/>
    <s v="Avaló"/>
    <s v="Avaló"/>
    <m/>
    <s v="Avaló"/>
    <m/>
  </r>
  <r>
    <x v="4"/>
    <s v="Propuesta de Investigación Convocatoria"/>
    <s v="No seleccionada en convocatoria"/>
    <n v="29"/>
    <s v="Convocatoria de la asignación para la CTeI del SGR para la conformación de un listado de propuestas de proyecto elegibles para el fortalecimiento de capacidades en innovación del tejido empresarial regional."/>
    <s v="SGR - MinCiencias"/>
    <s v="Ejecutor"/>
    <s v="1. Universidad Tecnológica del Chocó_x000a_2. Corporación INNPRENDE_x000a_3. Neptuna S.A.S._x000a_4. Alcaldía de Palmira"/>
    <s v="N/A"/>
    <s v="Fortalecimiento de procesos y capacidades de innovación empresarial en el sector tele-salud para la transferencia de tecnologías 4.0 a emprendimientos de base científica, tecnológica y creativa en el departamento del Chocó y Bogotá D.C."/>
    <n v="24"/>
    <s v="UDFJC:_x000a_- Octavio Salcedo"/>
    <s v="UDFJC:_x000a_- Internet Inteligente"/>
    <n v="5250000000"/>
    <m/>
    <n v="5000000000"/>
    <n v="250000000"/>
    <n v="5000000000"/>
    <n v="0"/>
    <n v="125000000"/>
    <n v="0"/>
    <n v="31250000"/>
    <n v="0"/>
    <n v="50000000"/>
    <n v="0"/>
    <n v="31250000"/>
    <n v="0"/>
    <n v="12500000"/>
    <s v="25 IPS habilitadas en telesalud_x000a_Capacitación de las 25 IPS, EPS y del 85% de los profesionales intervenidos_x000a_25 IPS con implementación de la plataforma tecnológica instalada y en producción _x000a_62 puntos de atención remota instalados y en producción_x000a_Capacitación de las comunidades que recibirán la tecnología en sus territorios, de manera que este se adapte a sus principales necesidades y sea validado por la comunidad. _x000a_Generación de 68 nuevos empleos para personas de los territorios, se tomará en cuenta el desarrollo profesional, pertenencia a poblaciones étnicas y el enfoque de género._x000a_1 esquema de monitoreo y mantenimiento de los equipos para el adecuado funcionamiento._x000a_1 esquema de monitoreo de los pacientes._x000a_Vinculación de 31000 usuarios que recibirán atención por medio del nuevo sistema tecnológico._x000a_Paquete tecnológico monitoreado y ejecución de mantenimiento. MEDIANO_x000a_Estrategia de comercialización y transferencia de la tecnología instalada._x000a_Validación de las tecnologías implementadas en los territorios, para garantizar que estas sean usadas de manera eficiente por parte de las comunidades._x000a_Instalación de modelo especial de atención en salud en municipios._x000a_Estrategia de propiedad intelectual._x000a_Elaboración de al menos un artículo de investigación por el que se valide la implementación del programa en el departamento, que sirva de insumo a otros territorios y en la toma de decisiones respecto a la implementación e inversión de nuevas tecnologías para la atención en salud básica y toma de muestras de laboratorio._x000a_Se aumentará la capacidad de atención de cuatro hospitales intervenidos en el departamento, aumentado los porcentajes de atención satisfactoria en 5%, que den cuenta del acceso, oportunidad y resolutividad._x000a_100% de los profesionales vinculados estarán capacitados en tecnologías 4.0 y herramientas de investigación para la gestión y ejecución de proyectos._x000a_Se dejará instalada dotación tecnológica que puede seguir siendo usada por las comunidades para acceder a los sistemas de salud._x000a_Sistema de inteligencia epidemiológica."/>
    <s v="- Servicio de apoyo para el desarrollo tecnológico y la innovación: 25 Prototipos desarrollados_x000a_- Sistema de información para la innovación empresarial en operación_x000a_- Servicio de apoyo para la transferencia de conocimiento y tecnología: 25 Organizaciones beneficiadas a través de la estrategia de gestión de la I+D+i"/>
    <n v="0.95238095238095233"/>
    <n v="2.3809523809523808E-2"/>
    <n v="0"/>
    <n v="1"/>
    <n v="5.9523809523809521E-3"/>
    <n v="9.5238095238095247E-3"/>
    <n v="5.9523809523809521E-3"/>
    <n v="2.3809523809523812E-3"/>
    <n v="94408"/>
    <s v="Banco Definitivo - Puesto #30 participación alcance nacional"/>
    <s v="13/09/2022_x000a_27/09/20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s v="No seleccionada en convocatoria"/>
    <n v="29"/>
    <s v="Convocatoria de la asignación para la CTeI del SGR para la conformación de un listado de propuestas de proyecto elegibles para el fortalecimiento de capacidades en innovación del tejido empresarial regional."/>
    <s v="SGR - MinCiencias"/>
    <s v="Ejecutor"/>
    <s v="1. AGENCIA DE DESARROLLO LOCAL – ADEL NARIÑO_x000a_2. CORPORACIÓN INNPRENDE_x000a_3. NEPTURA ZOMAC S.A.S_x000a_4. FUNDACIÓN TECNALIA COLOMBIA"/>
    <s v="N/A"/>
    <s v="FORTALECIMIENTO DE CAPACIDADES DE INNOVACIÓN Y TRANSFERENCIA DE TECNOLOGÍAS SOSTENIBLES EN EL SECTOR AGROFORESTAL PARA EL MEJORAMIENTO DE LA PRODUCTIVIDAD Y COMPETITIVIDAD EN EL DEPARTAMENTO DE PUTUMAYO."/>
    <n v="24"/>
    <s v="UDFJC:_x000a_- Juan Pablo Rodríguez"/>
    <s v="UDFJC:_x000a_- Aqua Format"/>
    <n v="5299487575.8799992"/>
    <m/>
    <n v="5047131024.6499996"/>
    <n v="252356551.23000002"/>
    <n v="5047131024.6499996"/>
    <n v="0"/>
    <n v="126178275.62"/>
    <n v="0"/>
    <n v="50471310.25"/>
    <n v="0"/>
    <n v="25235655.120000001"/>
    <n v="0"/>
    <n v="25235655.120000001"/>
    <n v="0"/>
    <n v="25235655.120000001"/>
    <s v="- Implementación de váuchers de innovación a empresas del sector agroforestal_x000a_- Un modelo de transferencia tecnológica e innovación para la validación, experimentos, prueba de concepto y lanzamiento con adoptadores tempranos._x000a_- Plataformas tecnológica para facilitar transacciones de licencias de propiedad intelectual y transferencia de tecnología e innovaciones mediante contratos inteligentes (blockchain)._x000a_- Documento estratégico, Documento técnico de inventarios agroforestales, Base de datos fotográficos y contenidos digitales para alimentación de bases big data._x000a_- Documento estratégico generado con la valoración y generación de servicio ecosistémico en captura de carbono_x000a_- Desarrollo de un programa para que los operadores de las unidades productivas realicen valoración, control y seguimiento a los activos agroforestales mediante procesos automatizados._x000a_- Áreas priorizadas por los operadores de las unidades productivas conservadas con tecnologías 4.0, como mecanismo de protección a cuencas hídricas y suelos._x000a_- Desarrollar una plataforma de trazabilidad y mecanismos de financiación de los activos productores de descarbonización o de alto crecimiento (Bosque, plantaciones forestales) protectoras de fuentes hídricas y suelos._x000a_- Desarrollar un contrato inteligente con tecnología Blockchain por activo forestal atendido. condiciones de comercialización (Criptoactivos y monetización) para la conservación ambiental._x000a_- Desarrollar un modelo de monetización para la protección de los activos ambientales priorizados._x000a_- Participar en un congreso._x000a_- Diseñar y Publicar una guía técnica con los resultados del proyecto"/>
    <s v="- Servicios de apoyo para la implementación de innovación en las empresas: 15 Empresas apoyadas_x000a_- Un Sistema de información para la innovación empresarial en operación"/>
    <n v="0.95238095238140175"/>
    <n v="2.380952381024266E-2"/>
    <n v="0"/>
    <n v="1"/>
    <n v="9.5238095244744598E-3"/>
    <n v="4.7619047612937424E-3"/>
    <n v="4.7619047612937424E-3"/>
    <n v="4.7619047612937424E-3"/>
    <n v="94407"/>
    <s v="Banco definitivo Putumayo - Puesto #8"/>
    <s v="13/09/2022_x000a_27/09/20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s v="No seleccionada en convocatoria"/>
    <s v="N/A"/>
    <s v="INVESTIGACIÓN E INNOVACIÓN PARA LA SOLUCIÓN DE RETOS DEL SECTOR SALUD"/>
    <s v="1- Agencia Distrital para la Educación Superior, la Ciencia y la Tecnología - ATENEA_x000a_2- Secretaria Distrital de Salud"/>
    <s v="Co-ejecutor"/>
    <s v="1. Pontificia Universidad Javeriana - PUJ"/>
    <s v="N/A"/>
    <s v="Evaluación del efecto de la intervención con un producto funcional innovador sobre la modulación de biomarcadores relacionados con la diabetes tipo 2 y la enfermedad cardiovascular"/>
    <n v="36"/>
    <s v="UDFJC:_x000a_- Henry Ortíz Salamanca_x000a__x000a_PUJ:_x000a_- Valentina Guzmán Pérez_x000a_- Nestor García_x000a_- Diego Ballesteros_x000a_- Andrés Aristizabal_x000a_- Andrés Giraldo_x000a_- Martha Liévano_x000a_- Adriana Zorro_x000a_- Álvaro Ruíz_x000a_- Ana Carrascal_x000a_- Ricardo Vera_x000a_- Álvaro Ruíz"/>
    <s v="UDFJC:_x000a_- Instrumentación Científica y Didáctica_x000a_PUJ:_x000a_- Alimentos, Nutrición y Salud"/>
    <n v="1506644248"/>
    <m/>
    <n v="664873925"/>
    <n v="841770323"/>
    <n v="664873925"/>
    <n v="0"/>
    <n v="44400000"/>
    <n v="0"/>
    <n v="797370323"/>
    <m/>
    <m/>
    <m/>
    <m/>
    <m/>
    <m/>
    <s v="Este proyecto se espera genere los siguientes resultados_x000a__x000a_•_x0009_Generación de un producto alimentario innovador que preserve el contenido de los compuestos bioactivos de la planta. A la fecha no hay ningún producto alimentario con inclusión de capuchina que preserve el potencial funcional de la planta, por lo tanto, la metodología empleada para el desarrollo del producto podrá ser considerada como un modelo de utilidad innovador susceptible de transferirse a l industria._x000a_•_x0009_Confirmación del efecto funcional de la planta en una muestra representativa de pacientes con obesidad: se espera que la intervención con la bebida funcional induzca una reducción de las concentraciones de lípidos en plasma, de los índices de riesgo cardiovascular y de la resistencia a la insulina, así como la inducción de la respuesta antioxidante. El posible efecto de la intervención con la bebida funcional permitiría a futuro explorar el efecto fitoterapéutico de la capuchina.  _x000a_•_x0009_Descripción de la concentración de los neuropéptidos relacionados con la regulación de la ingesta y control del balance energético: Se espera hallar un efecto modulador de la ingesta de la bebida sobre la concentración de neuropéptidos reguladores del apetito y el balance energético, lo cual podría sugerir permitir explorar en futuros estudios el potencial de la planta en la regulación del apetito, el cual no ha sido reportado previamente en la literatura._x000a_•_x0009_Caracterización de la expresión génica y metabolómica en muestras de sangre de los pacientes obesos previo y posterior a la intervención con la bebida funcional. El análisis nutrigenómico y metabolómico permitirá identificar los mecanismos subyacentes de los efectos detectados en los marcadores bioquímicos mediante el establecimiento de redes de asociación biológica._x000a_•_x0009_Caracterización de los aspectos demográficos, socioeconómicos y de los hábitos y estilos de vida de los individuos que participan en el estudio. Permitirá identificar aspectos a intervenir en el marco del abordaje integral de la obesidad, los cuales serán socializados con el personal de salud de las unidades de atención de donde fueron captados los pacientes para el estudio clínico. Dicha caracterización se identifica como un antecedente para establecer un estudio a futuro que permita analizar la obesidad en la población adulta de Bogotá, a la luz del enfoque de determinantes sociales de la salud."/>
    <s v="- Dos Artículos originales de resultados publicado en revistas catalogadas como A1 y A2 _x000a_- Generación de un producto alimenticio innovador que preserve el contenido de fitoquímicos de T. majus._x000a_- Participación en un evento científico internacional, presentando los resultados de la investigación_x000a_- Elaboración de un material educativo impreso con las guías para la realización de transferencia de capacidades a los profesionales de la salud que laboran en la red integrada de servicios de salud del Distrito de donde se captaron los pacientes para la intervención._x000a_- Cuatro Talleres de socialización de resultados con profesionales de la salud_x000a_- Formación culminada de dos estudiantes de pregrado al proyecto._x000a_- Vinculación de un estudiante de doctorado en el marco del proyecto"/>
    <n v="0.44129456962556962"/>
    <n v="2.946946504388075E-2"/>
    <n v="0"/>
    <n v="1"/>
    <n v="0.52923596533054962"/>
    <n v="0"/>
    <n v="0"/>
    <n v="0"/>
    <s v="N/A"/>
    <s v="No fue seleccionada en la convocatoria"/>
    <d v="2022-11-01T00:00:00"/>
    <m/>
    <s v="Avaló"/>
    <s v="Avaló"/>
    <s v="Avaló"/>
    <s v="Avaló"/>
    <s v="Avaló"/>
    <s v="Avaló"/>
    <m/>
  </r>
  <r>
    <x v="4"/>
    <s v="Propuesta de Investigación Convocatoria"/>
    <s v="No seleccionada en convocatoria"/>
    <n v="931"/>
    <s v="CONVOCATORIA FORTALECIMIENTO ACTORES INDUSTRIA HIDROCARBUROS"/>
    <s v="MinCiencias"/>
    <s v="Co-ejecutor"/>
    <s v="1. EAFIT_x000a_2. Fuerza Aérea Colombiana - FAC_x000a_3. Servicio Geológico Colombiano - SGC_x000a_4. Corporación de Alta Tecnología para la Defensa -Codaltec"/>
    <s v="N/A"/>
    <s v="Tecnologías de teledetección, monitoreo con sensores y control para el seguimiento y fiscalización en E&amp;P de hidrocarburos en un piloto (cuenca de Amagá). "/>
    <n v="12"/>
    <s v="UDFJC:_x000a_- William Benigno Barragán Zaque_x000a_- Lilia Edith Aparicio Pico_x000a_- Jhon Freddy López López_x000a_- Emily Dayann Núñez Eguis_x000a_- Karen Tatiana  Zamudio Quintero_x000a_EAFIT:_x000a_- Olga Lucía Quintero Montoya (investigador principal)_x000a_- Carlos Andrés Salazar Martínez_x000a_- José Ignacio Marulanda Bernal_x000a_- Cesar Augusto Rodriguez Adaime_x000a_- Santiago López Restrepo_x000a_- Andrés Yarce Botero_x000a_- Mateo Castillo Sepúlveda (Joven investigador)_x000a_- Katherin Romero Muñoz (Joven investigador)_x000a_- Valentina Movil Sandoval (Joven investigador)_x000a_FAC:_x000a_- TC. Sonia Ruth Rincón Urbina _x000a_- MY. Paola Andrea Zarate Luna_x000a_- MY. Juan Manuel Cárdenas García_x000a_- MY. Wilmer Chacón Ardila_x000a_- CT. Javier Enrique Méndez _x000a_-  CT. Alejandro Carvajal González_x000a_- TE. Lorena Paola Cárdenas Espinosa_x000a_- TE. Jeimmy Nataly Buitrago Leiva_x000a_- TE. William Efrén Chirán Alpala_x000a_- ST. Dib Ziyari Salek Chaves _x000a_- MY(R) Helio Chica_x000a_Ingeniero Carlos Salazar_x000a_- Físico Erick Gutiérrez_x000a_- Mateo Castillo Sepúlveda_x000a_- PhD. Jesús González Llorente_x000a_- Mg. Sandra Viviana Wilches Arce_x000a_- Ingeniero geógrafo, topógrafo o afín _x000a_SGC:_x000a_- Héctor Mora Páez_x000a_- Fredy Díaz Mila_x000a_- Lusette Karime Escobar Rey_x000a_- Nancy Paola Gutiérrez Rueda_x000a_- Gina Patricia Martínez Díaz_x000a_- Eliana Gómez Hurtado_x000a_- Jair Ramírez Cadena_x000a_- Ibeth Karine Terán Enríquez_x000a_CODALTEC:_x000a_- Andrei Naumov_x000a_- Mayor Gustavo Andrés González_x000a_- Jhon Alberto Guataquirá Macías"/>
    <s v="UDFJC:_x000a_- Grupo de Investigación en Telemedicina GITEM++_x000a_EAFIT:_x000a_- Oficina de Transferencia de Resultados de Investigación - Otri - Dependiente_x000a_- Grupo de investigación en modelado matemático_x000a_FAC:_x000a_- Grupo de Investigación Aplicada en Tecnologías Aeroespaciales - HEFESTO_x000a_SGC:_x000a_- Institución pública técnica y científica reconocida como Centro de Investigación._x000a_- Grupo reconocido y clasificado de Investigación y Desarrollo en Aplicaciones Satelitales para el estudio de la Dinámica de la Tierra-ASEDT_x000a_CODALTEC:_x000a_- 2.1.3.1 _x0009_Centro de Investigación - Corporación de Alta Tecnología para la Defensa -Codaltec_x000a_- 2.1.3.2 _x0009_Grupo de Investigación y desarrollo de sensores -GIDS_x000a_- 2.1.3.3 _x0009_Grupo de investigación enfocado en el desarrollo de software (Knowledge Technology Engineering Group) -KTEG}"/>
    <n v="4604701940"/>
    <n v="197668000"/>
    <n v="1998411792"/>
    <n v="2606290148"/>
    <n v="1998015792"/>
    <n v="0"/>
    <n v="99500000"/>
    <n v="264000"/>
    <n v="234457383"/>
    <n v="132000"/>
    <n v="2191297540"/>
    <n v="0"/>
    <n v="66535225"/>
    <n v="0"/>
    <n v="14500000"/>
    <s v="Informes técnicos_x000a_Informes financieros_x000a_Reporte de Reconocimiento y diagnóstico de las condiciones técnicas de operación de emisiones_x000a_Acta de la reunión de inicio del proyecto entre los equipos de la ALIANZA_x000a_Reporte de caracterización_x000a_Modelo matemático_x000a_Ficha técnica_x000a_Informe de rediseño_x000a_Procedimiento de Montaje de infraestructura necesaria para el soporte e instalación de las unidades de medición en el sitio._x000a_Ficha técnica del producto._x000a_Reporte de pruebas de campo de emisiones de CO2, H2S y CH4 en instalaciones concentradas y aisladas._x000a_Artículo Científico_x000a_Curso de capacitación en medición remota e in situ_x000a_Plataforma de software para manejo de datos e información_x000a_Plataforma de software para la visualización y monitoreo de la información_x000a_Un (1) Capítulos de libro o borradores para ser sometidos a evaluación, una por cada Joven Investigador e Innovador _x000a_Diseño e implementación de una estrategia de comunicación a ANH._x000a_Divulgación a Minciencias y/o ANH_x000a_Desarrollo de un algoritmo para identificación de coberturas de nubosidad en imágenes multiespectrales adquiridas por sensores ópticos Satelitales_x000a_Desarrollo de un algoritmo de recuperación de gases de efecto invernadero que incorpore la identificación de coberturas de nubosidad a partir de imágenes multiespectrales._x000a_Una (01) propuesta de requerimientos de carga útil con base en los algoritmos desarrollados para la implementación de una futura misión satelital. _x000a_Tres (3) documentos de Vigilancia tecnológica e Inteligencia Competitiva (VTeIC) de las tecnologías de monitoreo_x000a_Un (1) documento de vigilancia tecnológico e Inteligencia Competitiva (VTeIC) de la tecnología de procesamiento de datos_x000a_Difusión de resultados en dos eventos científicos, presentando los resultados de la investigación_x000a_Red de estaciones geodésicas de referencia y de fotocontrol_x000a_Coordenadas geodésicas de alta precisión de red geodésica y puntos de control fotogramétrico_x000a_Reporte de calibración de cada uno de los sensores. _x000a_Informes técnicos de las actividades realizadas en terreno_x000a_Informe de materialización de estaciones de referencia y de control fotogramétrico, esquemas de materialización y descripción de cada estación con registro fotográfico_x000a_informe técnico descriptivo de la metodología empleada_x000a_Documento de coordenadas calculadas_x000a_Evidencias fotográficas y fílmicas de la materialización de los puntos._x000a_Planes  de vuelo a ejecutar_x000a_Permiso de vuelo otorgado por la autoridad aeronáutica._x000a_Datos tomados según las condiciones establecidas previamente_x000a_Evidencias fotográficas y fílmicas de la realización de vuelos_x000a_Bloques fotogramétricos_x000a_Modelos tridimensionales_x000a_Productos cartográficos finales_x000a_Análisis tectónico de la zona de estudio y estado de deformación de corteza terrestre_x000a_Estimación de retraso troposférico a partir de datos de estaciones geodésicas GNSS de la región de estudio_x000a_Mapas interferométricos_x000a_Propuesta metodológica para la generación de información geoespaciaL_x000a_Difusión de resultados en un evento científico_x000a_"/>
    <s v="- Tres artículos categoría A2_x000a_- Un artículo categoría A1_x000a_- Un capítulo de libro categoría B_x000a_- Cuatro ponencias en eventos_x000a_- Dos Certificación de registro aprobado por la institución otorgante_x000a_- Cuatro Documento del proyecto de investigación que evidencie la_x000a_participación activa de las comunidades en su ejecución, o_x000a_documento del evento que evidencie la participación en el mismo de_x000a_las comunidades. Agenda de las reuniones y listas de asistencia_x000a_- Un Documento Estrategias de_x000a_comunicación del conocimiento_x000a_- Un documento Plan de divulgación y evento científicotécnico con personal de la ANH_x000a_- Dos CURSOS A PERSONAL DE ANH DE 20 HORAS_x000a_- Un Informe técnico descriptivo de la aplicación geodésica bajo el marco del proyecto_x000a_- Una Pieza Audiovisual_x000a_- VINCULACION DE TRES JOVENES INVESTIGADORES EN EL_x000a_MARCO DE LA PROPUESTA"/>
    <n v="0.43390773562208024"/>
    <n v="2.16083475752613E-2"/>
    <n v="0"/>
    <n v="1"/>
    <n v="5.0974283690553054E-2"/>
    <n v="0.47591126821120588"/>
    <n v="1.4449409726615226E-2"/>
    <n v="3.1489551742843098E-3"/>
    <n v="94626"/>
    <s v="Banco de Definitivos - Puesto #2 - Temática Telemetría y Sensórica"/>
    <s v="14/10/2022_x000a_11/11/2022"/>
    <m/>
    <s v="Avaló"/>
    <s v="Avaló"/>
    <s v="Avaló"/>
    <s v="Avaló"/>
    <s v="Avaló"/>
    <m/>
    <m/>
  </r>
  <r>
    <x v="4"/>
    <s v="Propuesta de Investigación Convocatoria"/>
    <s v="No seleccionada en convocatoria"/>
    <s v="N/A"/>
    <s v="INVESTIGACIÓN E INNOVACIÓN PARA LA SOLUCIÓN DE RETOS DEL SECTOR SALUD"/>
    <s v="1- Agencia Distrital para la Educación Superior, la Ciencia y la Tecnología - ATENEA_x000a_2- Secretaria Distrital de Salud"/>
    <s v="Co-ejecutor"/>
    <s v="1. Universidad del Rosario - UR_x000a_2. Hospital Universitario Méderi - HUM_x000a_3. Fabrilab"/>
    <s v="N/A"/>
    <s v="Sistema integrado para la cuantificación de glucosa y el control de ingesta de carbohidratos para pacientes diabéticos de la ciudad de Bogotá, D.C."/>
    <n v="24"/>
    <s v="UDFJC:_x000a_- Cesar Andrey Perdomo Charry_x000a_- Andrés Jutinico_x000a_UR:_x000a_- Oscar Julián Perdomo Charry (investigador principal)_x000a_- Álvaro Orjuela_x000a_- Diana Rodríguez_x000a_- Juan Pardo_x000a_- Héctor Sandoval_x000a_HUM:_x000a__x000a_FABRILAB:_x000a_- Antonio Pulido"/>
    <s v="UDFJC:_x000a_- LASER_x000a_UR:_x000a_- Gibiome_x000a_- Grupo de investigación Clínica_x000a_HUM:_x000a__x000a_FABRILAB:_x000a_"/>
    <n v="949156525"/>
    <n v="27600000"/>
    <n v="664582171"/>
    <n v="284574354"/>
    <n v="664582171"/>
    <n v="0"/>
    <n v="48800000"/>
    <n v="0"/>
    <n v="211774354"/>
    <n v="0"/>
    <n v="0"/>
    <n v="0"/>
    <n v="24000000"/>
    <m/>
    <m/>
    <s v="El dispositivo que se espera obtener de este proyecto permitirá conocer la concentración de glucosa en el organismo del paciente y conocer los alimentos que son aptos para consumir según los datos recolectados de concentración de glucosa. Este dispositivo tendrá un bajo costo comparado a otros dispositivos similares en el mercado permitiendo a pacientes que padecen diabetes en la ciudad de Bogotá D.C acceder a un dispositivo con el cual pueden conocer su nivel de glucosa de forma no invasiva y, conocer de forma instantánea la composición y el índice glucémico del los alimentos que van a consumir con el fin de prevenir complicaciones de la enfermedad y contribuyendo a disminuir el índice de mortalidad por esta enfermedad en la región."/>
    <s v=" Biosensor basado en papel y nanopartículas con propiedades fluorescentes que permite la detección de glucosa de forma no invasiva._x000a_ Sensor de bajo costo basado en espectrometría infrarroja para identificar la composición química de los alimentos._x000a_ Aplicación móvil que permita almacenar e interpretar los datos relacionados a los sensores desarrollados._x000a_ Base de datos de composición química de alimentos que son de consumo habitual en la ciudad de Bogotá, D.C._x000a_ Sistema portable de dos partes, la primera en la que se cuantifica la cantidad de glucosa presente en una muestra y la segunda que identifica la composición de los alimentos._x000a_ Artículo Q1 publicado en revista Open-Access_x000a_ 1 Conferencia nacional_x000a_ 1 Conferencia internacional_x000a_ Registro de software ante de la DNDA_x000a_ Evento para apropiación social del conocimiento (EMCS-UR)_x000a_- Formación laboral e investigativa de 4 estudiantes recién egresados_x000a_- Formación laboral e investigativa de 4 estudiantes de maestría"/>
    <n v="0.70018184935303474"/>
    <n v="5.1414069981766182E-2"/>
    <n v="0"/>
    <n v="1"/>
    <n v="0.22311847247744518"/>
    <n v="0"/>
    <n v="2.5285608187753859E-2"/>
    <n v="0"/>
    <m/>
    <m/>
    <d v="2022-11-01T00:00:00"/>
    <m/>
    <m/>
    <m/>
    <m/>
    <m/>
    <m/>
    <m/>
    <m/>
  </r>
  <r>
    <x v="4"/>
    <s v="Propuesta de Investigación Convocatoria"/>
    <s v="No seleccionada en convocatoria"/>
    <n v="923"/>
    <s v="CONVOCATORIA MOVILIDAD ACADÉMICA CON EUROPA - CAPÍTULO TRES: PROGRAMA BMBF ALEMANIA"/>
    <s v="Programa BMBF Alemania"/>
    <s v="Ejecutor"/>
    <s v="1. Universidad de Ciencias Aplicadas de Stuttgart"/>
    <s v="N/A"/>
    <s v="Análisis de potencial solar, utilizando entorno de simulación urbana de planificación"/>
    <n v="24"/>
    <s v="UDFJC:_x000a_-William Benigno Barragan Zaque_x000a_- William Ricardo Lopez Sanchez_x000a_SdeStu:"/>
    <s v="UDFJC:_x000a__x000a_SdeStu:"/>
    <n v="55755200"/>
    <n v="35955200"/>
    <n v="35955200"/>
    <n v="19800000"/>
    <n v="35955200"/>
    <n v="0"/>
    <n v="19800000"/>
    <m/>
    <m/>
    <m/>
    <m/>
    <m/>
    <m/>
    <m/>
    <m/>
    <s v="- Listado de elementos cartográficos, variables de la base de datos y compatibilidad de salidas gráficas_x000a_- Utilización de las diferentes herramientas para el desarrollo del proyecto _x000a_- Simulación del modelo de cálculo de potencial solar en la zona_x000a_- Participantes de la comunidad académica certificados en el manejo de la herramienta de planificación."/>
    <s v="Circulación de conocimiento especializado: participación en redes de conocimiento en el marco de las movilidades internacionales_x000a__x000a_Entro de los productos esperados se encuentra:_x000a_· Listado de elementos cartográficos, variables de la base de datos y compatibilidad de salidas gráficas_x000a_· Utilización de las diferentes herramientas para el desarrollo del proyecto_x000a_· Simulación del modelo de cálculo de potencial solar en la zona_x000a_· Participantes de la comunidad académica certificados en el manejo de la herramienta de planificación."/>
    <n v="0.64487617298476196"/>
    <n v="0.35512382701523804"/>
    <n v="0"/>
    <n v="1"/>
    <n v="0"/>
    <n v="0"/>
    <n v="0"/>
    <n v="0"/>
    <n v="94767"/>
    <s v="Seleccionado en el puesto #5"/>
    <s v="30/09/2022_x000a_25/11/2022"/>
    <m/>
    <s v="Aval en el Comité de Investigaciones del 07/09/2022"/>
    <s v="Aval en el Comité de Investigaciones del 07/09/2022"/>
    <s v="Aval en el Comité de Investigaciones del 07/09/2022"/>
    <s v="Aval en el Comité de Investigaciones del 07/09/2022"/>
    <s v="Aval en el Comité de Investigaciones del 07/09/2022"/>
    <s v="Aval en el Comité de Investigaciones del 07/09/2022"/>
    <s v="Aval en el Comité de Investigaciones del 07/09/2022"/>
  </r>
  <r>
    <x v="4"/>
    <s v="Propuesta de Investigación Convocatoria"/>
    <s v="Firmo Contrato"/>
    <n v="30"/>
    <s v="CONVOCATORIA DE LA ASIGNACIÓN PARA LA CTEI DEL SGR PARA LA CONFORMACIÓN DE UN LISTADO DE PROYECTOS ELEGIBLES PARA EL FORTALECIMIENTO DE LAS CAPACIDADES DE INNOVACIÓN EN EL SECTOR EMPRESARIAL Y EL DESARROLLO Y TRANSFERENCIA DE TECNOLOGÍA CON ENFOQUE REGIONAL (Mecanismo 1)"/>
    <s v="SGR - MinCiencias"/>
    <s v="Co-ejecutor"/>
    <s v="1. UP Holding S.A.S (Ejecutor)_x000a_2. Cámara de Comerciantes LGTB de Colombia (aliado)_x000a_3. Red comunitaria Trans (aliado)_x000a_4. Bogotá Distrito Capital - Secretaria de Integración Social (aliado)_x000a_5. Municipio de Barrancabermeja (aliado)_x000a_6. Sector productivo de los departamentos de Boyacá, Cundinamarca, Santander y Bogotá (beneficiario)_x000a_7. Comunidades LGBT (beneficiario)_x000a_8. Mujeres empresarias de la región (beneficiario)"/>
    <s v="N/A"/>
    <s v="DESARROLLO DE CAPACIDADES EN GESTIÓN DE LA INNOVACIÓN EN EMPRESAS DE LOS SECTORES DE TURISMO, ECONOMÍA NARANJA, SERVICIOS Y AGROINDUSTRIA PROMOVIENDO EL ENFOQUE DE GENERO Y LA DIVERSIDAD SEXUAL EN LOS DEPARTAMENTOS BOYACÁ, BOGOTÁ, CUNDINAMARCA, SANTANDER"/>
    <n v="18"/>
    <s v="UDFJC:_x000a_- Abel Antonio Navarrete"/>
    <s v="UDFJC:_x000a_- GICOGE"/>
    <n v="8426449145.6999998"/>
    <m/>
    <n v="8212449145.6999998"/>
    <n v="214000000"/>
    <n v="8212449145.6999998"/>
    <n v="0"/>
    <n v="40000000"/>
    <n v="0"/>
    <n v="140000000"/>
    <n v="0"/>
    <n v="17000000"/>
    <n v="0"/>
    <n v="17000000"/>
    <m/>
    <m/>
    <s v="- (19) eventos de reconocimiento y casos de éxito basados en innovación en (4) Departamentos_x000a_- (772) personas beneficiadas_x000a_- (12) talleres para la promoción y difusión de mentalidad innovadora en (4) Departamentos_x000a_- (464) beneficiados en talleres._x000a_- (429) personas formadas en innovación empresarial entre: _x000a_(232) empresas del de los sectores priorizados en los departamentos participantes _x000a_(93) facilitadores con habilidades para innovar en los departamentos beneficiados._x000a_(93) personas que pertenecen a las empresas. _x000a_(232) perfiles de proyecto de innovación._x000a_- (232) empresas acompañadas en la aceleración de prototipado _x000a_- (139) Perfiles de proyecto acompañados en su formulación_x000a_-(139) empresas participantes en la convocatoria  _x000a_- (23) proyectos seleccionados y viabilizados para su financiación e implementación"/>
    <s v="Cursos especializados para mejorar competencias de desarrollo tecnológico e innovación a nivel industrial_x000a_- Veintitres (23) Proyectos financiados para el desarrollo tecnológico y la innovación"/>
    <n v="0.97460377481667904"/>
    <n v="4.7469579781908395E-3"/>
    <n v="0"/>
    <n v="1"/>
    <n v="1.661435292366794E-2"/>
    <n v="2.0174571407311067E-3"/>
    <n v="2.0174571407311067E-3"/>
    <n v="0"/>
    <n v="95004"/>
    <s v="Banco definitivo y región Centro Oriente - Puesto #1"/>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r>
  <r>
    <x v="4"/>
    <s v="Propuesta de Investigación Convocatoria"/>
    <s v="No seleccionada en convocatoria"/>
    <n v="30"/>
    <s v="CONVOCATORIA DE LA ASIGNACIÓN PARA LA CTEI DEL SGR PARA LA CONFORMACIÓN DE UN LISTADO DE PROYECTOS ELEGIBLES PARA EL FORTALECIMIENTO DE LAS CAPACIDADES DE INNOVACIÓN EN EL SECTOR EMPRESARIAL Y EL DESARROLLO Y TRANSFERENCIA DE TECNOLOGÍA CON ENFOQUE REGIONAL (Mecanismo 1)"/>
    <s v="SGR - MinCiencias"/>
    <s v="Co-ejecutor"/>
    <s v="1. Fundación Ernesto Schiefelbein_x000a_2. Alcaldía de Chinácota, Norte de Santander"/>
    <s v="N/A"/>
    <s v="FORTALECIMIENTO DEL PROCESO PRODUCTIVO MEDIANTE LA IMPLEMENTACIÓN DE MODELOS AGROECOLÓGICOS DE REGION CENTRO ORIENTE EN LOS DEPARTAMENTOS DE CUNDINAMARCA, BOYACA, SANTANDER Y NORTE DE SANTANDER."/>
    <n v="14"/>
    <s v="UDFJC:_x000a_- Víctor Hugo Medina"/>
    <s v="UDFJC:_x000a_- GICOGE"/>
    <n v="9502834187"/>
    <m/>
    <n v="9449834187"/>
    <n v="53000000"/>
    <n v="9449834187"/>
    <n v="0"/>
    <n v="24000000"/>
    <n v="0"/>
    <n v="24000000"/>
    <n v="0"/>
    <n v="5000000"/>
    <m/>
    <m/>
    <m/>
    <m/>
    <s v="Actividad No. 1_x0009_No. de Informes respecto del avance y/o realización de los eventos de sensibilización y actas de compromiso._x0009_1_x000a_Actividad No. 2_x0009_Número de personas capacitadas en buenas prácticas para la implementación de modelos de producción agroecológica_x0009_166_x000a_Actividad No. 3_x0009_Número de personas capacitadas en sostenibilidad e inocuidad como resultado de los modelos de producción agroecológica._x0009_ 166_x000a_Actividad No. 4 _x0009_No. de informes de avance técnico en el establecimiento de los modelos 11_x000a_Actividad No. 5_x0009_No. De Toma y Análisis de muestras de suelo_x0009_320_x000a__x0009_No. análisis de agua de riego_x0009_320_x000a__x0009_No. Análisis de Tejido Vegetal_x0009_640_x000a__x0009_No. Análisis de Calidad del Fruto (Inocuidad)_x0009_640_x000a__x0009_No. de Toma, Procesamiento y Análisis de Clorofila._x0009_640_x000a__x0009_No. de Toma, Procesamiento y Análisis Índice de Vegetación de Diferencia Normalizada._x0009_640_x000a__x0009_No. de Toma, Procesamiento y Análisis de Nitrógeno._x0009_640_x000a_Actividad No. 6_x0009_Número de personas capacitadas en gestión de la innovación y oportunidades de negocio asociadas a proyectos._x0009_166_x000a_Actividad No. 7_x0009_Numero de eventos de socialización y divulgación de resultados por cada municipio._x0009_4_x000a_Actividad No. 8_x0009_No. de informes de avance de administración._x0009_14_x000a_Actividad No. 9_x0009_No. de Informes de la actividad de apoyo a la supervisión_x0009_14"/>
    <s v="Un (1) documento con las memorias de las personas sensibilizadas (No. de proyectos 2)._x000a_Un (1) documento con el número de paquetes de innovación tecnológica a las familias junto con la adopción del proceso innovador y estandarización de los modelos (160)."/>
    <n v="0.99442271653308389"/>
    <n v="2.5255623246412434E-3"/>
    <n v="0"/>
    <n v="1"/>
    <n v="2.5255623246412434E-3"/>
    <n v="5.2615881763359233E-4"/>
    <n v="0"/>
    <n v="0"/>
    <n v="95075"/>
    <s v="Banco preliminar y región Centro Oriente - Puesto #22"/>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r>
  <r>
    <x v="4"/>
    <s v="Propuesta de Investigación Convocatoria"/>
    <s v="No seleccionada en convocatoria"/>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Ejecutor"/>
    <s v="1. MUNICIPIO DE CUCAITA _x000a_2. MUNICIPIO DE UBATE_x000a_3. GESTION ESPECIALIZADA DE SOLUCIONES TECNOLOGICAS Y ORGANIZACIONES SUSTENTABLES SAS_x000a_4. ASOCIACIÓN DE SUSCRIPTORES DEL ACUEDUCTO VEREDA EL LLANO &quot;ACUALLANO&quot;"/>
    <s v="N/A"/>
    <s v="Investigación científica y desarrollo tecnológico para la descontaminación de la Cuenca de río Ubaté Suárez y la sub cuenca del rio Gachaneca usando bio y nano materiales"/>
    <n v="18"/>
    <s v="UDFJC: _x000a_- Yesid Acuña_x000a_- Cesar Díaz Pomar_x000a_- Arthur Triana Martinez_x000a_- Cesar Augusto Herreño_x000a_- Miguel Ángel Delgado_x000a_- Julio Eduardo Beltrán_x000a_- Edgar Emir González_x000a_- Cesar Augusto García_x000a_- "/>
    <s v="UDFJC:_x000a_- Grupo de Instrumentación Científica y Didáctica_x000a_- Física del Medio Ambiente y Energía Solar_x000a_- INDESOS - Investigación para el desarrollo sostenible_x000a_- Grupo de Investigación en Ingeniería Civil_x000a_Universidad Distrital -GIICUD"/>
    <n v="6505403536"/>
    <m/>
    <n v="6291000000"/>
    <n v="214403536"/>
    <n v="6291000000"/>
    <n v="0"/>
    <n v="199307584"/>
    <n v="0"/>
    <n v="3985280"/>
    <n v="0"/>
    <n v="6740448"/>
    <n v="0"/>
    <n v="4370224"/>
    <m/>
    <m/>
    <s v="- Análisis de las características físicas, químicas y de calidad del agua proveniente de las cuencas Alta, media y baja del Rio Suarez-Ubaté_x000a_- Situación de las cuencas de ubicación geográfica, zonas de afectación ambiental y análisis concluyente de interacción de aspectos físicos, sociodemográficos, económicos._x000a_- Obtención de nanomateriales y biomaterial_x000a_- Verificación de los nanomateriales y biomateriales_x000a_- Filtros de nanomateriales_x000a_- Obtención de Biochar-grafeno, validación de óxido de grafeno y oxido de grafeno reducido_x000a_- Un módulo de tratamiento de aguas contaminadas con nano y biomateriales_x000a_- Solicitud de patente del módulo de tratamiento de aguas_x000a_- Obtención de Biochar-grafeno, validación de óxido de grafeno y oxido de grafeno reducido_x000a_- Conformación de mesas de trabajo, implementación de concurso_x000a_- taller de capacitación_x000a_- Jornada de reciclaje , promoción y divulgación, diplomado"/>
    <s v="- Tres artículos de investigación_x000a_- Una solicitud de patente_x000a_- Una pieza divulgativa_x000a_- Se realizarán 1 tesis de pregrado, 2 trabajos de maestría,1 tesis de doctorado basados en el proyecto planteado"/>
    <n v="0.96704223883829488"/>
    <n v="3.0637236091052539E-2"/>
    <n v="0"/>
    <n v="1"/>
    <n v="6.1261072859600696E-4"/>
    <n v="1.0361306508811169E-3"/>
    <n v="6.7178369117546464E-4"/>
    <n v="0"/>
    <n v="94916"/>
    <s v="Banco preliminar y región Centro Oriente - Puesto #23"/>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r>
  <r>
    <x v="4"/>
    <s v="Propuesta de Investigación Convocatoria"/>
    <s v="No seleccionada en convocatoria"/>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Ejecutor"/>
    <s v="1. Corporación Universidad Piloto de Colombia_x000a_2. Alcaldía Municipal de Sopó_x000a_3. Alcaldía Municipal de Guasca_x000a_4. Alcaldía Municipal de Aquitania_x000a_5. Aguas del Tequendama S.A E.S.P - ERAT_x000a_7. TECSOL LTDA"/>
    <s v="N/A"/>
    <s v="MODELO DE INNOVACIÓN PARA EL CICLO INTEGRAL DE LOS RESIDUOS EN POBLACIONES ENTRE 10.000 Y 35.000 HABITANTES. ESTUDIO DE CASO DE LOS MUNICIPIOS DE SOPÓ, GUASCA, LA MESA EN CUNDINAMARCA Y DEL MUNICIPIO DE AQUITANIA DE BOYACÁ"/>
    <n v="36"/>
    <s v="UDFJC: _x000a_- Jaime Moreno"/>
    <s v="UDFJC:_x000a_- Propobos"/>
    <n v="6645530826"/>
    <m/>
    <n v="6065588750"/>
    <n v="579942076"/>
    <n v="6065588750"/>
    <n v="0"/>
    <n v="209532600"/>
    <n v="0"/>
    <n v="80000000"/>
    <n v="0"/>
    <n v="45469392"/>
    <n v="0"/>
    <n v="110540084"/>
    <n v="0"/>
    <n v="134400000"/>
    <s v="Proporcionar, a través del Modelo de innovación para el ciclo integral de los residuos, mecanismos que permitan a las entidades prestadoras de servicios públicos de aseo y asociaciones de los municipios dedicadas a actividades de aprovechamiento y gestión de los RSU, mayor cobertura, continuidad, eficiencia y calidad en las diferentes estrategias y metas por encima de lo establecidos en los Plan de Gestión Integral de Residuos Sólidos -PGIRS. _x000a__x000a_ _x000a__x000a_Igualmente, como parte de los resultados esperados se contará con: _x000a__x000a_    La caracterización de la composición de los RSU de cada municipio priorizado. _x000a__x000a_    Alternativas de valorización de los RSU de acuerdo con los resultados de la caracterización realizada en cada municipio. _x000a__x000a_    Estudio de factibilidad a la medida de las condiciones particulares de cada municipio priorizado para el transporte de los residuos que contempla el uso de vehículos recolectores eléctricos, con producción de energía solar y la valorización energética propia de los RSU. _x000a__x000a_    3 Pilotos de compostaje y valorización energética con implementación de desarrollos tecnológicos distribuidos así: uno para municipios de Cundinamarca de clima frío, uno para municipios de Cundinamarca de clima templando y uno para el municipio de Aquitania Boyacá. _x000a__x000a_    Desarrollo de programas de formación y capacitación dirigida a los actores de la cadena de valor de los RSU en cada uno de los municipios priorizados. _x000a__x000a_    Campañas de sensibilización a los ciudadanos y a los actores en torno a la cadena de valor de los RSU en cada uno de los municipios priorizados. _x000a__x000a_ _x000a__x000a_El proyecto estima pasar de una disposición total de los residuos en rellenos sanitarios a alcanzar una reducción igual o superior al 40% de sus residuos en rellenos sanitarios, lo cual representa una línea base con la implementación del proyecto, para en un plazo de 3 años y con una reducción del 15% anual acumulada se evidencien mejoras ostensibles a esta problemática. Con esta línea base, en el 2025 se revertiría la situación de los últimos 10 años y adicionalmente se reduce en un 25% la disposición final en los rellenos sanitarios. "/>
    <s v="- Tres Artículos de investigación _x000a_- Tres prototipos desarrollados_x000a_- Dos trabajos de grado de Maestria_x000a_- Cinco Estrategias de socialización y comunicación del conocimiento desarrolladas e implementadas _x000a_- Doce informes de gestión"/>
    <n v="0.91273201627008749"/>
    <n v="3.1529851487592811E-2"/>
    <n v="0"/>
    <n v="1"/>
    <n v="1.203816551222781E-2"/>
    <n v="6.8421008329545892E-3"/>
    <n v="1.6633747836594565E-2"/>
    <n v="2.0224118060542723E-2"/>
    <n v="95218"/>
    <s v="Banco preliminar y región Centro Oriente - Puesto #28"/>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r>
  <r>
    <x v="4"/>
    <s v="Propuesta de Investigación Convocatoria"/>
    <s v="Firmo Contrato"/>
    <n v="30"/>
    <s v="CONVOCATORIA DE LA ASIGNACIÓN PARA LA CTEI DEL SGR PARA LA CONFORMACIÓN DE UN LISTADO DE PROYECTOS ELEGIBLES PARA EL FORTALECIMIENTO DE LAS CAPACIDADES DE INNOVACIÓN EN EL SECTOR EMPRESARIAL Y EL DESARROLLO Y TRANSFERENCIA DE TECNOLOGÍA CON ENFOQUE REGIONAL (Mecanismo 2)"/>
    <s v="SGR - MinCiencias"/>
    <s v="Ejecutor"/>
    <s v="1. ICONTEC_x000a_2. TECNALIA_x000a_3. NEPTURA ZOOMAC_x000a_4. NODRIZA_x000a_5, ASOPATÍA"/>
    <s v="N/A"/>
    <s v="VALIDACIÓN COMERCIAL DE PROTOTIPO DE DESCARBONIZACIÓN PARA LA PROTECCIÓN Y CONSERVACIÓN DE CUENCAS DE AGUA Y SUELOS, CON PLATAFORMA BLOCKCHAIN PARA LA CREACIÓN DE MERCADO TEMPRANO DE CARBONO EN LA REGIÓN PACÍFICO"/>
    <n v="24"/>
    <s v="UDFJC: _x000a_- Cesar Andrey Perdomo Cherry"/>
    <s v="UDFJC:_x000a_- Laboratorio de automatizacion sistemas embebidos y robotica: LASER"/>
    <n v="6528618114.8500004"/>
    <m/>
    <n v="6400605995.3000002"/>
    <n v="128012119.55"/>
    <n v="6400605995.3000002"/>
    <n v="0"/>
    <n v="64006059.590000004"/>
    <n v="0"/>
    <n v="19201817.989999998"/>
    <n v="0"/>
    <n v="38403635.969999999"/>
    <n v="0"/>
    <n v="6400606"/>
    <m/>
    <m/>
    <s v="Desarrollo y validación comercial de plataforma de descarbonización para la protección y conservación de_x000a_cuencas de agua y suelos , con plataforma blockchain para la creación de mercado temprano de carbono_x000a_1 modelo de transferencia tecnológica e innovación para la validación, experimentos, prueba de concepto y_x000a_lanzamiento con adoptadores tempranos._x000a_Laboratorio Tecnológico dotado con tecnologías emergentes 4.0_x000a_Contenidos audiovisuales digitales de calidad y con contexto_x000a_Adquisición de competencias tecnológicas en el sector agroforestal y productivo regional_x000a_Fortalecimiento de capacidades CTeI en la región_x000a_Producto de nuevo conocimiento (publicación) con los resultados de las experiencias del proyecto_x000a_- Ocho informes de gestión"/>
    <s v="- Un laboratorio dotado_x000a_- Un modelo de transferencia tecnológica e innovación, el prototipo de la plataforma de innovación educativa validado con aplicaciones a los sectores productivos y educativos, para la apropiación de la CTeI y de bioeconomía_x000a_- Un artículo científico derivado del proceso de innovación y desarrollo tecnológico."/>
    <n v="0.98039215691620507"/>
    <n v="9.8039215135606976E-3"/>
    <n v="0"/>
    <n v="1"/>
    <n v="2.9411764713766189E-3"/>
    <n v="5.8823529412215204E-3"/>
    <n v="9.8039215763611235E-4"/>
    <n v="0"/>
    <n v="95258"/>
    <s v="Banco preliminar y región Pacífico - Puesto #3"/>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s v="No seleccionada en convocatoria"/>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Ejecutor"/>
    <s v="1 MYLABS SAS_x000a_2. CORPORACIÓN INNPRENDE SAS_x000a_3. NEPTURA ZOMAC _x000a_4. FUNDACIÓN TECNALIA COLOMBIA"/>
    <s v="N/A"/>
    <s v="DESARROLLO TECNOLÓGICO DE MINIPLANTA PORTÁTIL AUTOMATIZADA PARA LA SEPARACIÓN DE RESIDUOS SÓLIDOS CON BIOTECNOLOGÍAS Y TECNOLOGÍA 4.0, INTELIGENCIA ARTIFICIAL, VISIÓN COMPUTARIZADA Y BRAZOS ROBOTIZADOS , EN LA REGIÓN CARIBE"/>
    <n v="24"/>
    <s v="UDFJC: _x000a_- Edwin Rivas Trujillo"/>
    <s v="UDFJC:_x000a_- AQUAFORMAT"/>
    <n v="13202771295.310001"/>
    <m/>
    <n v="12943893426.780001"/>
    <n v="258877868.53"/>
    <n v="12943893426.780001"/>
    <n v="0"/>
    <n v="129438934.27"/>
    <n v="0"/>
    <n v="25887786.850000001"/>
    <n v="0"/>
    <n v="25887786.850000001"/>
    <n v="0"/>
    <n v="25887786.850000001"/>
    <n v="0"/>
    <n v="51775573.710000001"/>
    <s v="- Laboratorio portátil de biotecnología y robótica aplicada a residuos_x000a_sólidos_x000a_- Desarrollo de biotecnología para el aprovechamiento de residuos sólidos_x000a_- Desarrollar un sistema integrado para el aprovechamiento de residuos sólidos._x000a_- Se realiza un proceso de transferencia de conocimiento de base biológica y en tecnologías emergentes 4.0 para manejo de residuos_x000a_sólidos_x000a_- Documento de lineamientos técnicos de la miniplanta robotizada_x000a_para el aprovechamiento de residuos sólidos"/>
    <s v="- 2 Artículos en revistas indexadas SJR o WoS._x000a_- El proyecto vincula a un estudiante de doctorado dentro del equipo base para la ejecución del proyecto_x000a_- Dotar laboratorio portátil de biotecnología y robótica aplicada a residuos sólidos._x000a_- Ocho Informes técnicos y financieros de ejecución presentados_x000a_- Ocho Informes de supervisión"/>
    <n v="0.98039215686316084"/>
    <n v="9.8039215687982396E-3"/>
    <n v="0"/>
    <n v="1"/>
    <n v="1.9607843134566813E-3"/>
    <n v="1.9607843134566813E-3"/>
    <n v="1.9607843134566813E-3"/>
    <n v="3.9215686276707793E-3"/>
    <n v="95271"/>
    <s v="Banco preliminar y región Caribe - Puesto #31"/>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s v="No seleccionada en convocatoria"/>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Ejecutor"/>
    <s v="1. ASOMARVI_x000a_2. NEPTURA ZOMAC _x000a_3. FUNDACIÓN TECNALIA COLOMBIA_x000a_4. AGAF"/>
    <s v="N/A"/>
    <s v="IMPLEMENTACIÓN DE ACCIONES PARA LA GENERACIÓN DE CONOCIMIENTO MEDIANTE BIOTECNOLOGÍA Y AGROINDUSTRIA 4.0 PARA MITIGACIÓN DEL CAMBIO CLIMÁTICO EN LA REGIÓN LLANOS"/>
    <n v="24"/>
    <s v="UDFJC: _x000a_- Cesar Andrey Perdomo Cherry_x000a_- Edwin Rivas (cambio a última hora, pero la carta ya esta firmada)"/>
    <s v="UDFJC:_x000a_- AQUAFORMAT_x000a_- Compatibilidad e Interferencia Electromagnética  (CAMBIO DE ÚLTIMO MOMENTO)"/>
    <n v="6365980265.2999992"/>
    <m/>
    <n v="6241157122.8299999"/>
    <n v="124823142.46999998"/>
    <n v="6241157122.8299999"/>
    <n v="0"/>
    <n v="62411571.229999997"/>
    <n v="0"/>
    <n v="12482314.25"/>
    <n v="0"/>
    <n v="12482314.25"/>
    <n v="0"/>
    <n v="24964628.489999998"/>
    <n v="0"/>
    <n v="12482314.25"/>
    <s v="- 200 hectáreas con ferti- riego de agua modificada._x000a_- 200 hectáreas protegidas con agua modificada._x000a_- 1 algoritmo inteligencia artificial predictor de enfermedades_x000a_- 200 hectáreas atendidas con predictor de enfermedades_x000a_- 1 algoritmo de identificación e intervención adecuada para el control de procesos fenológicos._x000a_- 200 hectáreas sembradas con drones aspersores de semillas _x000a_- 200 hectáreas fumigadas con drones aspersores agroinsumos_x000a_- Banco estratégico de Germo_x000a_plasma con semillas_x000a_importadas y estudio de_x000a_semillas nacionales_x000a_- Aprovechamiento de recursos_x000a_destinados a los cultivos_x000a_inteligentes y con niveles de_x000a_captura de carbono_x000a_- Bioprospección_x000a_1. productos alimenticios innovadores_x000a_2. productos desarrollados tecnológicamente para la industria farmacéutica, alimenticia o cosmética_x000a_50 millones ventas comercio_x000a_electrónico"/>
    <s v="- Cinco artículos de investigación_x000a_- Documentos de lineamientos técnicos_x000a_- Ocho informes de gestión"/>
    <n v="0.98039215686068149"/>
    <n v="9.8039215688738596E-3"/>
    <n v="0"/>
    <n v="1"/>
    <n v="1.9607843144031122E-3"/>
    <n v="1.9607843144031122E-3"/>
    <n v="3.9215686272353742E-3"/>
    <n v="1.9607843144031122E-3"/>
    <n v="95328"/>
    <s v="Banco preliminar y región Llanos - Puesto #12"/>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s v="No seleccionada en convocatoria"/>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Co-ejecutor"/>
    <s v="1. ICONTEC_x000a_2. NODRIZA_x000a_3. TECNALIA_x000a_4. ASOPATÍA_x000a_5. NEPTURA ZOMAC SAS _x000a_6. Alcaldía Municipio de Patía"/>
    <s v="N/A"/>
    <s v="DESARROLLO TECNOLÓGICO DE PLATAFORMA DESCENTRALIZADA PARA LA PREDICCIÓN DE LA DEGRADACIÓN EN ECOSISTEMAS ESTRATÉGICOS (MANGLARES Y HUMEDALES) Y MEDIDAS DE MITIGACIÓN Y ADAPTACIÓN CLIMÁTICA EN LA REGIÓN PACÍFICO."/>
    <n v="24"/>
    <s v="UDFJC: _x000a_- _x000a__x000a_NEPTURA:_x000a_- Diana Paola Arenas Martínez (investigadora principal)"/>
    <m/>
    <n v="6457871947.2400007"/>
    <m/>
    <n v="6331247007.1000004"/>
    <n v="126624940.14"/>
    <n v="6331247007.1000004"/>
    <n v="0"/>
    <n v="37987482.039999999"/>
    <n v="0"/>
    <n v="56981223.060000002"/>
    <n v="0"/>
    <n v="6331247.0099999998"/>
    <m/>
    <n v="25324988.030000001"/>
    <m/>
    <m/>
    <s v="- Modelo de medición y predicción de degradación de humedales y manglares._x000a_- Documento técnico de medición de degradación de los humedales y manglares._x000a_- Base de datos fotográficos y contenidos digitales para alimentación de bases big data._x000a_- Documento con recomendaciones de acciones de mitigación y adaptación en humedales y manglares_x000a_- Documento estratégico de integración de las TIC_x000a_- Desarrollar contratos_x000a_inteligentes con_x000a_tecnología_x000a_Blockchain:_x000a_condiciones de_x000a_comercialización_x000a_(token bonos de_x000a_carbono) para la_x000a_conservación_x000a_ambiental (humedales_x000a_y manglares)._x000a_- Desarrollar el modelo_x000a_de monetización para_x000a_la protección de los_x000a_activos ambientales_x000a_priorizados_x000a_(humedales y_x000a_manglares)._x000a_- Diseñar y Publicar un_x000a_artículo de_x000a_investigación con los_x000a_resultados del_x000a_proyecto"/>
    <s v="- Elaboración y publicación de (3) tres artículos en revistas indexadas SJR o WoS en temáticas en módelos de comercialización de activos ecosistémicos._x000a_- Formación de estudiantes: (1) Un estudiante de doctorado, (2) dos estudiantes de maestría, (2) dos estudiantes de pregrado_x000a_- Desarrollar una plataforma de Descarbonización a partir de la tokenización de sumideros de carbono (humedales y manglares), que genere confiabilidad, tracción y liquidez a los cuidadores y comunidades protectoras._x000a_- Participar en un congreso científico._x000a_- Ocho informes técnicos y financieros_x000a_- Ocho informes de supervisión"/>
    <n v="0.9803921568630487"/>
    <n v="5.8823529407756817E-3"/>
    <n v="0"/>
    <n v="1"/>
    <n v="8.8235294111635235E-3"/>
    <n v="9.8039215731211284E-4"/>
    <n v="3.9215686276999539E-3"/>
    <n v="0"/>
    <n v="95317"/>
    <s v="Banco preliminar y región Pacífico - Puesto #8"/>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s v="No seleccionada en convocatoria"/>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Co-ejecutor"/>
    <s v="1. Neptura (proponente)_x000a_2. Instituto Técnico de Putumayo_x000a_3. TECNALIA_x000a_InnPrende_x000a_4. ICONTEC_x000a_5. Alcaldía Municipal de Casa Blanca"/>
    <s v="N/A"/>
    <s v="IMPLEMENTACIÓN DE SISTEMAS AGROFORESTALES CLIMÁTICAMENTE INTELIGENTES CON TECNOLOGÍAS DE AGRONIDUSTRIA 4.0 EN CULTIVOS DE CACAO Y PIMIENTA EN LA REGIÓN CENTRO SUR."/>
    <n v="24"/>
    <s v="UDFJC: _x000a_- Cesar Perdomo_x000a_- Carlos Montenegro (investigador principal cambio de última hora)_x000a_- Edwin Rivas (O TRAVÉS CAMBIO DE ÚLTIMO MOMENTO)_x000a__x000a_NEPTURA:_x000a_- Diana Paola Arenas Martínez (investigadora principal)"/>
    <s v="UDFJC:_x000a_- GIIRA_x000a_- Compatibilidad e Interferencia Electromagnética"/>
    <n v="4871600469.4199982"/>
    <m/>
    <n v="4776078891.579999"/>
    <n v="95521577.840000004"/>
    <n v="4776078891.579999"/>
    <n v="0"/>
    <n v="19104315.57"/>
    <n v="0"/>
    <n v="28656473.350000001"/>
    <n v="0"/>
    <n v="19104315.57"/>
    <n v="0"/>
    <n v="19104315.57"/>
    <n v="0"/>
    <n v="9552157.7799999993"/>
    <s v="- Infraestructura para la investigación dotada _x000a_- Desarrollar algoritmo con inteligencia artificial para la predicción de enfermedades propias del cultivo de cacao, pimienta y forestal (plagas, hongos, virus, bacterias)._x000a_- Capacitar a los docentes, investigadores y semilleristas en el uso de tecnologías emergentes _x000a_- Implementar el análisis genético en los residuos orgánicos de cacao, pimienta y forestal._x000a_- Elaborar un documento de lineamientos técnicos de buenas prácticas en los procesos productivos del cacao, pimienta y forestal._x000a_- Desarrollo de un programa para que los operadores de las unidades productivas realicen valoración, control y seguimiento a los activos agroforestales mediante procesos_x000a_automatizados._x000a_- Desarrollar una plataforma de trazabilidad y mecanismos de financiación de los activos productores de descarbonización o de alto crecimiento (Bosque, plantaciones forestales) protectoras de fuentes hídricas y suelos._x000a_- Desarrollar un contrato inteligente con tecnología Blockchain por activo forestal atendido. condiciones de comercialización (Criptoactivos y monetización) para la conservación_x000a_ambiental._x000a_- Desarrollar un modelo de monetización para la protección de los activos ambientales priorizados._x000a_- Participar en un congreso. _x000a_- Diseñar y Publicar una guía técnica con los resultados del proyecto "/>
    <s v="- Elaboración y publicación de (3) tres artículos en revistas indexadas SJR o WoS en temáticas en módelos de comercialización de activos ecosistémicos._x000a_- Formación de estudiantes: (1) Un estudiante de doctorado, (2) dos estudiantes de maestría, (2) dos estudiantes de pregrado_x000a_- Participar en un congreso científico._x000a_- Ocho informes técnicos y financieros_x000a_- Ocho informes de supervisión"/>
    <n v="0.98039215686105474"/>
    <n v="3.9215686281996185E-3"/>
    <n v="0"/>
    <n v="1"/>
    <n v="5.8823529412730712E-3"/>
    <n v="3.9215686281996185E-3"/>
    <n v="3.9215686281996185E-3"/>
    <n v="1.9607843130734523E-3"/>
    <n v="95393"/>
    <s v="Banco preliminar y región Centro Sur - Puesto #12"/>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r>
  <r>
    <x v="4"/>
    <s v="Propuesta de Investigación Convocatoria"/>
    <s v="No seleccionada en convocatoria"/>
    <s v="N/A"/>
    <s v="Programa Nacional de Concertación Cultural"/>
    <s v="MinCultura"/>
    <s v="Ejecutor"/>
    <s v="N/A"/>
    <s v="N/A"/>
    <s v="LA NOCHE Y LAS LUCIÉRNAGAS 7 "/>
    <n v="5"/>
    <s v="UDFJC:_x000a_- Jorge Peñuela"/>
    <s v="UDFJC:_x000a_- Malinche"/>
    <n v="79397843"/>
    <m/>
    <n v="50000000"/>
    <n v="29397843"/>
    <n v="50000000"/>
    <n v="0"/>
    <n v="29397843"/>
    <m/>
    <m/>
    <m/>
    <m/>
    <m/>
    <m/>
    <m/>
    <m/>
    <s v="- Relacionar prácticas culturales de frontera como lo son las artes drag y transformista,  con el propósito de relacionarlas entre sí y con públicos amplios de arte formal e institucional._x000a_- Localizar y convocar grupos, personas o colectivos LGBTI dentro de las localidades de Bogotá y otras capitales de Colombia, que tengan como herramienta política el uso de prácticas fotográficas y performáticas. _x000a_- Realizar talleres en donde se puedan aportar ideas y enriquecer el trabajo de invención fotográfica y performática que realizan los  grupos o personas LGBTI en Colombia._x000a_- Propiciar  diálogos que ayuden a la construcción colectiva de  las comunidades drag, trans , queer y vogue de Colombia, para consolidar una cultura LGBTI._x000a_- Convocar artistas de la Facultad de Artes-ASAB que exploren las prácticas performáticas con comunidades específicas. "/>
    <s v="- Talleres de creación colectiva que permitan visibilizar  las estéticas diversas de la comunidad y proponer un montaje escénico final._x000a_- Coordinar, producir y realizar un Encuentro fotográfico y performático de estéticas drag, transformista y queer en las instalaciones del Museo Nacional de Colombia y Teatro Municipal Jorge Eliécer Gaitán  de Bogotá con base en la asignatura Estéticas drag, trans y queer para una sociedad igualitaria, el 15 de julio de 2023."/>
    <n v="0.62974002958745368"/>
    <n v="0.37025997041254632"/>
    <n v="0"/>
    <n v="1"/>
    <n v="0"/>
    <n v="0"/>
    <n v="0"/>
    <n v="0"/>
    <s v="N/A"/>
    <s v="Resultados salen en febrero 2023 según correo remitido el 22/11/2022"/>
    <d v="2023-02-01T00:00:00"/>
    <m/>
    <s v="Aval en el Comité de Investigaciones del 07/10/2022"/>
    <s v="Aval en el Comité de Investigaciones del 07/10/2022"/>
    <s v="Aval en el Comité de Investigaciones del 07/10/2022"/>
    <s v="Aval en el Comité de Investigaciones del 07/10/2022"/>
    <s v="Aval en el Comité de Investigaciones del 07/10/2022"/>
    <s v="Aval en el Comité de Investigaciones del 07/10/2022"/>
    <s v="Aval en el Comité de Investigaciones del 07/10/2022"/>
  </r>
  <r>
    <x v="5"/>
    <s v="Propuesta de Investigación Convocatoria"/>
    <s v="No continuo el trámite"/>
    <s v="N/A"/>
    <s v="Cooperación en la Red Pública Distrital de Investigación e Innovación en Salud para la gestión y ejecución de proyectos de investigación en eventos de interés de salud de la ciudad"/>
    <s v="1- Agencia Distrital para la Educación Superior, la Ciencia y la Tecnología - ATENEA_x000a_2- Secretaria Distrital de Salud"/>
    <s v="Ejecutor"/>
    <s v="1- SubRed Norte_x000a_2- SubRed Sur_x000a_3- Universidad Pedagógica Nacional - UPN"/>
    <s v="N/A"/>
    <s v="Determinación de las trazas de antibióticos (amoxicilina y cefalexina) en agua potable para diagnosticar el perfil de exposición en el sector noroccidental de Bogotá."/>
    <n v="8"/>
    <s v="UDFJC:_x000a_- Juan Pablo Rodríguez (investigador principal)_x000a__x000a_SubRed:_x000a_- María Fernanda Campos (Co investigadora Sub Red Norte)_x000a_- Diana Pardo Roa (Co investigadora Sub Red Sur)_x000a_UPN:_x000a_Dora Luz Gómez Aguilar (Co investigadora)_x000a_Nohora Marlen Arias Vargas (Co investigadora)"/>
    <s v="UDFJC:_x000a__x000a_SubRed:_x000a__x000a_UPN:"/>
    <n v="283000000"/>
    <n v="127000000"/>
    <n v="127000000"/>
    <n v="156000000"/>
    <n v="127000000"/>
    <n v="0"/>
    <n v="92000000"/>
    <n v="0"/>
    <n v="64000000"/>
    <m/>
    <m/>
    <m/>
    <m/>
    <m/>
    <m/>
    <s v="No se relacionan en la ficha de la propuesta de investigación"/>
    <s v="No se relacionan en la ficha de la propuesta de investigación"/>
    <n v="0.44876325088339225"/>
    <n v="0.32508833922261482"/>
    <n v="0"/>
    <n v="1"/>
    <n v="0.22614840989399293"/>
    <n v="0"/>
    <n v="0"/>
    <n v="0"/>
    <s v="N/A"/>
    <m/>
    <s v="1/03/2023_x000a_8/03/2023_x000a_25/04/2023"/>
    <m/>
    <m/>
    <m/>
    <m/>
    <m/>
    <m/>
    <m/>
    <m/>
  </r>
  <r>
    <x v="5"/>
    <s v="Propuesta de Investigación Alianza Convenio"/>
    <s v="Firmo Contrato"/>
    <s v="N/A"/>
    <s v="N/A"/>
    <s v="1- INSTITUTO PARA LA INVESTIGACIÓN EDUCATIVA Y EL DESARROLLO PEDAGÓGICO - IDEP"/>
    <s v="Aliado"/>
    <s v="1- INSTITUTO PARA LA INVESTIGACIÓN EDUCATIVA Y EL DESARROLLO PEDAGÓGICO - IDEP"/>
    <s v="N/A"/>
    <s v="Escuela cuidadora y gestión socio afectiva del maestro"/>
    <n v="8"/>
    <s v="UDFJC: _x000a_- Claudia Luz Piedrahita_x000a_- Adrián Perea Acevedo_x000a_- Maria Deissy Melo_x000a_- Valentina Benavides_x000a_- Luisa Fernanda Acuña"/>
    <s v="UDFJC: _x000a_- Vivencias"/>
    <n v="180000000"/>
    <n v="100000000"/>
    <n v="130000000"/>
    <n v="50000000"/>
    <n v="100000000"/>
    <n v="30000000"/>
    <n v="50000000"/>
    <m/>
    <m/>
    <m/>
    <m/>
    <m/>
    <m/>
    <m/>
    <m/>
    <m/>
    <s v="- Informe de investigación  _x000a_- Artículos Académicos en revistas con ISSN o Indexadas_x000a_- Dos Cartillas_x000a_- Evento académico_x000a_- Micrositio _x000a_- Proceso formativo/investigativo "/>
    <n v="0.55555555555555558"/>
    <n v="0.44444444444444442"/>
    <n v="0.375"/>
    <n v="0.625"/>
    <n v="0"/>
    <n v="0"/>
    <n v="0"/>
    <n v="0"/>
    <s v="N/A"/>
    <m/>
    <s v="N/A"/>
    <m/>
    <m/>
    <m/>
    <m/>
    <m/>
    <m/>
    <m/>
    <m/>
  </r>
  <r>
    <x v="5"/>
    <s v="Propuesta de Investigación Convocatoria"/>
    <s v="No seleccionada en convocatoria"/>
    <n v="934"/>
    <s v="Convocatoria de estancias posdoctorales orientadas por misiones"/>
    <s v="MinCiencias"/>
    <s v="Aliado"/>
    <s v="N/A"/>
    <s v="N/A"/>
    <s v=" Descontaminación de recursos hídricos empleando el proceso de adsorción."/>
    <m/>
    <s v="Candidato: Aida Mireya Ramirez Arias_x000a_Contacto: amramireza@udistrital.edu.co / 3212891199"/>
    <s v="Doctorado en Ambiente y Sustentabilidad"/>
    <n v="0"/>
    <m/>
    <n v="0"/>
    <n v="0"/>
    <m/>
    <m/>
    <m/>
    <m/>
    <m/>
    <m/>
    <m/>
    <m/>
    <m/>
    <m/>
    <m/>
    <m/>
    <m/>
    <e v="#DIV/0!"/>
    <e v="#DIV/0!"/>
    <e v="#DIV/0!"/>
    <e v="#DIV/0!"/>
    <e v="#DIV/0!"/>
    <e v="#DIV/0!"/>
    <e v="#DIV/0!"/>
    <e v="#DIV/0!"/>
    <m/>
    <m/>
    <m/>
    <m/>
    <m/>
    <m/>
    <m/>
    <m/>
    <m/>
    <m/>
    <m/>
  </r>
  <r>
    <x v="5"/>
    <s v="Propuesta de Investigación Convocatoria"/>
    <s v="No seleccionada en convocatoria"/>
    <n v="934"/>
    <s v="Convocatoria de estancias posdoctorales orientadas por misiones"/>
    <s v="MinCiencias"/>
    <s v="Aliado"/>
    <s v="N/A"/>
    <s v="N/A"/>
    <s v="La gestión integral del recurso hídrico en sistemas de abastecimiento de agua en zonas rurales, una mirada desde el enfoque adaptativo de las comunidades"/>
    <m/>
    <s v="Candidato: Aura Paola Andrade Ayala _x000a_Contacto: paolaandr@gmail.com / 3148156544"/>
    <s v="Doctorado en Ambiente y Sustentabilidad"/>
    <n v="0"/>
    <m/>
    <n v="0"/>
    <n v="0"/>
    <m/>
    <m/>
    <m/>
    <m/>
    <m/>
    <m/>
    <m/>
    <m/>
    <m/>
    <m/>
    <m/>
    <m/>
    <m/>
    <e v="#DIV/0!"/>
    <e v="#DIV/0!"/>
    <e v="#DIV/0!"/>
    <e v="#DIV/0!"/>
    <e v="#DIV/0!"/>
    <e v="#DIV/0!"/>
    <e v="#DIV/0!"/>
    <e v="#DIV/0!"/>
    <m/>
    <m/>
    <m/>
    <m/>
    <m/>
    <m/>
    <m/>
    <m/>
    <m/>
    <m/>
    <m/>
  </r>
  <r>
    <x v="5"/>
    <s v="Propuesta de Investigación Convocatoria"/>
    <s v="No seleccionada en convocatoria"/>
    <n v="934"/>
    <s v="Convocatoria de estancias posdoctorales orientadas por misiones"/>
    <s v="MinCiencias"/>
    <s v="Aliado"/>
    <s v="N/A"/>
    <s v="N/A"/>
    <s v="Modelamiento del crecimiento de pasturas desde la perspectiva de la captura de carbono"/>
    <m/>
    <s v="Candidato: Diego Rubio Fernández_x000a_Contacto: drubiof@unal.edu.co / 3134884736"/>
    <s v="Doctorado en Ambiente y Sustentabilidad"/>
    <n v="0"/>
    <m/>
    <n v="0"/>
    <n v="0"/>
    <m/>
    <m/>
    <m/>
    <m/>
    <m/>
    <m/>
    <m/>
    <m/>
    <m/>
    <m/>
    <m/>
    <m/>
    <m/>
    <e v="#DIV/0!"/>
    <e v="#DIV/0!"/>
    <e v="#DIV/0!"/>
    <e v="#DIV/0!"/>
    <e v="#DIV/0!"/>
    <e v="#DIV/0!"/>
    <e v="#DIV/0!"/>
    <e v="#DIV/0!"/>
    <m/>
    <m/>
    <m/>
    <m/>
    <m/>
    <m/>
    <m/>
    <m/>
    <m/>
    <m/>
    <m/>
  </r>
  <r>
    <x v="5"/>
    <s v="Propuesta de Investigación Convocatoria"/>
    <s v="No seleccionada en convocatoria"/>
    <n v="934"/>
    <s v="Convocatoria de estancias posdoctorales orientadas por misiones"/>
    <s v="MinCiencias"/>
    <s v="Aliado"/>
    <s v="N/A"/>
    <s v="N/A"/>
    <s v="Políticas para la transición energética usadas en el transporte multimodal y las potencialidades en la región de Cundinamarca."/>
    <m/>
    <s v="Candidato: Javier Yesid Mahecha Núñez_x000a_Contacto: jymahechan@gmail.com / 3213046005"/>
    <s v="Doctorado en Ambiente y Sustentabilidad"/>
    <n v="0"/>
    <m/>
    <n v="0"/>
    <n v="0"/>
    <m/>
    <m/>
    <m/>
    <m/>
    <m/>
    <m/>
    <m/>
    <m/>
    <m/>
    <m/>
    <m/>
    <m/>
    <m/>
    <e v="#DIV/0!"/>
    <e v="#DIV/0!"/>
    <e v="#DIV/0!"/>
    <e v="#DIV/0!"/>
    <e v="#DIV/0!"/>
    <e v="#DIV/0!"/>
    <e v="#DIV/0!"/>
    <e v="#DIV/0!"/>
    <m/>
    <m/>
    <m/>
    <m/>
    <m/>
    <m/>
    <m/>
    <m/>
    <m/>
    <m/>
    <m/>
  </r>
  <r>
    <x v="5"/>
    <s v="Propuesta de Investigación Convocatoria"/>
    <s v="No seleccionada en convocatoria"/>
    <n v="934"/>
    <s v="Convocatoria de estancias posdoctorales orientadas por misiones"/>
    <s v="MinCiencias"/>
    <s v="Aliado"/>
    <s v="N/A"/>
    <s v="N/A"/>
    <s v="Educación musical-coral juvenil con enfoque decolonial en educación superior"/>
    <m/>
    <s v="Candidato: Diana Margarita Juliao Urrego _x000a_Contacto: dianotaj1@gmail.com / 3008031328"/>
    <s v="Doctorado en Estudios Artísticos"/>
    <n v="0"/>
    <m/>
    <n v="0"/>
    <n v="0"/>
    <m/>
    <m/>
    <m/>
    <m/>
    <m/>
    <m/>
    <m/>
    <m/>
    <m/>
    <m/>
    <m/>
    <m/>
    <m/>
    <e v="#DIV/0!"/>
    <e v="#DIV/0!"/>
    <e v="#DIV/0!"/>
    <e v="#DIV/0!"/>
    <e v="#DIV/0!"/>
    <e v="#DIV/0!"/>
    <e v="#DIV/0!"/>
    <e v="#DIV/0!"/>
    <m/>
    <m/>
    <m/>
    <m/>
    <m/>
    <m/>
    <m/>
    <m/>
    <m/>
    <m/>
    <m/>
  </r>
  <r>
    <x v="5"/>
    <s v="Propuesta de Investigación Convocatoria"/>
    <s v="No seleccionada en convocatoria"/>
    <n v="934"/>
    <s v="Convocatoria de estancias posdoctorales orientadas por misiones"/>
    <s v="MinCiencias"/>
    <s v="Aliado"/>
    <s v="N/A"/>
    <s v="N/A"/>
    <s v="Entramados musicales y sensibilidades sociales: exploraciones sobre canciones y figuraciones emocionales en Bogotá"/>
    <m/>
    <s v="Candidato: Rafael Sánchez Aguirre_x000a_Contacto: rasancheza@udistrital.edu.co / 3007988198"/>
    <s v="Doctorado en Estudios Artísticos"/>
    <n v="0"/>
    <m/>
    <n v="0"/>
    <n v="0"/>
    <m/>
    <m/>
    <m/>
    <m/>
    <m/>
    <m/>
    <m/>
    <m/>
    <m/>
    <m/>
    <m/>
    <m/>
    <m/>
    <e v="#DIV/0!"/>
    <e v="#DIV/0!"/>
    <e v="#DIV/0!"/>
    <e v="#DIV/0!"/>
    <e v="#DIV/0!"/>
    <e v="#DIV/0!"/>
    <e v="#DIV/0!"/>
    <e v="#DIV/0!"/>
    <m/>
    <m/>
    <m/>
    <m/>
    <m/>
    <m/>
    <m/>
    <m/>
    <m/>
    <m/>
    <m/>
  </r>
  <r>
    <x v="5"/>
    <s v="Propuesta de Investigación Convocatoria"/>
    <s v="No seleccionada en convocatoria"/>
    <n v="934"/>
    <s v="Convocatoria de estancias posdoctorales orientadas por misiones"/>
    <s v="MinCiencias"/>
    <s v="Aliado"/>
    <s v="N/A"/>
    <s v="N/A"/>
    <s v="Biomarcadores de apariencia mamográfica en cáncer de mama"/>
    <m/>
    <s v="Candidato: Gloria Milena Cruz Velasquez_x000a_Contacto: phone.gloria@gmail.com / 3006409478"/>
    <s v="Doctorado en Ingeniería"/>
    <n v="0"/>
    <m/>
    <n v="0"/>
    <n v="0"/>
    <m/>
    <m/>
    <m/>
    <m/>
    <m/>
    <m/>
    <m/>
    <m/>
    <m/>
    <m/>
    <m/>
    <m/>
    <m/>
    <e v="#DIV/0!"/>
    <e v="#DIV/0!"/>
    <e v="#DIV/0!"/>
    <e v="#DIV/0!"/>
    <e v="#DIV/0!"/>
    <e v="#DIV/0!"/>
    <e v="#DIV/0!"/>
    <e v="#DIV/0!"/>
    <m/>
    <m/>
    <m/>
    <m/>
    <m/>
    <m/>
    <m/>
    <m/>
    <m/>
    <m/>
    <m/>
  </r>
  <r>
    <x v="5"/>
    <s v="Propuesta de Investigación Convocatoria"/>
    <s v="No seleccionada en convocatoria"/>
    <n v="934"/>
    <s v="Convocatoria de estancias posdoctorales orientadas por misiones"/>
    <s v="MinCiencias"/>
    <s v="Aliado"/>
    <s v="N/A"/>
    <s v="N/A"/>
    <s v="Evaluación de la seguridad dinámica del sistema eléctrico interconectado colombiano usando mediciones fasoriales sincronizadas (PMU-WAMS)"/>
    <m/>
    <s v="_x000a_Candidato: Jaime Dwaigth Pinzón Casallas_x000a_Contacto: jaime_p1203@hotmail.com / 3156962823"/>
    <s v="Doctorado en Ingeniería"/>
    <n v="0"/>
    <m/>
    <n v="0"/>
    <n v="0"/>
    <m/>
    <m/>
    <m/>
    <m/>
    <m/>
    <m/>
    <m/>
    <m/>
    <m/>
    <m/>
    <m/>
    <m/>
    <m/>
    <e v="#DIV/0!"/>
    <e v="#DIV/0!"/>
    <e v="#DIV/0!"/>
    <e v="#DIV/0!"/>
    <e v="#DIV/0!"/>
    <e v="#DIV/0!"/>
    <e v="#DIV/0!"/>
    <e v="#DIV/0!"/>
    <m/>
    <s v="Seleccionado en el banco de definitivos Puesto #493"/>
    <m/>
    <m/>
    <m/>
    <m/>
    <m/>
    <m/>
    <m/>
    <m/>
    <m/>
  </r>
  <r>
    <x v="5"/>
    <s v="Propuesta de Investigación Convocatoria"/>
    <s v="No seleccionada en convocatoria"/>
    <n v="934"/>
    <s v="Convocatoria de estancias posdoctorales orientadas por misiones"/>
    <s v="MinCiencias"/>
    <s v="Aliado"/>
    <s v="N/A"/>
    <s v="N/A"/>
    <s v="Sistema automático para la detección de arritmias cardíacas (ac), como apoyo al diagnóstico clínico"/>
    <m/>
    <s v="_x000a_Candidato: Jonathan Roberto Torres Castillo_x000a_Contacto: jonathanrtc@gmail.com / 3153887816"/>
    <s v="Doctorado en Ingeniería"/>
    <n v="0"/>
    <m/>
    <n v="0"/>
    <n v="0"/>
    <m/>
    <m/>
    <m/>
    <m/>
    <m/>
    <m/>
    <m/>
    <m/>
    <m/>
    <m/>
    <m/>
    <m/>
    <m/>
    <e v="#DIV/0!"/>
    <e v="#DIV/0!"/>
    <e v="#DIV/0!"/>
    <e v="#DIV/0!"/>
    <e v="#DIV/0!"/>
    <e v="#DIV/0!"/>
    <e v="#DIV/0!"/>
    <e v="#DIV/0!"/>
    <m/>
    <s v="Seleccionado en el banco de definitivos Puesto #490"/>
    <m/>
    <m/>
    <m/>
    <m/>
    <m/>
    <m/>
    <m/>
    <m/>
    <m/>
  </r>
  <r>
    <x v="5"/>
    <s v="Propuesta de Investigación Convocatoria"/>
    <s v="No seleccionada en convocatoria"/>
    <n v="934"/>
    <s v="Convocatoria de estancias posdoctorales orientadas por misiones"/>
    <s v="MinCiencias"/>
    <s v="Aliado"/>
    <s v="N/A"/>
    <s v="N/A"/>
    <s v="Pensar la tecnología y la ingeniería desde las ciencias sociales y las humanidades."/>
    <m/>
    <s v="Candidato: Ricardo Castaño Tàmara_x000a_Contacto: rcastanot@correo.udistrital.edu.co / 4243751"/>
    <s v="Doctorado Interinstitucional en Educación / IEIE"/>
    <n v="0"/>
    <m/>
    <n v="0"/>
    <n v="0"/>
    <m/>
    <m/>
    <m/>
    <m/>
    <m/>
    <m/>
    <m/>
    <m/>
    <m/>
    <m/>
    <m/>
    <m/>
    <m/>
    <e v="#DIV/0!"/>
    <e v="#DIV/0!"/>
    <e v="#DIV/0!"/>
    <e v="#DIV/0!"/>
    <e v="#DIV/0!"/>
    <e v="#DIV/0!"/>
    <e v="#DIV/0!"/>
    <e v="#DIV/0!"/>
    <m/>
    <m/>
    <m/>
    <m/>
    <m/>
    <m/>
    <m/>
    <m/>
    <m/>
    <m/>
    <m/>
  </r>
  <r>
    <x v="5"/>
    <s v="Propuesta de Investigación Convocatoria"/>
    <s v="No seleccionada en convocatoria"/>
    <n v="934"/>
    <s v="Convocatoria de estancias posdoctorales orientadas por misiones"/>
    <s v="MinCiencias"/>
    <s v="Aliado"/>
    <s v="N/A"/>
    <s v="N/A"/>
    <s v="Propuesta: El género discursivo argumentativo y asertivo como una estrategia para disminuir la violencia a partir de la comunicación"/>
    <m/>
    <s v="Candidato: Yamal Esteban Nasif Contreras_x000a_Contacto: susorecords@yahoo.com / 3157482776"/>
    <s v="Doctorado Interinstitucional en Educación"/>
    <n v="0"/>
    <m/>
    <n v="0"/>
    <n v="0"/>
    <m/>
    <m/>
    <m/>
    <m/>
    <m/>
    <m/>
    <m/>
    <m/>
    <m/>
    <m/>
    <m/>
    <m/>
    <m/>
    <e v="#DIV/0!"/>
    <e v="#DIV/0!"/>
    <e v="#DIV/0!"/>
    <e v="#DIV/0!"/>
    <e v="#DIV/0!"/>
    <e v="#DIV/0!"/>
    <e v="#DIV/0!"/>
    <e v="#DIV/0!"/>
    <m/>
    <m/>
    <m/>
    <m/>
    <m/>
    <m/>
    <m/>
    <m/>
    <m/>
    <m/>
    <m/>
  </r>
  <r>
    <x v="5"/>
    <s v="Propuesta de Investigación Convocatoria"/>
    <s v="No seleccionada en convocatoria"/>
    <n v="934"/>
    <s v="Convocatoria de estancias posdoctorales orientadas por misiones"/>
    <s v="MinCiencias"/>
    <s v="Aliado"/>
    <s v="N/A"/>
    <s v="N/A"/>
    <s v="El diálogo desde la perspectiva de David Bohm, una oportunidad para la prevención de violencias y el manejo de conflictos escolares en el área metropolitana de Bogotá"/>
    <m/>
    <s v="Candidato: Yeison Javier Cuesta Beltrán_x000a_Contacto: jason35018@gmail.com / 3102347556"/>
    <s v="Doctorado Interinstitucional en Educación"/>
    <n v="0"/>
    <m/>
    <n v="0"/>
    <n v="0"/>
    <m/>
    <m/>
    <m/>
    <m/>
    <m/>
    <m/>
    <m/>
    <m/>
    <m/>
    <m/>
    <m/>
    <m/>
    <m/>
    <e v="#DIV/0!"/>
    <e v="#DIV/0!"/>
    <e v="#DIV/0!"/>
    <e v="#DIV/0!"/>
    <e v="#DIV/0!"/>
    <e v="#DIV/0!"/>
    <e v="#DIV/0!"/>
    <e v="#DIV/0!"/>
    <m/>
    <m/>
    <m/>
    <m/>
    <m/>
    <m/>
    <m/>
    <m/>
    <m/>
    <m/>
    <m/>
  </r>
  <r>
    <x v="5"/>
    <s v="Propuesta de Investigación Convocatoria"/>
    <s v="No seleccionada en convocatoria"/>
    <n v="935"/>
    <s v="Programa Orquídeas. Mujeres en la Ciencia: Agentes para la Paz"/>
    <s v="MinCiencias"/>
    <s v="Aliado"/>
    <s v="N/A"/>
    <s v="N/A"/>
    <s v="Producción de Biochard activado y su uso en distintas actividades agropecuarias dignificando la labor de las mujeres rurales a través de la transferencia del conocimiento científico."/>
    <n v="12"/>
    <s v="Candidato: Jeymy Tatiana Sarmiento Monsalve_x000a_Contacto: 3016207221_x000a_Correo: jeymyta@gmail.com_x000a__x000a_Joven investigadora: Ingrid Mayerli Osma Peña"/>
    <m/>
    <n v="247692308"/>
    <m/>
    <n v="197692308"/>
    <n v="50000000"/>
    <n v="188000000"/>
    <n v="9692308"/>
    <n v="50000000"/>
    <m/>
    <m/>
    <m/>
    <m/>
    <m/>
    <m/>
    <m/>
    <m/>
    <s v="Generación de nuevo conocimiento_x000a_Artículo de investigación centrado en los resultados experimentales de la obtención del biochar del_x000a_café, caracterización y evaluación como absorbente de nitrógeno proveniente del compostaje._x000a_Productos y resultados de actividades de Apropiación Social del Conocimiento._x000a_¨ Ponencia. Participación en eventos científicos, presentando los resultados de la_x000a_investigación_x000a_¨ Evento de carácter científico: Participación en evento de carácter científico a través de un_x000a_poster._x000a_¨ Cartilla o folleto: Medio de divulgación del proyecto para las mujeres de la zona._x000a_¨ Presentación de los resultados a las autoridades locales, nacionales y sectoriales:_x000a_Presentación de los trabajos de grado ante la universidad._x000a_¨ Participación ciudadana en CTeI. Reunión con las mujeres de la zona asesorando el los_x000a_usos de la economía circular dentro de sus actividades agroindustriales._x000a_Productos y resultados de Formación de Recurso Humano._x000a_¨ Jóvenes investigadores: Vinculación del joven investigador al proyecto._x000a_¨ Formación de pregrado: Formación culminada del estudiante de otro estudiante de_x000a_pregrado vinculado al proyecto."/>
    <m/>
    <n v="0.75900621023725934"/>
    <n v="0.24099378976274063"/>
    <n v="0.16237113833829311"/>
    <n v="0.83762886166170691"/>
    <n v="0"/>
    <n v="0"/>
    <n v="0"/>
    <n v="0"/>
    <n v="102753"/>
    <m/>
    <m/>
    <m/>
    <m/>
    <m/>
    <m/>
    <m/>
    <m/>
    <m/>
    <m/>
  </r>
  <r>
    <x v="5"/>
    <s v="Propuesta de Investigación Convocatoria"/>
    <s v="No seleccionada en convocatoria"/>
    <n v="935"/>
    <s v="Programa Orquídeas. Mujeres en la Ciencia: Agentes para la Paz"/>
    <s v="MinCiencias"/>
    <s v="Aliado"/>
    <s v="N/A"/>
    <s v="N/A"/>
    <s v="La gestión integral del recurso hídrico en sistemas de abastecimiento de agua en zonas rurales, una mirada desde el enfoque adaptativo de las comunidades"/>
    <n v="12"/>
    <s v="Candidato: Aura Paola Andrade_x000a_Contacto: 3016207221_x000a_Correo: jeymyta@gmail.com_x000a__x000a_Joven investigadora: Ingrid Mayerli Osma Peña"/>
    <m/>
    <n v="0"/>
    <m/>
    <n v="0"/>
    <n v="0"/>
    <m/>
    <m/>
    <m/>
    <m/>
    <m/>
    <m/>
    <m/>
    <m/>
    <m/>
    <m/>
    <m/>
    <m/>
    <m/>
    <e v="#DIV/0!"/>
    <e v="#DIV/0!"/>
    <e v="#DIV/0!"/>
    <e v="#DIV/0!"/>
    <e v="#DIV/0!"/>
    <e v="#DIV/0!"/>
    <e v="#DIV/0!"/>
    <e v="#DIV/0!"/>
    <m/>
    <m/>
    <m/>
    <m/>
    <m/>
    <m/>
    <m/>
    <m/>
    <m/>
    <m/>
    <m/>
  </r>
  <r>
    <x v="5"/>
    <s v="Propuesta de Investigación Convocatoria"/>
    <s v="Desistió de la firma del contrato"/>
    <n v="935"/>
    <s v="Programa Orquídeas. Mujeres en la Ciencia: Agentes para la Paz"/>
    <s v="MinCiencias"/>
    <s v="Aliado"/>
    <s v="N/A"/>
    <s v="N/A"/>
    <s v="Por una escucha social que promueva la construcción de Paz a través de la experiencia estética con las artes."/>
    <n v="12"/>
    <s v="Candidato: Juliana Patricia León Suárez_x000a_Contacto: amramireza@udistrital.edu.co / 3148156544_x000a_Doctorado / Instituto: Doctorado en Ambiente y Sustentabilidad"/>
    <s v="Doctorado en Estudios Artísticos"/>
    <n v="216153846"/>
    <m/>
    <n v="216153846"/>
    <n v="0"/>
    <n v="200000000"/>
    <n v="16153846"/>
    <m/>
    <m/>
    <m/>
    <m/>
    <m/>
    <m/>
    <m/>
    <m/>
    <m/>
    <m/>
    <m/>
    <n v="0.92526690457314376"/>
    <n v="7.47330954268563E-2"/>
    <n v="1"/>
    <n v="0"/>
    <n v="0"/>
    <n v="0"/>
    <n v="0"/>
    <n v="0"/>
    <n v="102674"/>
    <m/>
    <m/>
    <m/>
    <m/>
    <m/>
    <m/>
    <m/>
    <m/>
    <m/>
    <m/>
  </r>
  <r>
    <x v="5"/>
    <s v="Propuesta de Investigación Convocatoria"/>
    <s v="No seleccionada en convocatoria"/>
    <n v="937"/>
    <s v="CONVOCATORIA “INVESTIGACIÓN FUNDAMENTAL”"/>
    <s v="MinCiencias"/>
    <s v="Ejecutor"/>
    <s v="1- Universidad Surcolombiana (co-ejecutor)_x000a_2- FUNDACIÓN PARA EL DESARROLLO DE LA EDUCACIÓN EN LA ORINOQUIA (co-ejecutor) - FDEO"/>
    <s v="N/A"/>
    <s v="Modelo pedagógico de justicia restaurativa en territorios PDET: aportes al campo de la paz desde un enfoque multisistémico, narrativo e interseccional"/>
    <n v="24"/>
    <s v="UDFJC:_x000a_- Marieta Quintero Mejía (investigadora principal)_x000a_-  Juan Carlos Amador Baquiro (co-investigador)_x000a_- Nine Yofana Ballesteros Albarracín (personal de apoyo)_x000a_- Oscar Eduardo Alba Niño (personal de apoyo)_x000a_- Aida Marcela Gutiérrez Molano (estudiante doctorado) _x000a_- Carolina González León (estudiante de doctorado)_x000a_- Mary Estrella Páez Gamboa (personal de apoyo)_x000a__x000a_USC:_x000a_- Angela María Cuellar Guayará (personal de apoyo)_x000a_- Myriam Oviedo Córdoba (co-investigador)_x000a_- William Sierra Barón (co-investigador)_x000a__x000a_FDEO:_x000a_- Ricardo Antonio Munevar (co-investigador)"/>
    <s v="UDFJC:_x000a_- Moralia_x000a__x000a_USC:_x000a_- CRECER"/>
    <n v="1717056256"/>
    <n v="454000000"/>
    <n v="830000000"/>
    <n v="887056256"/>
    <n v="830000000"/>
    <n v="0"/>
    <n v="420000000"/>
    <n v="0"/>
    <n v="372056256"/>
    <n v="0"/>
    <n v="95000000"/>
    <m/>
    <m/>
    <m/>
    <m/>
    <s v="En estricta alineación con los obejtivos trazados, así como cada una de las fases metodológicas propuesta, se plantean los siguientes_x000a_resultados de investigación:_x000a_-Instrumentos cualimétricos para la identificación de actitudes, creencias y emociones en narrativas de miembros de instituciones_x000a_educativas (exosistema), actores comunitarios (mesosistema) y víctimas y comparecientes (microsistema), en normas sociales que_x000a_inhiben la confianza en la justicia restaurativa como vía para la reconciliación entre los colombianos._x000a_- Modelo pedagógico de justicia restaurativa en territorios PDET con perspectiva cualimétrica, multisistémica e interseccional._x000a_-Portal web con narrativas transmedia que sistematiza los resultados obtenidos y promueve la confianza en la justicia restaurativa_x000a_como vía para la reconciliación entre los colombianos a través de un estudio cualimétrico._x000a_-Informe con hallazgos y recomendaciones que contribuyan al fortalecimiento de ecosistemas científicos y la generación de nuevo_x000a_conocimiento en el campo de la justicia restaurativa y la paz, a partir del modelo pedagógico con perspectiva cualimétrica,_x000a_multisistémica e interseccional."/>
    <s v="- Un artículo categoría A1_x000a_- Un artículo categoría B_x000a_- Un libro categoría B_x000a_- Elaboración de una Cartillas o Folletos como medio de divulgación de los resultados del proyecto._x000a_- Tres Cursos de capacitación, seminarios o talleres realizados en el campo de conocimiento del proyecto_x000a_- Una Comunicación del conocimiento con entidades competentes_x000a_- Fortalecimiento de la Red Colectivo Educación para la paz y_x000a_conformación de una nueva red que permita un ecosistema científico internacional en el marco de la justicia restaurativa (2)_x000a_- Generación de 4 contenidos multimodales y digitales en el marco del Modelo pedagógico de justicia restaurativa._x000a_- Vinculación de las estudiantes Carolina González León y Aída Marcela Gutiérrez al proyecto."/>
    <n v="0.48338544360424263"/>
    <n v="0.24460468230576132"/>
    <n v="0"/>
    <n v="1"/>
    <n v="0.21668262452083573"/>
    <n v="5.5327249569160304E-2"/>
    <n v="0"/>
    <n v="0"/>
    <n v="101156"/>
    <n v="408"/>
    <s v="16/08/2023_x000a__x000a_07/09/2023"/>
    <s v="16/05/2023_x000a_1:38 p.m."/>
    <m/>
    <m/>
    <m/>
    <m/>
    <m/>
    <m/>
    <m/>
  </r>
  <r>
    <x v="5"/>
    <s v="Propuesta de Investigación Convocatoria"/>
    <s v="No seleccionada en convocatoria"/>
    <n v="937"/>
    <s v="CONVOCATORIA “INVESTIGACIÓN FUNDAMENTAL”"/>
    <s v="MinCiencias"/>
    <s v="Ejecutor"/>
    <s v="1- Universidad Nacional de Colombia - UNAL"/>
    <s v="N/A"/>
    <s v="BÚSQUEDA RACIONAL DE AGENTES FITOSANITARIOS PROVENIENTES DELGÉNERO Piper PARA EL CONTROL DE HONGOS QUE AFECTAN EL CULTIVO DE PAPA CRIOLLA (Solanum phureja)"/>
    <n v="36"/>
    <s v="UDFJC:_x000a_- William Fernando Castrillón (investigador principal)_x000a_- Jhennsy Lorena Correal (personal de apoyo)_x000a_- Lena Carolina Echeverry (co-investigador)_x000a__x000a_UNAL:_x000a_- Oscar Javier Patiño (co-investigador)_x000a_- Luis Cuca Suárez (co-investigador)_x000a_- Julieth Angélica Prieto (co-investigador)_x000a_- Javier Andrés Matulevich (estudiante doctorado)"/>
    <s v="UDFJC:_x000a_- Productos Naturales Vegetales_x000a__x000a_UNAL:_x000a_- Grupo de Investigación en Química de Productos Naturales Vegetales Bioactivos (QuiProNaB)"/>
    <n v="1459126328"/>
    <n v="371113733"/>
    <n v="878179904"/>
    <n v="580946424"/>
    <n v="878179904"/>
    <n v="0"/>
    <n v="376346950"/>
    <n v="0"/>
    <n v="204599474"/>
    <m/>
    <m/>
    <m/>
    <m/>
    <m/>
    <m/>
    <s v="Realizar la identificación a nivel macroscópico y molecular de los principales hongos y/o oomycetes fitopatógenos asociados con las enfermedades presentes en los cultivos de papa criolla._x000a_Establecer de manera racional a través de estudios metabolómicos, cuáles de las especies vegetales pertenecientes al género Piper son las más promisorias como fuentes de sustancias capaces de inhibir significativamente el crecimiento de agentes fitopatógenos asociados al cultivo de papa criolla._x000a_Determinar algunos de los constituyentes químicos responsables de la actividad exhibida por los extractos provenientes del género Piper frente a los hongos y/o oomycetes fitopatógenos asociados al cultivo de papa criolla._x000a_Determinar la influencia de los diferentes grupos funcionales de las moléculas más activas frente a la inhibición de hongos fitopatógenos asociados al cultivo de papa criolla._x000a_Caracterizar al fitotoxicidad y el potencial antifúngico de las sustancias más promisorias para el control de los hongos fitopatógenos asociados al cultivo de papa criolla._x000a_Los resultados propuestos permitirán proponer y desarrollar alternativas que permitan mejorar las capacidades nacionales para el manejo y control de hongos fitopatógenos asociados al cultivo de papa criolla. Adicionalmente, los resultados enfocados en la caracterización química y biológica de las especies vegetales como fuente natural de sustancias bioactivas eficientes y seguras, podría significar la puesta en marcha de una estrategia nacional encaminada a la bioprospección en la biodiversidad colombiana como estrategia para el descubrimiento y desarrollo de nuevos agentes fitosanitarios que le permitan a los agricultores reducir gastos en antifúngicos en sus cultivos."/>
    <s v="- Un artículo categoría B_x000a_- Un artículo categoría A1_x000a_- Presentación de 2 ponencias orales en dos congresos nacionales o internacionales_x000a_- Vinculación de dos Estudiantes de pregrado adscrito a algún programa de la Universidad Distrital FJC_x000a_- Vinculación de un Estudiante de doctorado adscrito al Programa de Doctorado en Ciencias - Química de la UNAL"/>
    <n v="0.60185323720647721"/>
    <n v="0.25792622802979126"/>
    <n v="0"/>
    <n v="1"/>
    <n v="0.14022053476373159"/>
    <n v="0"/>
    <n v="0"/>
    <n v="0"/>
    <n v="101371"/>
    <n v="410"/>
    <m/>
    <s v="26/05/2023_x000a_10:35 a.m."/>
    <m/>
    <m/>
    <m/>
    <m/>
    <m/>
    <m/>
    <m/>
  </r>
  <r>
    <x v="5"/>
    <s v="Propuesta de Investigación Convocatoria"/>
    <s v="No seleccionada en convocatoria"/>
    <n v="937"/>
    <s v="CONVOCATORIA “INVESTIGACIÓN FUNDAMENTAL”"/>
    <s v="MinCiencias"/>
    <s v="Co-ejecutor"/>
    <s v="1- Universidad de Cundinamarca - UdeC"/>
    <s v="N/A"/>
    <s v="Gestión ambiental participativa para la conservación y promoción de la sostenibilidad en producciones agrícolas familiares en la provincia del Sumapaz"/>
    <n v="33"/>
    <s v="UDFJC:_x000a_- Roberto Ferro Escobar (co-investigador) _x000a__x000a_UdeC:_x000a_- Natalia Escobar Escobar (investigador principal)_x000a_- Elizabeth Escobar (co-investigador)_x000a_- Maria Cristina Velásquez (co-investigador)_x000a_- Jose Alexander Herrera (co-investigador)_x000a_- Gustavo Andrés Rodríguez (co-investigador)_x000a_- Gonzalo Escobar Reyes (co-investigador)_x000a_- Lourdes Elvira Rodríguez (co-investigador)"/>
    <s v="UDFJC: _x000a_- LIDER_x000a__x000a_UdeC:_x000a_- Área de Trabajo_x000a_- Arado"/>
    <n v="1495131959"/>
    <n v="424500000"/>
    <n v="879000000"/>
    <n v="616131959"/>
    <n v="879000000"/>
    <n v="0"/>
    <n v="95600000"/>
    <n v="0"/>
    <n v="520531959"/>
    <m/>
    <m/>
    <m/>
    <m/>
    <m/>
    <m/>
    <s v="El estudio evidenciaría estrategias de gestión orientadas a la integración ambiental desde la construcción participativa para la conservación y promoción de la sostenibilidad, en producciones agrícolas familiares en la Provincia del Sumapaz, cuyos resultados_x000a_redundarán en la caracterización y tipificación de estas, con especial interés en producción orgánica, lo cual en el corto plazo_x000a_evidenciaría una línea base específica en cuanto a las prácticas agropecuarias representativas de los sistemas de producción_x000a_agropecuarios a esta escala, con lo cual se pueden proyectar intervenciones específicas y precisas según las necesidades_x000a_identificadas._x000a_Así mismo, en el mediano plazo toma en consideración el estado del recurso hídrico, suelo, entomofauna, asociados a las prácticas_x000a_agropecuarias que se llevan a cabo a esta escala, de tal forma, que permita precisar las estrategias para intervenir desde los_x000a_principios de la gestión sostenible de estos recursos, buscando que las actividades y prácticas que se lleven a cabo en estos sistemas_x000a_conduzcan a la preservación y conservación de los recursos naturales._x000a_Es así, como desde la integración de las actividades anteriores, cuyo punto de partida es el análisis de la información generada de la_x000a_caracterización y tipificación de estos sistemas, se podrá tener la línea base de información, para poder interactuar con la_x000a_comunidad, desde procesos participativos en donde se construyan y gestionen estrategias innovadoras y contextualizada orientadas_x000a_a la sostenibilidad de los recursos naturales, de modo que se promocionen en efectivamente, a través de ejercicios demostrativos en_x000a_donde se articulan métodos, técnicas y prototipos para el uso y optimización del recurso hídrico._x000a_Finalmente y a la luz de la necesidad que se tiene de disminuir la brecha existente en cuanto al uso de las tecnología en la ruralidad,_x000a_el proyecto desarrollará una plataforma web, a través de la cual se logre la centralización y procesamiento de datos que facilitarán la_x000a_localización y seguimiento al desarrollo de las prácticas agrícolas._x000a_Por lo anterior, los resultados serán medibles a partir del seguimiento de las actividades que conducen al diseño, aplicación, y_x000a_análisis de los instrumentos que se apliquen para la caracterización, tipificación y análisis de las prácticas agropecuarias en las_x000a_aporx. 20-25 unidades productivas y su impacto en el recurso hídrico, suelo, lo cual se materializa con los resultados de laboratorio,_x000a_a partir de los cuales se realizará el documento de análisis que permita dar cuenta de la relación entre las prácticas llevadas a cabo_x000a_en las unidades productivas, y los impactos que en los recursos mencionados tienen._x000a_Los productos anteriores, dan lugar a la base de información tanto para la toma de decisiones técnicas, como para socializar ante la_x000a_comunidad el estado de los recursos de acuerdo las prácticas que llevan a cabo. De tal forma, que a partir de la articulación de los_x000a_aspectos técnicos y la participación de la comunidad, se proyectarán estrategias contextualizadas y acordes con la cultura y sobre_x000a_todo orientadas a la conservación y sostenibilidad de los recursos naturales. De donde, se puede dar lugar al diseño de protocolos de_x000a_buenas prácticas, ajustados según la estrategia, el tipo de unidad, impacto a mitigar y/o práctica de conservación, según sea el caso._x000a_Igualmente, el cuarto objetivo dará lugar a un producto tecnológico tipo plataforma web, en el que se podrá realizar la localización_x000a_y seguimiento de prácticas agropecuarias. Aunado a lo anterior, se generarán tesis de pregrado y a nivel de maestría, artículos_x000a_científicos en los que se visibilicen los resultados logrados. A partir de estos productos, se espera mitigar los efectos generados por_x000a_el uso inadecuado del recurso hídrico y las condiciones del suelo._x000a_La relación entre la capacidad agrícola familiar con respecto a las prácticas de producción agroalimentaria que propendan por_x000a_sistemas más seguros. Siendo este un aporte para la agenda 2030 de los ODS (Objetivos de Desarrollo Sustentable), en sus objetivos_x000a_2 y 12, al Conpes 3918 de 2018 y al Plan de Desarrollo de Cundinamarca 2020-2024 en la línea estratégica: Más sostenibilidad,_x000a_como una apuesta a agroecosistemas sostenibles desde la denominada: El Campo Corazón de progreso de Cundinamarca, como_x000a_principal alternativa para mantener la Seguridad Alimentaria, en concordancia con lo establecido en el Plan Nacional de Desarrollo_x000a_2018 – 2022, “Pacto por Colombia, Pacto por la Equidad”._x000a_De otra parte, es importante resaltar que desde el ámbito de la agricultura familiar, el proyecto busca visibilizar el aporte y_x000a_participación de la mujer rural al capital social de su comunidad local y regional, en las múltiples actividades a las que se encuentra_x000a_vinculada (maternidad, educación, oficios domésticos, productividad agropecuaria, artesanal, artística, etc); y la importancia de los_x000a_mercados orgánicos, que promocionan sus productos sin intermediarios, como actividad principal de las familias; aporte directo a_x000a_los ODS 5, 8 y 10, que además de reconocer el papel que representa la mujer rural para el desarrollo de los territorios, contribuye a_x000a_la reducción de las desigualdades y promueve el crecimiento económico sostenido, inclusivo y sostenible, el empleo y el trabajo_x000a_decente para todos. En este sentido, desde el Plan de Desarrollo de Cundinamarca 2020-2024, el proyecto aportaría a los siguientes_x000a_programas: Cundinamarca sin estereotipos y productividad- un camino de desarrollo, que hace parte de la línea estratégica: “Más_x000a_Competitividad y más Productividad” (Objetivos de Desarrollo Sostenible, 2015)._x000a_A partir de los encuentros, socializaciones y talleres con las comunidades y particularmente, con la mujer rural, se pretende el_x000a_fortalecimiento de prácticas agropecuarias que propendan por la conservación de los recursos naturales, especialmente agua y suelo._x000a_Desde el rol de madre y líder, como mujer rural, se promuevan y repliquen en niños y jóvenes, conocimientos y saberes que_x000a_fortalezcan la sostenibilidad de estos sistemas."/>
    <s v="- 1 Libro de formación. Producto: libro sometido a editorial Institucional. RESPONSABLES Grupo Arado y Área Verde._x000a_- 1 artículos A2 sometido a evaluación en revista. RESPONSABLES Grupo Arado_x000a_- 1 artículos A2 sometido a evaluación en revista. RESPONSABLES Grupo Área Verde_x000a_- 1 artículos B sometido a evaluación en revista. RESPONSABLES Grupos Área Verde y Arado_x000a_- 1 artículos B sometido a evaluación en revista. RESPONSABLES Grupos LIDER_x000a_- 1PLATAFORMA WEB. RESPONSABLES Grupo Líder_x000a_- 1 APLICATIVO MÓVIL. RESPONSABLE Grupo Líder _x000a_- 1 mapa de riesgo ambiental. RESPONSABLES Grupos Arado, Área Verde y Líder_x000a_- 3 organizaciones de eventos especializados.  RESPONSABLES Grupo Arado: 1, Grupo Área Verde:1, Grupo Líder: 1_x000a_- 1 Cartilla como medio de divulgación de los resultados del proyecto. RESPONSABLES Grupos Arado y Área Verde_x000a_- 3 capacitaciones. RESPONSABLES Grupos Arado y Área Verde_x000a_- 3 Participaciones ciudadanas con comunidades en proyectos de investigación. RESPONSABLES Grupos Arado y Área Verde_x000a_- 1 Vídeo. RESPONSABLES Grupos Arado y Área Verde_x000a_- 6 participaciones en eventos científicos nacionales. RESPONSABLES Grupo Arado: 2 ponencia nacional Grupo Área Verde:2 ponencia nacional Grupo Líder: 2 ponencia nacional_x000a_- 6 participaciones en eventos científicos internacionales._x000a_RESPONSABLES Grupo Arado: 2 ponencia internacional Grupo Área Verde:2 ponencia internacional Grupo Líder: 2 ponencia internacional_x000a_- 3 participaciones en eventos científicos en calidad de póster. RESPONSABLES Grupo Arado: 3 participaciones tipo póster_x000a_- 5 TRABAJOS DE PREGRADO CON ACTA DE SUSTENTACIÓN_x000a_- 1 TRABAJO DEMAESTRÍA CON ACTA DE SUSTENTACIÓN"/>
    <n v="0.58790797341253276"/>
    <n v="6.3940844434855662E-2"/>
    <n v="0"/>
    <n v="1"/>
    <n v="0.34815118215261159"/>
    <n v="0"/>
    <n v="0"/>
    <n v="0"/>
    <n v="103678"/>
    <n v="523"/>
    <m/>
    <s v="26/05/2023_x000a_5:22 p.m."/>
    <m/>
    <m/>
    <m/>
    <m/>
    <m/>
    <m/>
    <m/>
  </r>
  <r>
    <x v="5"/>
    <s v="Propuesta de Investigación Convocatoria"/>
    <s v="No seleccionada en convocatoria"/>
    <n v="937"/>
    <s v="CONVOCATORIA “INVESTIGACIÓN FUNDAMENTAL”"/>
    <s v="MinCiencias"/>
    <s v="Ejecutor"/>
    <s v="N/A"/>
    <s v="N/A"/>
    <s v="Estudio de dinámica molecular sobre los mecanismos de acción bactericida de péptidos antimicrobianos para el diseño de antibióticos alternativos"/>
    <n v="24"/>
    <s v="UDFJC:_x000a_- Roberto Ferro Escobar (investigador principal)_x000a_- Cesar Aurelio Herreño (co-investigador)_x000a_- Andrés Dario Bermúdez Manjarres (co-investigador)_x000a_- Nathaly Marín Medina (co-investigador)_x000a_- Diego Alejandro Barragán (estudiante de maestría)_x000a_- Gustavo Silva (estudiante de doctorado)_x000a__x000a_Asesor Internacional:_x000a_- Gilles Paul Pieffet "/>
    <s v="UDFJC:_x000a_- Grupo de Instrumentación Cientifica &amp; Didáctica_x000a_- Laboratorio de Investigación y desarrollo en Electrónica y Redes (LIDER)"/>
    <n v="1000000000"/>
    <n v="611000000"/>
    <n v="611000000"/>
    <n v="389000000"/>
    <n v="611000000"/>
    <n v="0"/>
    <n v="389000000"/>
    <m/>
    <m/>
    <m/>
    <m/>
    <m/>
    <m/>
    <m/>
    <m/>
    <s v="Durante el desarrollo del proyecto, uno de los primeros resultados esperados es identificar los PAM más relevantes actualmente en_x000a_el desarrollo de tratamientos antibióticos alternativos. Se sabe que en general los PAM son de gran interés puesto que tienen un_x000a_amplio rango de actividad bactericida; sin embargo, con base en la revisión de la literatura científica de los últimos años buscamos_x000a_determinar de la amplia gama de PAM que existen en la naturaleza y de los PAM análogos que derivan de los naturales, cuáles son_x000a_los más prometedores para el desarrollo de nuevos antibióticos._x000a_Una vez realizadas las simulaciones de dinámica molecular y analizados los datos obtenidos, se espera caracterizar la estabilidad_x000a_mecánica de los PAM identificados como prometedores para los futuros antibióticos alternativos. Como resultado esperado en esta_x000a_fase tenemos una mejor comprensión del comportamiento a nivel molecular de la interacción péptido-membrana, lo cual permite_x000a_explicar el mecanismo de acción bactericida del péptido a partir de resultados obtenidos de herramientas computacionales y_x000a_complementar los resultados obtenidos por otros grupos de investigación de estudios experimentales._x000a_Finalmente, otro de los resultados esperados con el desarrollo del proyecto es poder proponer diseños de PAM análogos que tengan_x000a_un comportamiento ideal en la futura fabricación de tratamientos antibióticos alternativos basados en péptidos con el fin de tratar_x000a_las infecciones bacterianas que se han vuelto resistentes a los antibióticos convencionales._x000a_Por otro lado, los productos esperados de la invesigación son:_x000a_PRODUCTO 1: Artículo científico sometido a revista Q1 (Artículo original en revista indexada internacional)_x000a_PRODUCTO 2: Artículo científico sometido a revista Q2 (Artículo original en revista indexada internacional)_x000a_PRODUCTO 3: Ponencia en congreso internacional_x000a_PRODUCTO 4: Evento científico (póster)_x000a_PRODUCTO 5: Participación Ciudadana en CTeI_x000a_PRODUCTO 6: Capítulo en libro resultado de investigación"/>
    <s v="- Publicación de artículo en revista A2 resultado del proyecto de investigación propuesto_x000a_- Publicación de artículo en revista B resultado de las simulaciones obtenidas del proyecto de investigación_x000a_- Publicación de capítulo de libro sobre las simulaciones efectuadas en el proyecto y los resultados obtenidos acerca de la actividad bactericida de los péptidos antimicrobianos._x000a_- Dos Charlas de divulgación científica para la apropiación social del conocimiento dirigida a investigadores y estudiantes de carreras ciencias naturales o ingenierías_x000a_- Formación de tres estudiantes de pregrado_x000a_- Formación de un estudiante de maestría_x000a_- Formación de un estudiante de doctorado"/>
    <n v="0.61099999999999999"/>
    <n v="0.38900000000000001"/>
    <n v="0"/>
    <n v="1"/>
    <n v="0"/>
    <n v="0"/>
    <n v="0"/>
    <n v="0"/>
    <n v="102673"/>
    <n v="261"/>
    <m/>
    <s v="26/05/2023_x000a_11:16 a.m."/>
    <m/>
    <m/>
    <m/>
    <m/>
    <m/>
    <m/>
    <m/>
  </r>
  <r>
    <x v="5"/>
    <s v="Propuesta de Investigación Convocatoria"/>
    <s v="No seleccionada en convocatoria"/>
    <n v="937"/>
    <s v="CONVOCATORIA “INVESTIGACIÓN FUNDAMENTAL”"/>
    <s v="MinCiencias"/>
    <s v="Co-ejecutor"/>
    <s v="1- Corporación Universitaria Minuto de Dios - UniMinuto"/>
    <s v="N/A"/>
    <s v="Páramo Vivo: Implementación de un sistema de monitoreo de la vitalidad y calidad del páramo que permitan establecer políticas de gestión sostenible de ecosistemas del páramo cruz verde."/>
    <n v="24"/>
    <s v="UDFJC:_x000a_- Giovanni Bermudez (co-investigador)_x000a_- Angel Ayala Bolaños (personal de apoyo)_x000a_- Michelle Sepulveda Sanchez (personal de apoyo)_x000a_- Estefani Tapiero Guerra (personal de apoyo)_x000a_- Kristel Novoa Roldán (co-investigador)_x000a_- Wilson Infante Moreno (co-investigador)_x000a_- Daniel Castellanos Cuervo (personal de apoyo)_x000a__x000a_Uniminuto:_x000a_- Jhon Monje Carvajal (investigador principal)_x000a_- Edgar Aguirre Buenaventura (co-investigador)_x000a_- Laura Rodríguez Rodríguez (co-investigador)_x000a_- Ingrid Gómez (co-investigador)"/>
    <s v="UDFJC:_x000a_- Robótica Móvil Autónoma (ROMA)_x000a__x000a_Uniminuto:_x000a_- AGROECO y Gestión Ambiental_x000a_- Investigación-IT Minuto"/>
    <n v="1356183858"/>
    <n v="148082492"/>
    <n v="871787797"/>
    <n v="484396061"/>
    <n v="871787797"/>
    <n v="0"/>
    <n v="200632661"/>
    <n v="0"/>
    <n v="283763400"/>
    <m/>
    <m/>
    <m/>
    <m/>
    <m/>
    <m/>
    <m/>
    <s v="- Dos artículos de investigación categoría A2_x000a_- Un Registro de solicitud de patente de modelo de utilidad de la estación de monitoreo_x000a_- Un libro categoría A_x000a_- Un Modelo de estación de monitoreo ambiental desarrollado con todas las características técnicas y de funcionamiento del producto"/>
    <n v="0.64282419515422373"/>
    <n v="0.14793913068385747"/>
    <n v="0"/>
    <n v="1"/>
    <n v="0.20923667416191882"/>
    <n v="0"/>
    <n v="0"/>
    <n v="0"/>
    <n v="104474"/>
    <n v="370"/>
    <m/>
    <s v="26/05/2023_x000a_4:21 p.m."/>
    <m/>
    <m/>
    <m/>
    <m/>
    <m/>
    <m/>
    <m/>
  </r>
  <r>
    <x v="5"/>
    <s v="Propuesta de Investigación Convocatoria"/>
    <s v="No seleccionada en convocatoria"/>
    <n v="937"/>
    <s v="CONVOCATORIA “INVESTIGACIÓN FUNDAMENTAL”"/>
    <s v="MinCiencias"/>
    <s v="Ejecutor"/>
    <s v="N/A"/>
    <s v="N/A"/>
    <s v="Investigación científica y desarrollo tecnológico para la remediación de aguas del rio Cáqueza usando bio-nano materiales"/>
    <n v="24"/>
    <s v="UDFJC:_x000a_- Cesar Aurelio Herreño Fierro (investigador principal)_x000a_- Nelson Libardo Forero (personal de apoyo)_x000a_- Cesar Díaz Pomar (co-investigador)_x000a_- Arthur Triana Martínez (co-investigador)_x000a_- Luis Eduardo Peña (personal de apoyo)_x000a_- Jaidith Marisol Ramos Rincón (personal científico)_x000a_- Diana del Socorro Daza (personal de apoyo)_x000a_- Julio Beltrán Vargas (co-investigador)_x000a_- Nelson Enrique Barrios (personal de apoyo)_x000a_- Angie Pineda Morales (estudiante pregrado)_x000a_- Miguel Ángel Delgado (co-investigador)_x000a_- Camilo Andrés Huertas (estudiante pregrado)"/>
    <s v="UDFJC:_x000a_- Instrumentación Química_x000a_- INDESOS - Investigación para el desarrollo sostenible_x000a_- Física del medio ambiente y energía solar_x000a_- Grupo de instrumentación científica &amp; didáctica"/>
    <n v="1198940000"/>
    <n v="880000000"/>
    <n v="880000000"/>
    <n v="318940000"/>
    <n v="880000000"/>
    <n v="0"/>
    <n v="318940000"/>
    <m/>
    <m/>
    <m/>
    <m/>
    <m/>
    <m/>
    <m/>
    <m/>
    <s v="- Reconocimiento del actual índice de calidad de las Aguas del rio Cáqueza perteneciente a la Cuenca hidrográfica del río Guayuriba en el municipio de Cáqueza Cundinamarca_x000a_- Implementación de tecnologias a nivel de aguas contaminadas en las Aguas del rio Cáqueza usando nanociencia y nanotecnología_x000a_- Solución de un problema ambiental local usando_x000a_nanociencia y nanotecnología"/>
    <s v="- Dos Artículo categoría B publicado o carta de aceptación del artículo para su publicación emitida por el editor o comité editorial de la respectiva revista respecto al objetivo especifico 1_x000a_- Un Artículo categoría A2 publicado o carta de aceptación del artículo para su publicación emitida por el editor o comité editorial de la respectiva revista . Cumple con el objetivo especifico 2_x000a_- Un Cursos de capacitación, seminarios o talleres realizados. Producto: Programa del curso, capacitación, seminario o taller; intensidad horaria, duración y lista de asistencia_x000a_- Organización de tres eventos especializados. Producto: Certificación de la organización y realización de eventos científicos tales como workshops, simposios y congresos_x000a_- Participacion y ponencia a dos congreso internacional en nanotecnologia, ciencias o ingenieria_x000a_- Cuatro Estudiantes en formación de pregrado ciencias, licenciaturas e ingeniería_x000a_- Vinculación de un estudiante de maestría_x000a_- Vinculación de un estudiante de doctorado"/>
    <n v="0.73398168382070827"/>
    <n v="0.26601831617929173"/>
    <n v="0"/>
    <n v="1"/>
    <n v="0"/>
    <n v="0"/>
    <n v="0"/>
    <n v="0"/>
    <n v="103320"/>
    <n v="103"/>
    <m/>
    <s v="26/05/2023_x000a_5:55 p.m."/>
    <m/>
    <m/>
    <m/>
    <m/>
    <m/>
    <m/>
    <m/>
  </r>
  <r>
    <x v="5"/>
    <s v="Propuesta de Investigación Convocatoria"/>
    <s v="No seleccionada en convocatoria"/>
    <n v="937"/>
    <s v="CONVOCATORIA “INVESTIGACIÓN FUNDAMENTAL”"/>
    <s v="MinCiencias"/>
    <s v="Ejecutor"/>
    <s v="1- Fuerza Aérea Colombiana - FAC"/>
    <s v="N/A"/>
    <s v="Comportamiento de celda de combustible de hidrógeno acoplada a un vehículo remotamente pilotado tipo cuadricóptero en condiciones ambientales del trópico colombiano"/>
    <n v="36"/>
    <s v="UDFJC:_x000a_- Diana Marcela Ovalle Martínez (investigador principal)_x000a_- Luis Francisco Combitá (personal científico)_x000a_- Marco Aurelio Alzate (personal científico)_x000a_- José Leon Leon (estuadiante doctorado) _x000a_- Helman Sarmiento (personal de apoyo)_x000a__x000a_FAC:_x000a_- Edward Villegas Polo (estudiante pregrado)_x000a_- Melquis Cely (estudiante pregrado)_x000a_- Richard Cáceres (personal científico)_x000a_- Ignacio Alvarado Ortega (personal científico)_x000a_- Juan Carlos López Giraldo (personal científico)_x000a_- Jhon Dario Osorio (personal científico)_x000a_- Orlando Puentes Garzón (personal científico)_x000a_- Oscar Duque Hincapie (estudiante pregrado)_x000a_- Loren Valencia Banguero (estudiante pregrado)"/>
    <s v="UDFJC:_x000a_- IDEAS_x000a__x000a_FAC:_x000a_- Grupo de investigación en electrónica y tecnologías para la defensa (TESDA)"/>
    <n v="1674610312"/>
    <n v="486856872"/>
    <n v="724324872"/>
    <n v="950285440"/>
    <n v="724324872"/>
    <n v="0"/>
    <n v="600467440"/>
    <n v="0"/>
    <n v="349818000"/>
    <m/>
    <m/>
    <m/>
    <m/>
    <m/>
    <m/>
    <s v="El cumplimiento a los objetivos de la presente investigación permitirá evidenciar el comportamiento de una celda de combustible de hidrogeno para energizar un sistema aéreo remotamente tripulado de tipo multirotor bajo condiciones ambientales de trópico colombiano, teniendo en cuenta variables como humedad relativa, el porcentaje de oxígeno y la temperatura. Además, se espera que el cambio en la fuente de alimentación del RPAS a celdas de combustible de hidrogeno conlleve a cambios de rendimiento y operatividad de la aeronave, así como los cambios inherentes que se pueden dar sobre el sistema electromecánico, sistema estructural y sistema de comando y control. De esta manera, a  continuación, se relaciona el conocimiento generado y el resultado esperado con el cumplimiento de los objetivos específicos, así:_x000a_Objetivo específico 1: diseños conceptuales del sistema estructural (frame, chasis o fuselaje) sometido a esfuerzos. Prototipado y optimización de las piezas. Sistema estructural fabricado en materiales compuestos por manufactura aditiva impresión 3D. Bitácora de control de cambios, seguimiento a pruebas, hallazgos y optimización del sistema._x000a_Objetivo específico 2: prototipo industrial del sistema aéreo remotamente tripulado acoplado a la celda de combustible de hidrógeno. Documento con los cálculos y proyecciones eléctricas, electrónica y mecánicas, argumentado la elección de los sistemas de propulsión, integración de sistemas electromecánico, estructural y comando y control._x000a_Objetivo específico 3: prototipo de banco de pruebas (cámara) bioclimático y altimétrico; desarrollo del diseño de experimentos por superficie de respuesta, control mediante bitácora. Documento detallado con la optimización del sistema aéreo remotamente pilotado acoplado a la celda de combustible de hidrógeno, según los hallazgos y validación en el banco de pruebas._x000a_Lo anterior permitirá la generación de nuevo conocimiento científico, de interés para la comunidad científica, redundando en el fortalecimiento de la cadena de valor del hidrogeno, como base del desarrollo de RPAS, con potenciales aplicaciones en el entorno civil y/o militar."/>
    <s v="- Un artículo categoría A1_x000a_- Un artículo categoría A2_x000a_- Prototipo de vehículo aéreo pilotado remotamente tipo cuadricóptero, con detalle de especificaciones en cuanto a capacidades técnicas, de percepción y operación _x000a_- Prototipo de banco bioclimático de pruebas de 1 m3 de volumen, con posibilidad de controlar características de temperatura, humedad y porcentaje de oxígeno en su interior._x000a_- Participación como ponentes en cuatro eventos científicos internacionales, afines al área de conocimiento en la cual se centra la investigación_x000a_- Vinculación estudiante de doctorado_x000a_- Desarrollo de cuatro trabajos de pregrado"/>
    <n v="0.43253338810205533"/>
    <n v="0.35857144536680724"/>
    <n v="0"/>
    <n v="1"/>
    <n v="0.20889516653113743"/>
    <n v="0"/>
    <n v="0"/>
    <n v="0"/>
    <n v="103817"/>
    <n v="218"/>
    <m/>
    <s v="26/05/2023_x000a_11:55 p.m."/>
    <m/>
    <m/>
    <m/>
    <m/>
    <m/>
    <m/>
    <m/>
  </r>
  <r>
    <x v="5"/>
    <s v="Propuesta de Investigación Convocatoria"/>
    <s v="Firmo Contrato"/>
    <s v="N/A"/>
    <s v="Convocatoria Expertos Internacionales ICETEX – Subvenciones 2023"/>
    <s v="ICETEX"/>
    <s v="Co-ejecutor"/>
    <s v="1- La Universidad Internacional del Trópico Americano - Unitrópico_x000a_2- Universidad Federal del Espíritu Santo - UFES"/>
    <s v="N/A"/>
    <s v="Promoción de la Internacionalización Intercultural a través de la Intercomprensión Lingüística español – portugués"/>
    <n v="6"/>
    <s v="UDFJC:_x000a_- Sandra Ximena Bonilla Medina_x000a_- Angelica María Ávila Molina_x000a__x000a_Unitrópico:_x000a_- Adriana Márquez Medina_x000a_- Herley Ricardo Barrera Alarcón_x000a__x000a_UFES:_x000a_- Kyria Finardi"/>
    <s v="UDFJC:_x000a_- ESTUPOLI _x000a__x000a_Unitrópico:_x000a_- _x000a__x000a_UFES:_x000a_- EMITI - Educação Multilinguismo Internacionalização Tecnologia Inglês"/>
    <n v="142009005"/>
    <n v="0"/>
    <n v="99999999"/>
    <n v="42009006"/>
    <n v="99999999"/>
    <n v="0"/>
    <n v="8284032"/>
    <n v="0"/>
    <n v="32215680"/>
    <n v="0"/>
    <n v="1509294"/>
    <m/>
    <m/>
    <m/>
    <m/>
    <s v="Mediante este proyecto de colaboración entre las universidades se espera que haya primero: un ejercicio de intercambio cultural que redunde en ampliar el conocimiento que se tiene de cada uno de los países. Teniendo en cuenta esta ampliación cultural, se busca que consecuentemente se encuentren relaciones locales de paridad que permitan abordar problemáticas estratégicamente para el beneficio común.  Este intercambio se materializará mediante la inmersión que realizarán los miembros participantes de las instituciones en Brasil.  Desde ese contexto, se piensan dinamizar actividades propuestas mediante foros y charlas que girarán en torno a la discusión de la interculturalidad, los factores comunes y de problemáticas de abordamiento. _x000a_Metodológicamente estos espacios se abordarán con notas de clase que se sistematizan y se esclarecerá mediante aproximaciones teóricas decoloniales y afines como la teoría crítica de la raza. Se busca que estas tareas sean la base para la construcción de memorias recogiendo la experiencia la cual sea socializable a la comunidad académica. En consecuencia a esta actividad surgirá el reporte de investigación que debe ser presentado como parte de esta convocatoria y encuentros académicos que permitan su divulgación. _x000a_De allí se espera derivar una descripción o análisis de las políticas lingüísticas de internacionalización de las tres universidades, una identificación de dificultades en la implementación, algunas recomendaciones para la construcción, modificación o implementación y alternativas para la preservación y fortalecimiento de lenguas en pro de la integración en los tres espacios de educación superior._x000a_Para el caso puntual de Unitrópico, siendo la universidad más joven de país, se espera también iniciar una reflexión en torno al papel de la internacionalización y las lenguas en la educación pública superior, y de esta forma converger en la implementación de políticas institucionales que tengan una visión descentralizada, equitativa y coherente con las necesidades y oportunidades de nuestra región. _x000a_Durante la inmersión se hará un ejercicio de reconocimiento que permita a los participantes valorar los espacios de cooperación con países del sur global y así trabajar de manera articulada en pro de la generación y difusión de nuevo conocimiento que responda a las realidades de países cuya producción científica y literaria ha sido invisibilizada por hegemonías del norte global. Lo anterior será mediado por los contenidos del curso, los cuales serán direccionados a desarrollarse en tres ejes: la intercomprensión, la interculturalidad, y la decolonialidad. Estos contenidos se usarán como intermediarios entre los participantes y el objetivo del proyecto y las perspectivas de los integrantes se recolectarán haciendo uso de metodologías como los diarios de campo y los grupos focales. "/>
    <s v="- Elaboración informe final del proyecto_x000a_- Redacción y sometimiento de manuscrito en una revista especializada y seriada"/>
    <n v="0.70418068910489162"/>
    <n v="5.8334554206615277E-2"/>
    <n v="0"/>
    <n v="1"/>
    <n v="0.22685659969239275"/>
    <n v="1.0628156996100353E-2"/>
    <n v="0"/>
    <n v="0"/>
    <m/>
    <m/>
    <m/>
    <m/>
    <m/>
    <m/>
    <m/>
    <m/>
    <m/>
    <m/>
    <m/>
  </r>
  <r>
    <x v="5"/>
    <s v="Propuesta de Investigación Convocatoria"/>
    <s v="No seleccionada en convocatoria"/>
    <n v="937"/>
    <s v="CONVOCATORIA “INVESTIGACIÓN FUNDAMENTAL”"/>
    <s v="MinCiencias"/>
    <s v="Co-ejecutor"/>
    <s v="1- Universidad Pedagógica Nacional (ejecutor) - UPN_x000a_2- Universidad del Valle - UniValle_x000a_3- Universidad Tecnológica y Pedagógica de Colombia - UTPC_x000a_4- Institución Universitaria Politécnico Grancolombiano - IUPG"/>
    <s v="N/A"/>
    <s v="El ejercicio docente de las ciencias sociales y la historia en Colombia desde las dinámicas territoriales."/>
    <n v="36"/>
    <s v="UDFJC:_x000a_- Diego Hernán Arias (co-investigador)_x000a__x000a_UPN:_x000a_- Jorge Enrique Apote Otalvaro  (investigador principal)_x000a_- Wilson Armando Acosta (co-investigador)_x000a_- Sandra Patricia Rodríguez Ávila (co-investigador)_x000a__x000a_UniValle:_x000a_- Nilsón Javier Ibagón (co-investigador)_x000a__x000a_UTPC:_x000a_- Olga Yanet Acuña (co-investigador)_x000a__x000a_IUPG:_x000a_- Juan Pablo Díaz Rodríguez (co-investigador)"/>
    <s v="UDFJC:_x000a_- Educación y Cultura Política_x000a__x000a_UPN:_x000a_- Sujetos y Nuevas Narrativas en la investigación y enseñanza de las Ciencias Sociales_x000a__x000a_UniValle:_x000a_- Grupo de investigaciones Históricas en Economía, Política y Educación (IHEPE)_x000a__x000a_UTPC:_x000a_- ASOCIACION: CENTRO DE ESTUDIOS REGIONALES, REGION_x000a__x000a_IUPG:_x000a_- Educación, innovación y sociedad"/>
    <n v="1767878626"/>
    <n v="0"/>
    <n v="879966000"/>
    <n v="887912626"/>
    <n v="879966000"/>
    <n v="0"/>
    <n v="115200000"/>
    <n v="0"/>
    <n v="548907586"/>
    <n v="0"/>
    <n v="92160000"/>
    <n v="0"/>
    <n v="76182000"/>
    <n v="0"/>
    <n v="55463040"/>
    <s v="En correspondencia con los objetivos de la investigación se consideran los siguientes resultados:_x000a_Conocimiento acerca de las características del ejercicio docente de las ciencias sociales y la historia en la Educación Básica y Media en Colombia, determinando los factores que influyen en su desarrollo tales como los contextos locales y regionales y los procesos de formación profesional._x000a_A partir de establecer las prácticas docentes en la enseñanza de las ciencias sociales y la historia, se considera la formulación de propuestas y recomendaciones que contribuyan al debate nacional acerca de la política educativa pública sobre la enseñanza del área de ciencias sociales, historia, geografía, constitución política y democracia."/>
    <s v="- Artículo original en revista indexada - Dos (2) artículos originales en C_x000a_- Un (1) libro o borrador sometido a evaluación - Copia de libro publicado o borrador avalado por una editorial para ser publicado_x000a_- Serie de seis podcasts (uno por región) dos vídeos documentales, memoria fotográfica y pagina web de divulgación del proyecto._x000a_- Evento científico (Congreso) especializado, nacional sobre enseñanza de las ciencias sociales y la historia._x000a_- Realización de tres (3) seminarios orientados a estudiantes de Licenciatura, docentes, investigadores y público en general interesado en la enseñanza de las ciencias sociales y la historia._x000a_- Participación en cinco (5) eventos científicos nacionales o_x000a_internacionales, en los cuales se presentarán los resultados de la investigación._x000a_- Articulación a una (1) red nacional o internacional vinculada con la enseñanza de las ciencias sociales y la historia._x000a_- Participación en el proceso de investigación de al menos un (1) estudiante de doctorado."/>
    <n v="0.49775249672598282"/>
    <n v="6.5162844499484326E-2"/>
    <n v="0"/>
    <n v="1"/>
    <n v="0.31048940686723364"/>
    <n v="5.213027559958746E-2"/>
    <n v="4.3092324823435023E-2"/>
    <n v="3.1372651484276724E-2"/>
    <n v="106044"/>
    <n v="86"/>
    <m/>
    <s v="26/05/2023_x000a_11:55 p.m."/>
    <m/>
    <m/>
    <m/>
    <m/>
    <m/>
    <m/>
    <m/>
  </r>
  <r>
    <x v="5"/>
    <s v="Propuesta de Investigación Convocatoria"/>
    <s v="No seleccionada en convocatoria"/>
    <n v="938"/>
    <s v="CONVOCATORIA ECOSISTEMAS EN ENERGÍA SOSTENIBLE, EFICIENTE Y ASEQUIBLE- 2023"/>
    <s v="MinCiencias"/>
    <s v="Co-ejecutor"/>
    <s v="1- CENTRO DE INVESTIGACIÓN E INNOVACIÓN EN TECNOLOGÍA Y CIENCIA CEINTECCI - UNIVERSIDAD ECCI - EJECUTOR_x000a_2- CENTRO INDUSTRIAL Y DE DESARROLLO EMPRESARIAL DE SOACHA - TECNOPARQUE NODO CAZUCÁ COEJECUTOR_x000a_3- VOLTIA SOLUCIONES ELÉCTRICAS S.A.S. COEJECUTOR_x000a_4- FUNDACIÓN SMARTCITY COLOMBIA COEJECUTOR"/>
    <s v="106072 - Centro de planeación de microrredes inteligentes"/>
    <s v="Sistema de almacenamiento de energía para la movilidad eléctrica con responsabilidad ambiental"/>
    <n v="36"/>
    <s v="UDFJC:_x000a_- Oscar Danilo Montoya Giraldo"/>
    <s v="UDFJC:_x000a_- Comercio Electronico en Colombia - GICOECOL_x000a_- Laboratorio de Investigación y desarrollo en Electrónica y Redes (LIDER)"/>
    <n v="644509744"/>
    <n v="155227000"/>
    <n v="544828730"/>
    <n v="99681014"/>
    <n v="544828730"/>
    <n v="0"/>
    <n v="82596000"/>
    <n v="0"/>
    <n v="340000"/>
    <n v="0"/>
    <n v="10745014"/>
    <n v="0"/>
    <n v="6000000"/>
    <m/>
    <m/>
    <s v="Gestión de vehículos eléctricos desde estaciones de microrredes inteligentes y uso de baterías recargables._x000a_- Sistema de almacenamiento abastecido por fuentes de energía alternativas_x000a_- Aplicación móvil_x000a_- Prototipo de calidad del aire_x000a_- Generador eléctrico a partir de máquina spinning_x000a_- Presentación de proyecto en secretaria distrital de medio ambiente_x000a_- Creación de red creada o articulación en una red a nivel nacional o internacional."/>
    <s v="- Un Artículo publicable Categoría A1_x000a_- Dos Artículo publicable Categoría A2_x000a_- Tres Artículo publicable Categoría C_x000a_- Dos Artículo publicable Categoría B"/>
    <n v="0.84533823587933221"/>
    <n v="0.12815322152833114"/>
    <n v="0"/>
    <n v="1"/>
    <n v="5.2753275363979601E-4"/>
    <n v="1.6671608303876938E-2"/>
    <n v="9.3094015348199298E-3"/>
    <n v="0"/>
    <n v="106478"/>
    <m/>
    <m/>
    <d v="2023-08-23T00:00:00"/>
    <m/>
    <m/>
    <m/>
    <m/>
    <m/>
    <m/>
    <m/>
  </r>
  <r>
    <x v="5"/>
    <s v="Propuesta de Investigación Convocatoria"/>
    <s v="Seleccionada para financiar"/>
    <n v="940"/>
    <s v="CONVOCATORIA MOVILIDAD ACADÉMICA CON EUROPA 2023"/>
    <s v="MinCiencias"/>
    <s v="Ejecutor"/>
    <s v="1- Universidad Antonio Nariño (UAN)_x000a_2- Department of Nanobiophotonics, Leibniz Institute of Photonic Technology (IPHT)"/>
    <s v="N/A"/>
    <s v="BIOSENSOR PLASMÓNICO MEJORADO BASADO EN ARREGLOS DE NANOPARTÍCULAS"/>
    <n v="24"/>
    <s v="UDFJC:_x000a_- Cesar Aurelio Herreño (investigador principal)_x000a__x000a_UAN:_x000a_- Daniel Llamosa Pérez (investigador reconocido)_x000a_- Carlos Andrés Gómez Vasco (estudiante de doctorado)_x000a_"/>
    <m/>
    <n v="40500000"/>
    <n v="0"/>
    <n v="40500000"/>
    <n v="0"/>
    <n v="40500000"/>
    <n v="0"/>
    <n v="0"/>
    <n v="0"/>
    <n v="0"/>
    <m/>
    <m/>
    <m/>
    <m/>
    <m/>
    <m/>
    <m/>
    <s v="- Presentación de resultados de la investigación y de la movilidad en dos eventos Nacionales_x000a_- Participación en el Simposio Internacional Molecular Plasmonics 2025_x000a_- Cuatro Informes parciales y final de investigación_x000a_- Un Artículo científico sometido para publicación en revista indexada de alto impacto"/>
    <n v="1"/>
    <n v="0"/>
    <e v="#DIV/0!"/>
    <e v="#DIV/0!"/>
    <n v="0"/>
    <n v="0"/>
    <n v="0"/>
    <n v="0"/>
    <s v="106532 - 106512"/>
    <m/>
    <m/>
    <d v="2023-10-12T00:00:00"/>
    <m/>
    <m/>
    <m/>
    <m/>
    <m/>
    <m/>
    <m/>
  </r>
  <r>
    <x v="5"/>
    <s v="Propuesta de Investigación Convocatoria"/>
    <s v="No seleccionada en convocatoria"/>
    <n v="940"/>
    <s v="CONVOCATORIA MOVILIDAD ACADÉMICA CON EUROPA 2023"/>
    <s v="MinCiencias"/>
    <s v="Co-ejecutor"/>
    <s v="1- Universidad Nacional de Colombia - UNAL_x000a_2- CIRAD (Centro de Cooperación Internacional en Investigación Agrícola para el Desarrollo)_x000a_3- La Unidad de Investigación BioWooEB (Biomasa, Madera, Energía, Bioproductos)_x000a_4- El Institut Clément Ader (ICA UMR CNRS 5312)_x000a_5- El Jardín Botánico de Bogotá JBB"/>
    <s v="N/A"/>
    <s v="Estrategias de diagnóstico in situ para la gestión racional de las especies arbóreas en zonas urbanas"/>
    <n v="36"/>
    <s v="UDFJC:_x000a_- Cesar Augusto Polanco Tapia (investigador reconocido)_x000a__x000a_UNAL:_x000a_- Flavio Augusto Prieto (investigador principal)_x000a_- Omar Ferney Alvarez Herrera (estudiante doctorado)_x000a_- Yolima Cortés Cortés (estudiante doctorado)"/>
    <m/>
    <n v="60000000"/>
    <n v="0"/>
    <n v="60000000"/>
    <n v="0"/>
    <n v="60000000"/>
    <n v="0"/>
    <n v="0"/>
    <n v="0"/>
    <n v="0"/>
    <m/>
    <m/>
    <m/>
    <m/>
    <m/>
    <m/>
    <s v="Establecer un protocolo para la adquisición, procesamiento, análisis e interpretación de señales e imágenes tomográficas._x000a_Estudiar especies de madera mediante un método de imagen fiable adaptado para expertos en la gestión de ecosistemas arbóreos urbanos._x000a_Promover las transferencias tecnológicas y científicas entre todos los socios de investigación franceses y colombianos en el campo de la silvicultura y la arboricultura._x000a_Formar estudiantes franceses y colombianos a través de la investigación. En términos más generales, este proyecto es importante para ambos grupos, creando estrechos vínculos de cooperación entre instituciones francesas y colombianas, particularmente en el campo del procesamiento de señales e imagen, ciencia de materiales, aplicadas a la gestión de árboles urbanos."/>
    <s v="- Tres artículos de divulgación_x000a_- Una ponencia_x000a_- Desarrollo de una antena radar: Modelo de árbol para simulaciones numéricas, Antena de radar adecuada para árboles en pie_x000a_- Validación de esta antena y fusión de datos: Método de análisis de imágenes, Viabilidad de una solución completa de imágenes separada_x000a_- Campaña de medición in situ: Constitución del repositorio de patología y validación del análisis, Integración de la metodología desarrollada_x000a_- Comoparte del intercambio de conocimientos se ha planteado como estrategia de divulgación, la realización de publicaciones y congresos en los siguientes temas: Desarrollo de una antena radar multifrecuencia adaptada al control de árboles en pie, Método de fusión de datos para la detección in situ de patologías arbóreas en crecimiento, Implementación de soluciones acopladas para el control in situ de árboles en pie. _x000a_- Así como la participación en seminarios: Al final de cada etapa del proyecto se organizará un seminario entre todos los socios. Un seminario final de restitución se llevará a cabo en Bogotá con todos los socios. Estará abierto al público profesional e institucional. Irá acompañado de acciones para comunicar los resultados en la prensa especializada."/>
    <n v="1"/>
    <n v="0"/>
    <e v="#DIV/0!"/>
    <e v="#DIV/0!"/>
    <n v="0"/>
    <n v="0"/>
    <n v="0"/>
    <n v="0"/>
    <n v="103295"/>
    <m/>
    <m/>
    <d v="2023-12-06T00:00:00"/>
    <m/>
    <m/>
    <m/>
    <m/>
    <m/>
    <m/>
    <m/>
  </r>
  <r>
    <x v="5"/>
    <s v="Propuesta de Investigación Convocatoria"/>
    <s v="No continuo el trámite"/>
    <n v="938"/>
    <s v="CONVOCATORIA ECOSISTEMAS EN ENERGÍA SOSTENIBLE, EFICIENTE Y ASEQUIBLE- 2023"/>
    <s v="MinCiencias"/>
    <s v="Ejecutor"/>
    <s v="1- Universidad de Ibague - UI_x000a_2- Coreducación_x000a_3- Universidad de Cundinamarca - UdeC_x000a_4- Universidad de Lovaina Bélgica - UL_x000a_5- Empresa DYE Ingenieros_x000a_6- Rastro Urbano - RU_x000a_7- CIPAV"/>
    <s v="N/A"/>
    <s v="BIOMAX: Desarrollo Sostenible y Empoderamiento Energético, un Enfoque Integral para la Transformación de Zonas Rurales a través de la Cogeneración de Biogás"/>
    <n v="36"/>
    <s v="UDFJC:_x000a_- Camilo Arias_x000a__x000a_UI:_x000a_- Mauricio Hernández Sarabia (investigador principal)_x000a_- Agustín Valverde Granja_x000a__x000a_Coreducación: _x000a_- Giovanni Andrés Vragas Galván_x000a_- Gineth Rodríguez_x000a__x000a_UdeC:_x000a_- Rubiela Bello_x000a_- Faider Barrero_x000a_- Alexander Gordillo_x000a__x000a_UL:_x000a_- Aldemar Muñoz_x000a__x000a_DYE:_x000a_- Darwin Cabezas_x000a__x000a_RU:_x000a_- James GIraldo_x000a__x000a_CIPAV:_x000a_- Gloria Pedraza_x000a_- Carlos Mejía_x000a_- Julián Rivera"/>
    <m/>
    <n v="8421200128.0742855"/>
    <m/>
    <n v="6915000000"/>
    <n v="1506200128.0742857"/>
    <n v="6900000000"/>
    <n v="0"/>
    <n v="57628800"/>
    <n v="0"/>
    <n v="901965595.07428575"/>
    <n v="0"/>
    <n v="55957824"/>
    <n v="0"/>
    <n v="341147077"/>
    <n v="15000000"/>
    <n v="149500832"/>
    <s v="- Sistema TRL5 mejorado para el aprovechamiento del biogás y biol, en generación de energía eléctrica,secado de grano(café y cacao),cocción de alimentos y evaluación del biol como fertilizante _x000a_- Probar el sistema STAB mejorado para la validación en 5 comunidades del departamento del Tolima para llevar la tecnología del TRL5 al TRL7_x000a_- Evaluación del impacto ambiental que genera la instalación y operación del STAB mejorado en las 5 comunidades teniendo en cuenta como eje principal de la evaluación la huella de carbono,antes y después del proyecto_x000a_- Entrega del sistema STAB mejorado en nivel TRL7 "/>
    <s v="- Dos artículos de investigación A1_x000a_- Se presentará 4 tesis  de pregrado y 2 tesis de maestría _x000a_- Creación y promoción de grupos de investigación en el ámbito departamental o regional._x000a_- Vinculación a la red Biolac _x000a_- 1 simposio y 6 workshops_x000a_- 1 Feria demostrativa con la comunidad _x000a_- Difusión en LinkedIn, Instagram,facebook._x000a_- 2 Productos de desarrollo tecnológico_x000a_- 1 Cartilla didáctica de diffusion con ISBN_x000a_- 1 Prototipo a nivel TRL 7_x000a_- Material audiovisual de difusión_x000a_- Micrositio web de diffusion de todo el contenido de audio _x000a_- Creación de una red municipal de biodigestión apoyada por las alcaldías de algunos municipios del Tolima "/>
    <n v="0.81936064872713754"/>
    <n v="6.8433001381690527E-3"/>
    <n v="0"/>
    <n v="1"/>
    <n v="0.10710653842168484"/>
    <n v="6.6448752136230409E-3"/>
    <n v="4.0510505843780686E-2"/>
    <n v="1.9534131655604907E-2"/>
    <m/>
    <m/>
    <m/>
    <d v="2023-08-23T00:00:00"/>
    <m/>
    <m/>
    <m/>
    <m/>
    <m/>
    <m/>
    <m/>
  </r>
  <r>
    <x v="5"/>
    <s v="Propuesta de Investigación Convocatoria"/>
    <s v="En espera de resultados de la convocatoria"/>
    <s v="N/A"/>
    <s v="Ayudas a la I+D+i, en el ámbito del Plan Andaluz de Investigación, Desarrollo e Innovación (PAIDI 2020): Programa de ayudas a proyectos de I+D+i."/>
    <s v="Junta de Andalucía - España"/>
    <s v="Aliado"/>
    <s v="1- Universidad de Jaén_x000a_2- Universidad de Talca Chile_x000a_3- Universidad Técnica Federico Santa María_x000a_4- Universidad de Chile_x000a_5- Universidad del Bio Bio"/>
    <s v="N/A"/>
    <s v="Transformadores híbridos inteligentes para la provisión de servicios de red (Smart hybrid transformers for the provision of ancillary services)"/>
    <n v="36"/>
    <s v="UDFJC:_x000a_- Oscar Montoya_x000a_UJ:_x000a_- Jesús de la Casa Hernández_x000a_- Manuel Ortega Armenteros _x000a_- Francisco Jurado Melguizo_x000a_- Pedro Gómez Vidal_x000a_- Francisco José Sánchez Sútil_x000a_- Antonio Caro Ortega_x000a_UT:_x000a_- Carlos Rodrigo Baier Fuentes _x000a_UTFSM:_x000a_- Marcelo Perez Leiva _x000a_UCH:_x000a_- Jesús Roberto Cardenas Dobson _x000a_UBioBio: _x000a_- Pedro Melin Coloma "/>
    <m/>
    <n v="203809"/>
    <n v="0"/>
    <n v="203809"/>
    <n v="0"/>
    <n v="203809"/>
    <m/>
    <m/>
    <m/>
    <m/>
    <m/>
    <m/>
    <m/>
    <m/>
    <m/>
    <m/>
    <m/>
    <m/>
    <n v="1"/>
    <n v="0"/>
    <e v="#DIV/0!"/>
    <e v="#DIV/0!"/>
    <n v="0"/>
    <n v="0"/>
    <n v="0"/>
    <n v="0"/>
    <m/>
    <m/>
    <m/>
    <m/>
    <m/>
    <m/>
    <m/>
    <m/>
    <m/>
    <m/>
    <m/>
  </r>
  <r>
    <x v="5"/>
    <s v="Propuesta de Investigación Convocatoria"/>
    <s v="Seleccionada para financiar"/>
    <n v="1047"/>
    <s v="INVITACIÓN A PRESENTAR PROPUESTAS ORIENTADAS A FORTALECER EL CATASTRO MULTIPROPÓSITO A TRAVES DE LA VINCULACIÓN DE JÓVENES INVESTIGADORES E INNOVADORES"/>
    <s v="MinCiencias"/>
    <s v="Ejecutor"/>
    <s v="N/A"/>
    <s v="N/A"/>
    <s v="Propuesta metodológica para el desarrollo de un sistema de gestión territorial indígena enfocado en la administración, recuperación y conservación del territorio"/>
    <n v="12"/>
    <s v="UDFJC:_x000a_- Hector Javier Fuentes Lopez (tutor)_x000a_- Lina Maria Molina Parra (joven investigador)_x000a_- Maria Camila Rubiano Alarcón (joven investigador)_x000a_- Deysa Katherine Pulido Valenzuela (joven investigador)"/>
    <s v="UDFJC:_x000a_- NIDE"/>
    <n v="56284000"/>
    <n v="36084000"/>
    <n v="36084000"/>
    <n v="20200000"/>
    <n v="36084000"/>
    <n v="0"/>
    <n v="20200000"/>
    <m/>
    <m/>
    <m/>
    <m/>
    <m/>
    <m/>
    <m/>
    <m/>
    <s v="Los resultados esperados del proyecto se centran en alcanzar un análisis crítico sobre la tenencia colectiva de la tierra en Colombia, se espera que el estudio arroje luz sobre la comprensión de cómo los diferentes modelos de tenencia afectan el entorno natural y la comunidad en general. En cuanto a la tenencia colectiva de la tierra, se espera que los hallazgos generen índices significativos relacionados con el número de investigaciones realizadas en este ámbito. Se buscará identificar el grado de relevancia y enfoque que ha recibido este tema en el contexto académico y científico, lo que permitirá evaluar el nivel de atención que se le ha dado a esta importante cuestión en diferentes contextos y  Regiones._x000a_Con base en estos resultados, se pretende generar un aporte sustancial tanto en el ámbito académico como en el desarrollo de_x000a_políticas públicas. La comprensión más profunda de la relación entre la tenencia de la tierra y la sostenibilidad ambiental y social_x000a_podría servir como fundamento para la toma de decisiones más informadas y la implementación de estrategias que promuevan_x000a_prácticas más sostenibles y equitativas en la gestión del territorio. Asimismo, el análisis de las investigaciones sobre tenencia_x000a_colectiva de la tierra permitirá identificar posibles brechas de conocimiento y áreas de interés que requieran mayor atención y_x000a_enfoque para futuras investigaciones, buscando lograr un impacto sustancial tanto en el ámbito académico como en la formulación_x000a_de políticas públicas._x000a_La comprensión más profunda de la interrelación entre la tenencia de la tierra y la sostenibilidad ambiental y social se convertirá en un fundamento crucial para la toma de decisiones informadas y la implementación de estrategias que promuevan prácticas de gestión territorial más sostenibles y equitativas._x000a_Como culminación de estas actividades, se elaborarán informes técnicos detallados de las acciones realizadas durante la_x000a_investigación para el alcance de los objetivos propuestos y los resultados obtenidos en la propuesta de I+D+i. Junto con ello, se_x000a_entregará un informe financiero completo que detalla la ejecución financiera del proyecto, y se elaborará un artículo científico_x000a_basado en la propuesta de I+D+i, con la intención de ser enviado a una revista indexada con categorización A1, A2, B o C. Por_x000a_último, se llevará a cabo una socialización de los resultados, brindando un espacio para la discusión y difusión de los hallazgos y conclusiones del proyecto."/>
    <s v="UDFJC:_x000a_- Hector Javier Fuentes Lopez (tutor)_x000a_- Lina Maria Molina Parra (joven investigador)_x000a_- Maria Camila Rubiano Alarcón (joven investigador)_x000a_- Deysa Katherine Pulido Valenzuela (joven investigador)"/>
    <s v="UDFJC:_x000a_- NIDE"/>
    <n v="0.35889417951815794"/>
    <n v="0"/>
    <n v="1"/>
    <n v="0"/>
    <n v="0"/>
    <n v="0"/>
    <n v="0"/>
    <n v="107018"/>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r>
  <r>
    <x v="5"/>
    <s v="Propuesta de Investigación Convocatoria"/>
    <s v="Seleccionada para financiar"/>
    <n v="1047"/>
    <s v="INVITACIÓN A PRESENTAR PROPUESTAS ORIENTADAS A FORTALECER EL CATASTRO MULTIPROPÓSITO A TRAVES DE LA VINCULACIÓN DE JÓVENES INVESTIGADORES E INNOVADORES"/>
    <s v="MinCiencias"/>
    <s v="Ejecutor"/>
    <s v="N/A"/>
    <s v="N/A"/>
    <s v="Avanzando en la Gobernanza Territorial: Desarrollo de una Plataforma Participativa para el Catastro Multipropósito"/>
    <n v="12"/>
    <s v="UDFJC:_x000a_- Hector Javier Fuentes Lopez (tutor)_x000a_- Erika Juliana Gonzalez Rivera (joven investigador)_x000a_- Jhoan Sebastian Dueñas Vargas (joven investigador)_x000a_- Gabriel Andrés Ávila Macheta (joven investigador)_x000a_- Miguel Ángel Velásquez Gómez (joven investigador)"/>
    <s v="UDFJC:_x000a_- NIDE"/>
    <n v="94568000"/>
    <n v="72168000"/>
    <n v="72168000"/>
    <n v="22400000"/>
    <n v="72168000"/>
    <n v="0"/>
    <n v="22400000"/>
    <m/>
    <m/>
    <m/>
    <m/>
    <m/>
    <m/>
    <m/>
    <m/>
    <s v="1. Número de usuarios registrados en la plataforma: Este resultado medirá la cantidad de personas que se han registrado en la plataforma participativa para contribuir con información geográfica, opiniones y propuestas relacionadas con la gestión del territorio y el catastro multipropósito._x000a_Características de los resultados: Cuantitativo y verificable a través del sistema de registro de usuarios en la plataforma. _x000a_Medios de Verificación: Registro de usuarios en la base de datos de la plataforma._x000a_Indicador: Número total de usuarios registrados en la plataforma._x000a_Cantidad de contribuciones de la comunidad: Este resultado medirá la cantidad de aportes realizados por los usuarios en la plataforma, como la cantidad de datos geográficos ingresados, las opiniones expresadas en foros de discusión y las propuestas presentadas para la gestión territorial._x000a_Características de los resultados: Cuantitativo y verificable a través de registros y conteos de las contribuciones realizadas en la plataforma._x000a_Medios de Verificación: Registro de contribuciones y datos ingresados en la base de datos de la plataforma._x000a_Indicador: Número total de contribuciones realizadas por los usuarios._x000a_3. Nivel de satisfacción de los usuarios con la plataforma: Este resultado medirá el grado de satisfacción de los usuarios con respecto a la usabilidad, funcionalidades y utilidad de la plataforma participativa._x000a_Características de los resultados: Cuantitativo y cualitativo, se obtendrá a través de encuestas de satisfacción y retroalimentación de los usuarios._x000a_Medios de Verificación: Encuestas de satisfacción y retroalimentación de los usuarios._x000a_Indicador: Puntuación promedio de satisfacción de los usuarios en una escala del 1 al 5._x000a_4. Impacto en la toma de decisiones y la gestión territorial: Este resultado medirá el impacto de la plataforma en la toma de decisiones relacionadas con la gestión del territorio y el catastro multipropósito._x000a_Características de los resultados: Cualitativo y verificable a través de estudios de caso, entrevistas con autoridades y análisis de documentos que reflejen la influencia de la plataforma en la toma de decisiones._x000a_Medios de Verificación: Estudios de caso, entrevistas con autoridades y análisis de documentos._x000a_Indicador: Número de decisiones o políticas influenciadas por la información y participación aportadas en la plataforma._x000a_5. Eficiencia en la actualización y mantenimiento del catastro multipropósito: Este resultado medirá la eficiencia y rapidez en la actualización y mantenimiento de la información geográfica en el catastro multipropósito a través del uso de la plataforma participativa._x000a_Características de los resultados: Cuantitativo y verificable mediante registros de tiempo y procesos de actualización del catastro._x000a_Medios de Verificación: Registros de tiempo y procesos de actualización del catastro multipropósito._x000a_Indicador: Reducción del tiempo promedio requerido para la actualización del catastro multipropósito después de la implementación de la plataforma._x000a_6. Entrega de informes técnicos finales: Se espera entregar informes técnicos completos y detallados que describan en profundidad las actividades realizadas en el proyecto, así como los hallazgos y resultados obtenidos. Estos informes serán exhaustivos y rigurosos en su documentación para garantizar la transparencia y comprensión de los avances logrados en el proyecto._x000a_Características: Exhaustividad, claridad y rigor científico en la documentación de actividades y hallazgos._x000a_Medios de Verificación: Revisión y aprobación por el equipo, coordinador del proyecto y expertos en la materia._x000a_Indicador: Número total de informes técnicos entregados y aprobados._x000a_7. Informe financiero de la ejecución: Como resultado de la ejecución del proyecto, se generará un informe financiero completo que proporcionará una visión detallada del uso de los recursos financieros asignados. Este informe contendrá información sobre los gastos realizados en cada etapa del proyecto, asegurando la precisión y transparencia necesaria para demostrar una adecuada gestión financiera y cumplimiento de las regulaciones establecidas por el Ministerio al cual será entregado._x000a_Características: Precisión, transparencia y conformidad con las normativas financieras establecidas._x000a_Medios de Verificación: Revisión y auditoría de los registros contables y justificativos de gastos._x000a_Indicador: Nivel de precisión y cumplimiento del informe financiero con estándares y regulaciones del Ministerio."/>
    <s v="UDFJC:_x000a_- Hector Javier Fuentes Lopez (tutor)_x000a_- Erika Juliana Gonzalez Rivera (joven investigador)_x000a_- Jhoan Sebastian Dueñas Vargas (joven investigador)_x000a_- Gabriel Andrés Ávila Macheta (joven investigador)_x000a_- Miguel Ángel Velásquez Gómez (joven investigador)"/>
    <s v="UDFJC:_x000a_- NIDE"/>
    <n v="0.23686659335081633"/>
    <n v="0"/>
    <n v="1"/>
    <n v="0"/>
    <n v="0"/>
    <n v="0"/>
    <n v="0"/>
    <n v="107023"/>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r>
  <r>
    <x v="5"/>
    <s v="Propuesta de Investigación Convocatoria"/>
    <s v="Seleccionada para financiar"/>
    <n v="1047"/>
    <s v="INVITACIÓN A PRESENTAR PROPUESTAS ORIENTADAS A FORTALECER EL CATASTRO MULTIPROPÓSITO A TRAVES DE LA VINCULACIÓN DE JÓVENES INVESTIGADORES E INNOVADORES"/>
    <s v="MinCiencias"/>
    <s v="Ejecutor"/>
    <s v="N/A"/>
    <s v="N/A"/>
    <s v="INFORMACIÓN, PROCESOS Y PARTICIPACIÓN DE LA COMUNIDAD EN EL CATASTRO MULTIPROPÓSITO: ESTUDIO DE CASO MUNICIPIO DE QUEBRADANEGRA, CUNDINAMARCA, CON ACOMPAÑAMIENTO EN EL PROCESO DE CONSERVACIÓN CATASTRAL Presentado por semillero de investigación PENSANTE adscrito al Grupo de Investigación NIDE (Núcleo de Investigación en Datos Espaciales)"/>
    <n v="12"/>
    <s v="UDFJC:_x000a_- Carlos Hernán Castro Ortega (tutor)_x000a_- Diego Andrés Garzón Girón (joven investigador)_x000a_- Laura Dayan Díaz Beltrán (joven investigador)"/>
    <s v="UDFJC:_x000a_- NIDE"/>
    <n v="52841000"/>
    <n v="36084000"/>
    <n v="36084000"/>
    <n v="16757000"/>
    <n v="36084000"/>
    <m/>
    <n v="16757000"/>
    <m/>
    <m/>
    <m/>
    <m/>
    <m/>
    <m/>
    <m/>
    <m/>
    <s v="La implementación exitosa del Catastro Multipropósito requiere no solo de la consolidación de información catastral precisa y actualizada, sino también del involucramiento activo de las comunidades en la gestión de la información sobre su territorio; se espera diseñar estrategias innovadoras que permitan a la comunidad ser protagonistas de los procesos de conservación catastral, sintiéndose partícipes de un catastro que refleja su realidad territorial para la adecuada toma de decisiones._x000a_Este proyecto tiene como propósito central contribuir al efectivo empoderamiento de la comunidad en la gestión de la información catastral de su territorio. Se espera que los ciudadanos se apropien y sean protagonistas de las decisiones en los procesos de conservación catastral, convirtiéndose en actores clave para el éxito del Catastro Multipropósito._x000a_En términos de fortalecimiento técnico, se proyecta optimizar la metodología actual de aseguramiento de calidad de los datos levantados, Identificando oportunidades de mejora para mayor precisión y utilidad de la información. Asimismo, se contempla la socialización de resultados ante el IGAC y demás actores involucrados, exponiendo de forma didáctica los avances logrados en el proceso de empoderamiento comunitario y fortalecimiento técnico en la gestión catastral de Quebradanegra._x000a_También se proyecta a generar resultados de tipo informativo - académico como:_x000a_Informes Técnicos y Financieros Documentados: Se elaborarán informes técnicos detallados que documenten las actividades desarrollada, así como los resultados obtenidos en la propuesta de I+D+i._x000a_Artículo Científico de Investigación: Se redactará un artículo científico en formato de revista indexada, en autoría o coautoría, que cumpla con los rigurosos parámetros de publicación en revistas categorizadas (A1, A2, B y C)._x000a_Socialización de Resultados en el IGAC: SAdicional a la socialización de los resultados obtenidos en el proyecto ante el IGAC, durante esta presentación, se expondrán de manera clara y concisa los logros, avances y hallazgos alcanzados en el proceso de implementación del Catastro Multipropósito en Quebradanegra y lo que veamos que puede ser replicable en otros municipios."/>
    <s v="UDFJC:_x000a_- Carlos Hernán Castro Ortega (tutor)_x000a_- Diego Andrés Garzón Girón (joven investigador)_x000a_- Laura Dayan Díaz Beltrán (joven investigador)"/>
    <s v="UDFJC:_x000a_- NIDE"/>
    <n v="0.31712117484529057"/>
    <n v="0"/>
    <n v="1"/>
    <n v="0"/>
    <n v="0"/>
    <n v="0"/>
    <n v="0"/>
    <n v="107048"/>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r>
  <r>
    <x v="5"/>
    <s v="Propuesta de Investigación Convocatoria"/>
    <s v="Seleccionada para financiar"/>
    <n v="1047"/>
    <s v="INVITACIÓN A PRESENTAR PROPUESTAS ORIENTADAS A FORTALECER EL CATASTRO MULTIPROPÓSITO A TRAVES DE LA VINCULACIÓN DE JÓVENES INVESTIGADORES E INNOVADORES"/>
    <s v="MinCiencias"/>
    <s v="Ejecutor"/>
    <s v="N/A"/>
    <s v="N/A"/>
    <s v="Métodos colaborativos para la actualización y visualización de información de las construcciones del barrio San José en Bogotá implementando la metodología Colouring Cities."/>
    <n v="12"/>
    <s v="UDFJC:_x000a_- Edilberto Suárez Torres (tutor)_x000a_- Angie Juliana Pirachicán Naranjo (joven investigador)_x000a_- Juan David Dallos Becerra (joven investigador)_x000a_- María Camila Velez Dueñas (joven investigador)"/>
    <s v="UDFJC:_x000a_- NIDE"/>
    <n v="71908894"/>
    <n v="54126000"/>
    <n v="54126000"/>
    <n v="17782894"/>
    <n v="54126000"/>
    <n v="0"/>
    <n v="17782894"/>
    <m/>
    <m/>
    <m/>
    <m/>
    <m/>
    <m/>
    <m/>
    <m/>
    <s v="El resultado esperado de este proyecto de investigación es proporcionar una plataforma de datos abiertos a bajo coste que promueva_x000a_ciudades sostenibles y apoye la planificación urbana de manera más eficiente a partir de los datos suministrados por la ciudadanía,_x000a_fomentando un entorno urbano optimizado y mejorando la calidad de vida de los habitantes, por medio de del desarrollo de_x000a_software de código abierto para recopilar, almacenar, visualizar y facilitar la gestión de datos geográficos de la malla de_x000a_edificaciones, con el fin de proporcionar doce capas de información relacionada con las construcciones de la ciudad que permitan_x000a_impulsar una mejor estructuración y centralización de datos._x000a_La implementación exitosa de la iniciativa &quot;Colouring Cities&quot; en Bogotá será un logro clave. Se espera que la metodología se haya_x000a_aplicado de manera efectiva para simplificar y categorizar la información sobre construcciones y el entorno urbano, lo que permitirá_x000a_una visualización más accesible y comprensible para diversos públicos, siendo pieza clave de una iniciativa mundial._x000a_Se espera que la implementación de este proyecto empodere a la comunidad del barrio San José al proporcionarles conocimientos_x000a_para tomar decisiones informadas en asuntos urbanos y de desarrollo local. La capacidad de acceder a los datos espaciales a través_x000a_de una iniciativa internacional permitirá a la comunidad participar activamente en la planificación y la toma de decisiones que_x000a_afecten su entorno._x000a_1. Resultado: Implementación de la plataforma &quot;Colouring Bogotá&quot; con acceso a datos geoespaciales de la malla de_x000a_edificaciones._x000a_Características: Existencia de la plataforma web o aplicación móvil con las doce capas de información sobre_x000a_construcciones de la ciudad de Bogotá._x000a_Medios de verificación: Revisión de la plataforma desarrollada y funcional._x000a_Indicador: Porcentaje de completitud de las doce capas de información en la plataforma ._x000a_2. Resultado: Las instituciones podrán emplear la información espacial proporcionada por la metodología &quot;Colouring Cities&quot;_x000a_para conocer la realidad urbana y mejorar el impacto de sus decisiones en la comunidad._x000a_Características: Los datos espaciales recopilados y estructurados permitirá a las instituciones obtener una visión clara y_x000a_completa de la realidad urbana, incluyendo datos detallados sobre construcciones, infraestructuras y el entorno de la_x000a_ciudad._x000a_Medios de verificación: Seguimiento de la utilización de la información geoespacial por parte de las instituciones en_x000a_procesos de planificación urbana y toma de decisiones relacionadas con el desarrollo y mejoramiento de la comunidad._x000a_Indicador: Numero de instituciones que emplean activamente la información suministrada por la ciudadanía en sus_x000a_procesos de planificación y toma de decisiones._x000a_3. Resultado: Empoderamiento de la comunidad del barrio San José para la toma de decisiones informadas._x000a_Características: Acceso y uso activo de la plataforma por parte de los ciudadanos para consultar datos geoespaciales y_x000a_participar en la planificación._x000a_Medios de verificación: Registro de usuarios y actividad en la plataforma._x000a_Indicador: Número de usuarios activos por mes en la plataforma_x000a_4. Resultado: Divulgación y alcance global del proyecto &quot;Colouring Cities&quot;._x000a_Características: Reconocimiento y aplicación del proyecto como caso de estudio en otras ciudades y países._x000a_Medios de verificación: Investigación y recopilación de evidencia de la aplicación de la metodología en otras_x000a_ubicaciones._x000a_Indicador: Número de ciudades o países que han implementado la metodología &quot;Colouring Cities&quot; basada en el_x000a_proyecto de Bogotá"/>
    <s v="UDFJC:_x000a_- Edilberto Suárez Torres (tutor)_x000a_- Angie Juliana Pirachicán Naranjo (joven investigador)_x000a_- Juan David Dallos Becerra (joven investigador)_x000a_- María Camila Velez Dueñas (joven investigador)"/>
    <s v="UDFJC:_x000a_- NIDE"/>
    <n v="0.24729755960368408"/>
    <n v="0"/>
    <n v="1"/>
    <n v="0"/>
    <n v="0"/>
    <n v="0"/>
    <n v="0"/>
    <n v="107049"/>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r>
  <r>
    <x v="5"/>
    <s v="Propuesta de Investigación Convocatoria"/>
    <s v="En espera de resultados de la convocatoria"/>
    <s v="N/A"/>
    <s v="Convocatoria de internacionalización de la Fundación de Investigación de Minas Gerais - FAPEMIG"/>
    <s v="FAPEMIG"/>
    <s v="Aliado"/>
    <s v="Universidad Federal de Triángulo Minero (UFTM) del Brasil_x000a_UCLA - Venezuela_x000a_Universidade de Sevilha - Espanha_x000a_The University of West Indies, Jamaica_x000a_UMinho - Portugal _x000a_Universidade do Minho, Portugal_x000a_UDG - México_x000a_Universidade do Minho, Portugal_x000a_Universidade de Lisboa e MUHNAC, Portugal"/>
    <s v="N/A"/>
    <s v="FOMENTO À INTERNACIONALIZAÇÃO DAS ICTMGS"/>
    <m/>
    <s v="UDFJC:_x000a_- Olga Lucía Castiblanco Abril_x000a__x000a_- Lúcio Álvaro Marques (Coordinador)_x000a_Acir Mario Karwoski_x000a_Daniel Fernando Bovolenta Ovigli_x000a_Helena de Ornellas Sivieri Pereira_x000a_Marinalva Vieira Barbosa_x000a_Martha Maria Prata Linhares_x000a_Pedro Donizete Colombo Junior_x000a__x000a_Beatriz Carolina Carvajal (UCLA - Venezuela)_x000a_Carlos Marcelo Garcia (Universidade de Sevilha - Espanha)_x000a_Carol Horda Gentles (The University of West Indies, Jamaica)_x000a_José Antonio Brandão Carvalho (UMinho - Portugal) Maria Assunção Flores (Universidade do Minho, Portugal)_x000a_Martha Vergara Fregoso (UDG - México)_x000a_Olga Lucía Cas􀆟blanco Abril (UDFJC - Colômbia)_x000a_Sandra Susana Pires Silva Palhares (Universidade do Minho, Portugal)_x000a_Marta Catarino Lourenço (Universidade de Lisboa e MUHNAC, Portugal)"/>
    <m/>
    <n v="0"/>
    <m/>
    <n v="0"/>
    <n v="0"/>
    <m/>
    <m/>
    <m/>
    <m/>
    <m/>
    <m/>
    <m/>
    <m/>
    <m/>
    <m/>
    <m/>
    <m/>
    <s v="UDFJC:_x000a_- Luis Eduardo Castillo Mendez (tutor)_x000a_- Daniel Felipe Pinzón Ramirez (joven investigador)_x000a_- Lina Rocio Roncancio Cardenas (joven investigador)"/>
    <s v="UDFJC:_x000a_- GEFEM - Grupo de Estudio en temas de la Física, de la Estadística y la Matemática"/>
    <e v="#DIV/0!"/>
    <e v="#DIV/0!"/>
    <e v="#DIV/0!"/>
    <e v="#DIV/0!"/>
    <e v="#DIV/0!"/>
    <e v="#DIV/0!"/>
    <e v="#DIV/0!"/>
    <m/>
    <m/>
    <m/>
    <m/>
    <m/>
    <m/>
    <m/>
    <m/>
    <m/>
    <m/>
    <m/>
  </r>
  <r>
    <x v="5"/>
    <s v="Propuesta de Investigación Convocatoria"/>
    <s v="Seleccionada para financiar"/>
    <n v="1047"/>
    <s v="INVITACIÓN A PRESENTAR PROPUESTAS ORIENTADAS A FORTALECER EL CATASTRO MULTIPROPÓSITO A TRAVES DE LA VINCULACIÓN DE JÓVENES INVESTIGADORES E INNOVADORES"/>
    <s v="MinCiencias"/>
    <s v="Ejecutor"/>
    <s v="N/A"/>
    <s v="N/A"/>
    <s v="DESARROLLO DE UNA METODOLOGÍA PARA LA VALORACIÓN DE BIENES INMUEBLES PRIVADOS EN LA REGIÓN DEL PÁRAMO DE SUMAPAZ DENTRO DEL DISTRITO DE BOGOTÁ EN EL AÑO 2022"/>
    <n v="12"/>
    <s v="UDFJC:_x000a_- Luis Eduardo Castillo Mendez (tutor)_x000a_- Daniel Felipe Pinzón Ramirez (joven investigador)_x000a_- Lina Rocio Roncancio Cardenas (joven investigador)"/>
    <s v="UDFJC:_x000a_- GEFEM - Grupo de Estudio en temas de la Física, de la Estadística y la Matemática"/>
    <n v="36084000"/>
    <n v="36084000"/>
    <n v="36084000"/>
    <n v="0"/>
    <n v="36084000"/>
    <n v="0"/>
    <n v="0"/>
    <m/>
    <m/>
    <m/>
    <m/>
    <m/>
    <m/>
    <m/>
    <m/>
    <s v="Los resultados del proyecto de investigación que se esperan obtener luego de hacer el respectivo análisis y desarrollo metodológico es lograr una identificación precisa de las variables que desempeñan un papel fundamental en la valuación de los bienes inmuebles_x000a_de interés ambiental en el páramo de Sumapaz. Asimismo, se espera establecer con precisión la ponderación y el grado de influencia que cada una de estas variables ejerce en la metodología valuatoria diseñada, lo que permitirá una evaluación más profunda y_x000a_contextualizada de los avalúos comerciales en este tipo de ecosistemas. De igual forma se proyecta la selección del modelo matemático o enfoque metodológico más pertinente para la determinación precisa de los avalúos comerciales de los bienes inmuebles en el páramo de Sumapaz. Además, se prevé la creación detallada y exhaustiva de este modelo, teniendo en cuenta las particularidades intrínsecas de la región y las características únicas de los bienes inmuebles de interés ambiental, contribuyendo así a una aproximación valuatoria más adaptada y concuerda con el tipo de bienes inmuebles que se encuentran en este páramo._x000a_Además, se espera llevar a cabo un análisis minucioso y comparativo de los resultados obtenidos en relación a los avalúos determinados por los métodos tradicionales de costo de reposición a nuevo y de renta, tal y como establece la resolución IGAC 620 del año 2008. Estos análisis permitirán evaluar la eficacia y precisión de la nueva metodología valuatoria en el contexto específico de los bienes inmuebles de interés ambiental en el páramo de Sumapaz dentro de la ciudad de Bogotá para el año 2022._x000a_En conjunto, estos resultados contribuirán al logro del objetivo general de diseñar una metodología idónea para determinar los avalúos de los bienes inmuebles privados en la región del páramo de Sumapaz, en concordancia con los requisitos establecidos en_x000a_los artículos 8vo y 14vo de la ley 1930 de 2018._x000a_Adicionalmente, se plantea como un aporte de significativa trascendencia la presentación al Instituto Geográfico Agustín Codazzi (IGAC) de un modelo intrínsecamente adaptado, capaz de discernir y precisar el valor inherente a este particular género de bienes_x000a_inmuebles. Un aspecto esencial que subyace en esta iniciativa radica en la actual carencia de un modelo definido en la actualidad; aquellos escasos intentos llevados a cabo previamente se han sustentado en enfoques empíricos y en la aplicación de experiencia_x000a_obtenida en otras esferas de valuación. La aspiración concreta es la de instituir una normativa metodológica que trascienda estas limitaciones, instaurando un marco riguroso y estandarizado que aporte soluciones eficaces a aquellos que requieran abordar esta_x000a_compleja empresa en el futuro. Este modelo propuesto no solo aspira a llenar el vacío existente en el ámbito de la valuación de bienes inmuebles dentro del majestuoso contexto del páramo de Sumapaz, sino que también procura fundamentar su fundamentación en principios sólidos y un riguroso análisis conceptual. En su esencia, esta propuesta se erige como una respuesta a la necesidad de conferir precisión, justicia y uniformidad a un proceso que, hasta el momento, ha carecido de una orientación unificada y coherente._x000a_Dentro de este enfoque más amplio, la intención es superar las limitaciones inherentes a las metodologías basadas en la intuición y la experiencia en ámbitos distintos, y en su lugar, establecer un paradigma metodológico sólido que tome en cuenta las_x000a_especificidades únicas de los bienes inmuebles en el páramo de Sumapaz. La expectativa de este aporte no se limita a una aplicación única o una situación específica, sino que se proyecta como una herramienta versátil y de utilidad generalizada, destinada a todos_x000a_aquellos que se enfrenten a la desafiante tarea de valuar bienes inmuebles en este entorno tan peculiar. Así, este modelo no solo busca mitigar la incertidumbre asociada con la valuación de bienes inmuebles en una región de tal relevancia ecológica y social, sino que también anhela facilitar el proceso para todas las partes interesadas, ofreciendo una guía estructurada y una base metodológica sólida en la que se puede confiar. En última instancia, esta propuesta se erige como un aporte tangible a la búsqueda de una valuación equitativa y precisa en una región de incalculable valor como es el páramo de Sumapaz. "/>
    <s v="1. Video explicativo de corta duración, en el mismo deberá ir una breve explicación del proyecto, su alcance, su importancia e_x000a_información de interés que pueda permitir a la comunidad entender el proyecto no como un mero esfuerzo teórico sino como_x000a_algo cercano a la realidad._x000a_2. Realización de un poster a manera de infografía donde se encuentre la información, datos, resultados e impacto del proyecto_x000a_para así usarlo como medio de difusión en redes autorizadas por las entidades involucradas en el mismo._x000a_3. Participación en algún evento académico relacionado al tema de estudio y autorizado por las entidades promotoras del_x000a_proyecto, para ser expuesto en un ambiente académico, realizando énfasis en los hallazgos metodológicos y resultados_x000a_obtenidos para ser sometidos al escrutinio de pares académicos._x000a_Por otro lado, recordar que el producto final solicitado para validar el cumplimiento del proyecto es un artículo de investigación en_x000a_una revista indexada por Minciencias, esta se considera otra forma de que la investigación sea sometida a la revisión de pares_x000a_académicos y sea publica para el uso futuro en el marco de la protección de derechos de autor._x000a_Con respecto al aporte que los mismos resultados y su divulgación pueden tener en la comunidad o la entidad, se debe comenzar_x000a_con la entidad la cuál por mandato de la ley 1930 de 2018 se le asigna la tarea de realizar una metodología valuatoria de aquellos_x000a_predios ubicados en ronda de paramo y que por lo mismo son objeto del proceso de adquisición por el estado para proteger el_x000a_ecosistema, pues se espera que con el uso de este modelo multicriterio se sirva como guía o ayuda al desarrollo de la metodología_x000a_que a futuro desarrollará el IGAC."/>
    <n v="1"/>
    <n v="0"/>
    <e v="#DIV/0!"/>
    <e v="#DIV/0!"/>
    <n v="0"/>
    <n v="0"/>
    <n v="0"/>
    <n v="0"/>
    <n v="107184"/>
    <m/>
    <m/>
    <m/>
    <m/>
    <m/>
    <m/>
    <m/>
    <m/>
    <m/>
    <m/>
  </r>
  <r>
    <x v="5"/>
    <s v="Propuesta de Investigación Convocatoria"/>
    <s v="No seleccionada en convocatoria"/>
    <n v="1047"/>
    <s v="INVITACIÓN A PRESENTAR PROPUESTAS ORIENTADAS A FORTALECER EL CATASTRO MULTIPROPÓSITO A TRAVES DE LA VINCULACIÓN DE JÓVENES INVESTIGADORES E INNOVADORES"/>
    <s v="MinCiencias"/>
    <s v="Ejecutor"/>
    <s v="N/A"/>
    <s v="N/A"/>
    <s v="ANÁLISIS DEL IMPACTO DE LAS SOMBRAS EN LA GENERACIÓN DEL POTENCIAL ELÉCTRICO FOTOVOLTAICO CON COLOURING BOGOTÁ"/>
    <n v="12"/>
    <s v="UDFJC:_x000a_- Edilberto Suárez Torres (tutor)_x000a_- Jorge Mario López Pérez (joven investigador)_x000a_- Jenny Gabriela Romero Sua (joven investigador)_x000a_- Jeyson Santiago Gómez Gómez (joven investigador)"/>
    <s v="UDFJC:_x000a_- NIDE"/>
    <n v="71483647"/>
    <n v="54126000"/>
    <n v="54126000"/>
    <n v="17357647"/>
    <n v="54126000"/>
    <m/>
    <n v="17357647"/>
    <m/>
    <m/>
    <m/>
    <m/>
    <m/>
    <m/>
    <m/>
    <m/>
    <s v="El resultado esperado de este proyecto de investigación es proporcionar una plataforma de datos abiertos a bajo coste que promueva ciudades sostenibles y apoye la planificación urbana de manera más eficiente a partir de los datos suministrados por la ciudadanía, fomentando un entorno urbano optimizado y mejorando la calidad de vida de los habitantes, por medio de del desarrollo de software de código abierto para recopilar, almacenar, visualizar y facilitar la gestión de datos geográficos de la malla de edificaciones, con el fin de proporcionar doce capas de información relacionada con las construcciones de la ciudad que permitan impulsar una mejor estructuración y centralización de datos._x000a_La implementación exitosa de la iniciativa &quot;Colouring Cities&quot; en Bogotá será un logro clave. Se espera que la metodología se haya aplicado de manera efectiva para simplificar y categorizar la información sobre construcciones y el entorno urbano, lo que permitirá una visualización más accesible y comprensible para diversos públicos, siendo pieza clave de una iniciativa mundial._x000a_Se espera que la implementación de este proyecto empodere a la comunidad del barrio San José al  proporcionarles conocimientos para tomar decisiones informadas en asuntos urbanos y de desarrollo local. La capacidad de acceder a los datos espaciales a través de una iniciativa internacional permitirá a la comunidad participar activamente en la planificación y la toma de decisiones que afecten su entorno._x000a_1. Resultado: Implementación de la plataforma &quot;Colouring Bogotá&quot; con acceso a datos geoespaciales de la malla de edificaciones._x000a_Características: Existencia de la plataforma web o aplicación móvil con las doce capas de información sobre construcciones de la ciudad de Bogotá._x000a_Medios de verificación: Revisión de la plataforma desarrollada y funcional._x000a_Indicador: Porcentaje de completitud de las doce capas de información en la plataforma ._x000a_2. Resultado: Las instituciones podrán emplear la información espacial proporcionada por la metodología &quot;Colouring Cities&quot; para conocer la realidad urbana y mejorar el impacto de sus decisiones en la comunidad._x000a_Características: Los datos espaciales recopilados y estructurados permitirá a las instituciones obtener una visión clara y completa de la realidad urbana, incluyendo datos detallados sobre construcciones, infraestructuras y el entorno de la ciudad._x000a_Medios de verificación: Seguimiento de la utilización de la información geoespacial por parte de las instituciones en procesos de planificación urbana y toma de decisiones relacionadas con el desarrollo y mejoramiento de la comunidad._x000a_Indicador: Numero de instituciones que emplean activamente la información suministrada por la ciudadanía en sus procesos de planificación y toma de decisiones._x000a_3. Resultado: Empoderamiento de la comunidad del barrio San José para la toma de decisiones informadas._x000a_Características: Acceso y uso activo de la plataforma por parte de los ciudadanos para consultar datos geoespaciales y participar en la planificación._x000a_Medios de verificación: Registro de usuarios y actividad en la plataforma._x000a_Indicador: Número de usuarios activos por mes en la plataforma_x000a_4. Resultado: Divulgación y alcance global del proyecto &quot;Colouring Cities&quot;._x000a_Características: Reconocimiento y aplicación del proyecto como caso de estudio en otras ciudades y países._x000a_Medios de verificación: Investigación y recopilación de evidencia de la aplicación de la metodología en otras_x000a_ubicaciones._x000a_Indicador: Número de ciudades o países que han implementado la metodología &quot;Colouring Cities&quot; basada en el proyecto de Bogotá"/>
    <s v="1. Angie Juliana Pirachican Naranjo_x000a_Identificar conjuntos de datos clave para el proyecto de Colouring Cities en Bogotá proporcionados por entidades públicas._x000a_Evaluar la calidad y precisión de los datos espaciales recopilados de diferentes fuentes nacionales._x000a_Priorizar los datos según su relevancia y utilidad para la iniciativa Colouring Cities en el contexto de la ciudad._x000a_Organizar reuniones y charlas informativas con la comunidad del Barrio San José, para presentar el proyecto y sus objetivos, y para escuchar las necesidades y expectativas de los habitantes._x000a_Establecer un canal de comunicación directa con la Junta de Acción Comunal, participando en sus reuniones y eventos para compartir avances y recibir retroalimentación._x000a_Crear espacios de diálogo y colaboración con la comunidad y la Junta de Acción Comunal para identificar oportunidades de mejora y soluciones conjuntas para el desarrollo territorial del barrio._x000a_Utilizar herramientas de análisis geoespacial para examinar y visualizar patrones de uso del suelo, infraestructura y servicios._x000a_Identificar tendencias y áreas de interés para la toma de decisiones informadas en el proyecto._x000a_Presentar los resultados de manera clara y comprensible para el equipo de investigación y otras partes interesadas._x000a_Mantener un registro detallado de los cambios y actualizaciones realizadas en el repositorio._x000a_Facilitar la colaboración y retroalimentación de otros desarrolladores y expertos en el campo._x000a_Responder a los problemas y solicitudes de mejora en el repositorio para una gestión eficiente y transparente del proyecto, las cuales serán comentadas a través de “issues” en GitHub._x000a_2. Juan David Dallos Becerra_x000a_Configurar el servidor y las dependencias necesarias para el funcionamiento, algunas tareas son: actualizar sistema instalación de herramientas básicas y establecer variables de entorno en el sistema._x000a_Asegurar la disponibilidad y adecuada capacidad de almacenamiento para los datos espaciales y la plataforma _x000a_Instalar y configurar el sistema operativo Ubuntu 22.04 en el ambiente de desarrollo._x000a_Configurar las herramientas de desarrollo y ambientes virtuales necesarios para el proyecto, tales como NodeJS y ambiente Python._x000a_Establecer permisos y seguridad en el sistema para garantizar un entorno de desarrollo confiable._x000a_Documentar la estructura de la base de datos para reflejar las 12 categorías de Colouring Cities y los atributos adaptados._x000a_Importar y adaptar los datos existentes al nuevo esquema de base de datos por medio de ETL y transformación de información por medio de instrucciones SQL._x000a_Implementar mecanismos de actualización y sincronización de datos para asegurar su integridad_x000a_Configurar el servidor web para alojar y desplegar el visor geográfico._x000a_Implementar medidas de seguridad para proteger la plataforma y los datos sensibles._x000a_Realizar pruebas de despliegue para verificar la funcionalidad del visor en línea._x000a_Monitorear el rendimiento del visor y gestionar el consumo de recursos._x000a_Brindar soporte técnico y resolver incidencias para asegurar la disponibilidad continua del visor geográfico._x000a_3. María Camila Vélez Dueñas_x000a_Transferir y adaptar el código fuente de Colouring Cities a un entorno de desarrollo local en Colombia._x000a_Verificar la compatibilidad de la plataforma con los recursos y tecnologías locales._x000a_Documentar el proceso de migración y establecer procedimientos para futuras actualizaciones_x000a_Realizar un estudio detallado del entorno urbano del Barrio San José de Bogotá, para identificar las problemáticas territoriales y sociales existentes._x000a_Analizar las necesidades y demandas específicas de la comunidad local en relación con el desarrollo_x000a_Contextualizar los datos espaciales recopilados con el fin de generar soluciones pertinentes y ajustadas a las particularidades de la zona de estudio_x000a_Diseñar material gráfico y audiovisual para presentar los resultados y avances del proyecto de manera clara y atractiva._x000a_Establecer una estrategia de comunicación para compartir la información con la comunidad, entidades involucradas y otros interesados._x000a_Organizar eventos y webinars para difundir los avances y promover la participación activa de la comunidad en el proyecto_x000a_Desarrollar formularios y métodos de captura en campo utilizando tecnologías móviles o sistemas de recolección de datos remotos._x000a_Establecer un sistema de recolección de información que permita la posterior integración y actualización de los datos en la base de datos del visor geográfico._x000a_Garantizar la precisión y validez de los datos capturados en campo para su adecuada utilización en el proyecto Colouring Cities._x0009__x0009__x000a_"/>
    <n v="0.75718017017234729"/>
    <n v="0.24281982982765274"/>
    <n v="0"/>
    <n v="1"/>
    <n v="0"/>
    <n v="0"/>
    <n v="0"/>
    <n v="0"/>
    <n v="107231"/>
    <m/>
    <m/>
    <m/>
    <m/>
    <m/>
    <m/>
    <m/>
    <m/>
    <m/>
    <m/>
  </r>
  <r>
    <x v="5"/>
    <s v="Propuesta de Investigación Convocatoria"/>
    <s v="No seleccionada en convocatoria"/>
    <n v="1047"/>
    <s v="INVITACIÓN A PRESENTAR PROPUESTAS ORIENTADAS A FORTALECER EL CATASTRO MULTIPROPÓSITO A TRAVES DE LA VINCULACIÓN DE JÓVENES INVESTIGADORES E INNOVADORES"/>
    <s v="MinCiencias"/>
    <s v="Ejecutor"/>
    <s v="N/A"/>
    <s v="N/A"/>
    <s v="Análisis metodológico para la transformación de canales abiertos a conductos cerrados con integración de Sistemas Urbanos de Drenaje Sostenible (SUDS) para la ampliación del espacio público y zonas de recreación"/>
    <n v="12"/>
    <s v="UDFJC:_x000a_-  Juan Sebastián De Plaza Solórzano (tutor)_x000a_-  Iván David Eslava Moyano (joven investigador)_x000a_-  Sebastián Fernando Murcía Sánchez (joven investigador)_x000a_- Cristian David Pinzón Parra (joven investigador)_x000a_- Laura Sofía Vargas Jiménez (joven investigador)"/>
    <s v="UDFJC:_x000a_- Grupo de Investigación de Ingeniería Sanitaria (GIIS)"/>
    <n v="72168000"/>
    <n v="72168000"/>
    <n v="72168000"/>
    <n v="0"/>
    <n v="72168000"/>
    <m/>
    <m/>
    <m/>
    <m/>
    <m/>
    <m/>
    <m/>
    <m/>
    <m/>
    <m/>
    <s v="Como resultados se espera obtener:_x000a__x000a_1. Se realizará una clasificación para los canales abiertos que se puedan transformar en canales cerrados implementando Sistemas Urbanos de Drenaje Sostenible, lo cual aportará para la toma de decisiones en materia de habitabilidad en centros urbanos. Por medio de una herramienta que determine el SUDS con mejor potencial de implementación para cada tipo de canal._x000a_2. Se elaborará manual con la metodología técnica desarrollada para la transformación de canales abiertos generalmente en sistemas de tuberías de menor área hidráulica a flujo libre, mediante la integración y selección de (SUDS)._x000a_3. Se adaptará dicho manual como una extensión para sistemas de información geográfica (SIG), que permita visualizar y analizar espacialmente los canales pluviales y los SUDS asociados, así como priorizar y evaluar las zonas óptimas para su transformación mediante un análisis multicriterio._x000a_4. Se realizarán informes parciales y final técnico de las actividades desarrolladas por los jóvenes innovadores y los resultados obtenidos en la propuesta._x000a_5. Se presentarán informes parciales y final financiero de la ejecución los cuales serán entregados al Ministerio_x000a_6. Se producirá un artículo científico en autoría o coautoría en formato de una revista indexada con los parámetros para ser publicado en una revista categorizada (A1, A2, B y C), esto con la respectiva Socialización de los resultados."/>
    <s v="- Identificación para análisis de canales_x000a_- Instrumento para integración de SUD_x000a_- Herramienta SIG_x000a_- Informes parciales y final_x000a_- Articulo científico"/>
    <n v="1"/>
    <n v="0"/>
    <e v="#DIV/0!"/>
    <e v="#DIV/0!"/>
    <n v="0"/>
    <n v="0"/>
    <n v="0"/>
    <n v="0"/>
    <n v="107307"/>
    <m/>
    <m/>
    <m/>
    <m/>
    <m/>
    <m/>
    <m/>
    <m/>
    <m/>
    <m/>
  </r>
  <r>
    <x v="5"/>
    <s v="Propuesta de Investigación Convocatoria"/>
    <s v="No seleccionada en convocatoria"/>
    <n v="1047"/>
    <s v="INVITACIÓN A PRESENTAR PROPUESTAS ORIENTADAS A FORTALECER EL CATASTRO MULTIPROPÓSITO A TRAVES DE LA VINCULACIÓN DE JÓVENES INVESTIGADORES E INNOVADORES"/>
    <s v="MinCiencias"/>
    <s v="Ejecutor"/>
    <s v="N/A"/>
    <s v="N/A"/>
    <s v="Propuesta Metodológica para la Implementación de Sistemas Urbanos de Drenaje Sostenible (SUDs) en Zonas Inundables: Un Enfoque Multicriterio a Corto, Mediano y Largo Plazo"/>
    <n v="12"/>
    <s v="UDFJC:_x000a_-  Juan Sebastián De Plaza Solórzano (tutor)_x000a_-  Carlos Andrés Rodríguez Muñoz (joven investigador)_x000a_-  Leidy Johanna Herrera Cuevas (joven investigador)_x000a_- Lina Vanessa Yopasa Quiroga  (joven investigador)"/>
    <s v="UDFJC:_x000a_- Grupo de Investigación de Ingeniería Sanitaria (GIIS)"/>
    <n v="54126000"/>
    <n v="54126000"/>
    <n v="54126000"/>
    <n v="0"/>
    <n v="54126000"/>
    <m/>
    <m/>
    <m/>
    <m/>
    <m/>
    <m/>
    <m/>
    <m/>
    <m/>
    <m/>
    <s v="ARTÍCULO POR PROPUESTA I+D+i_x000a_En la Tabla 5, se encuentran los resultados, indicadores y métodos de verificación, destacando la planificación de la elaboración de dos artículos científicos en formato de revista indexada._x000a_El primero de estos artículos abordará la metodología empleada y los resultados específicos derivados de la propuesta I+D+i. El segundo artículo se centrará en la exposición detallada de la metodología propuesta para implementar sistemas urbanos de drenaje sostenible (SUDs) en zonas inundables. Este incluirá la descripción de la ruta para identificar áreas vulnerables, el análisis de amenazas y riesgos, la integración de criterios múltiples en la selección de ubicaciones y diseños de SuDS, así como un plan completo de implementación y monitoreo_x000a_INFORME FINANCIERO_x000a_considerando los recursos asignados para la ejecución de la propuesta de investigación, se plantea la presentación de un informe financiero que detallará la asignación de estos recursos en cada una de las fases del proyecto. Este informe incluirá una especificación clara de cómo se han destinado los fondos y mostrará el porcentaje de cumplimiento, tal como se ilustra en el indicador de la Tabla 5.A_x000a_SOCIALIZACIÓN DE RESULTADOS_x000a_Se llevarán a cabo actividades de socialización en colaboración con el Instituto Geográfico Agustín Codazzi (IGAC). Estas incluirán seminarios, talleres y la elaboración de materiales de difusión para presentar los hallazgos clave y las recomendaciones de la investigación a una audiencia diversa, programados estratégicamente a lo largo del proyecto."/>
    <s v="- Artículos de revista cientifica indexada, en categorias A1, A2, B o C_x000a_- Cumplimiento de la metodología planteada en la investigación_x000a_- Validación de la metodología para la implementación de SUDs en zonas potencialmente inundables, aplicado en un area de estudios_x000a_- Informe financiero de la ejecución de los rublos entregados por Minciencias._x000a_- Socialización de resultados, los cuales serán presentados en el IGAC"/>
    <n v="1"/>
    <n v="0"/>
    <e v="#DIV/0!"/>
    <e v="#DIV/0!"/>
    <n v="0"/>
    <n v="0"/>
    <n v="0"/>
    <n v="0"/>
    <n v="107309"/>
    <m/>
    <m/>
    <m/>
    <m/>
    <m/>
    <m/>
    <m/>
    <m/>
    <m/>
    <m/>
  </r>
  <r>
    <x v="5"/>
    <s v="Propuesta de Investigación Convocatoria"/>
    <s v="En espera de resultados de la convocatoria"/>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Aliado"/>
    <s v="1- Observatorio del Caribe Colombiano_x000a_2- Gobernación de Córdoba_x000a_3- Fundación Sabanas_x000a_4- Asesoria Estratégica Empresarial S.A.S."/>
    <s v="N/A"/>
    <s v="Desarrollo de las vocaciones, capacidades y habilidades en Ciencia, Tecnología e Innovación en niñas, niños y adolescentes del departamento de Córdoba. "/>
    <n v="24"/>
    <s v="UDFJC:_x000a_- Martha Janet Velasco Forero (Investigador Principal)_x000a_Observatorio del Caribe Colombiano:_x000a__x000a_ Gobernación de Córdoba: _x000a__x000a_Fundación Sabanas:_x000a__x000a_Asesoria Estratégica Empresarial S.A.S:_x000a_"/>
    <s v="UDFJC:_x000a_- Grupo de investigación en pedagogía, currículo y evaluación_x000a__x000a_Observatorio del Caribe Colombiano:_x000a__x000a_ Gobernación de Córdoba: _x000a__x000a_Fundación Sabanas:_x000a__x000a_Asesoria Estratégica Empresarial S.A.S:_x000a_"/>
    <n v="6847500000"/>
    <m/>
    <n v="6600000000"/>
    <n v="247500000"/>
    <n v="6600000000"/>
    <n v="0"/>
    <n v="50000000"/>
    <n v="0"/>
    <n v="120000000"/>
    <n v="0"/>
    <n v="50000000"/>
    <n v="0"/>
    <n v="2500000"/>
    <n v="0"/>
    <n v="25000000"/>
    <s v="Mediante la ejecución de este proyecto Ondas en el departamento, se forjarán entornos educativos sólidos, en_x000a_los cuales se fomentará la didáctica, la colaboración y la creatividad. Estos ambientes serán fundamentales_x000a_para revitalizar las vocaciones de los niños, niñas y jóvenes de las instituciones educativas aprovechando la_x000a_influencia positiva del ámbito científico e investigativo. Como resultado de esta iniciativa, el departamento estará_x000a_en condiciones de establecer pautas pedagógicas que enriquezcan a las instituciones educativas, incentivando_x000a_una mayor participación, seguimiento y evaluación de las habilidades de los estudiantes en este dominio del_x000a_conocimiento._x000a_Se llevará a cabo un análisis exhaustivo para identificar las necesidades existentes. Con base en este análisis,_x000a_se desarrollarán mecanismos y se recopilará información que posibilite el continuo estímulo de la investigación_x000a_tanto entre los docentes como entre los estudiantes. Este enfoque se orientará hacia el fortalecimiento del_x000a_potencial científico y tecnológico. Además, se establecerán canales de coordinación y articulación entre los_x000a_niveles educativos básico, medio y superior, así como con los diversos actores que se dedican a distintas_x000a_vocaciones en el territorio. Como resultado, se implementarán estrategias concretas que permitirán la_x000a_generación, aplicación y transferencia de conocimiento e investigación en un contexto académico._x000a_Un componente esencial de esta iniciativa será la creación de bases sólidas para redes investigativas. Estas_x000a_redes desempeñarán un papel clave en la promoción y fortalecimiento del talento científico y tecnológico. Su_x000a_establecimiento permitirá que las autoridades gubernamentales respalden la ejecución de proyectos enfocados_x000a_en la formación de grupos y semilleros de investigación enfocados en diferentes retos, como estrategia para el_x000a_desarrollo de talentos en NNA. En paralelo, se pondrán en marcha metodologías para fomentar la participación_x000a_de la comunidad académica en proyectos de investigación científica y desarrollo tecnológico._x000a_A través de estas acciones, se establecerán los mecanismos necesarios para difundir la ciencia y la tecnología_x000a_para el desarrollo integral de la infancia y adolescencia. Además, se proporcionará acceso a la información,_x000a_contribuyendo a fortalecer la eventual creación de un sistema departamental sólido en el ámbito de la ciencia y_x000a_la tecnología. En conjunto, la estrategia Ondas se presenta como un enfoque integral para estimular el interés_x000a_y la participación en CTeI entre los jóvenes, estableciendo cimientos sólidos para el desarrollo académico y la_x000a_innovación en la región."/>
    <s v="- Servicio de apoyo financiero para el fomento de vocaciones científicas en CTeI_x000a_- Servicio para el fortalecimiento de capacidades institucionales para el fomento de vocación científica_x000a_- Servicio de apoyo para el fomento de las vocaciones científicas en CTeI_x000a_- Servicios de comunicación con enfoque en Ciencia_x000a_Tecnología y Sociedad"/>
    <n v="0.96385542168674698"/>
    <n v="7.3019350127783867E-3"/>
    <n v="0"/>
    <n v="1"/>
    <n v="1.7524644030668127E-2"/>
    <n v="7.3019350127783867E-3"/>
    <n v="3.6509675063891932E-4"/>
    <n v="3.6509675063891934E-3"/>
    <n v="107237"/>
    <m/>
    <m/>
    <d v="2023-10-12T00:00:00"/>
    <m/>
    <m/>
    <m/>
    <m/>
    <m/>
    <m/>
    <m/>
  </r>
  <r>
    <x v="5"/>
    <s v="Propuesta de Investigación Convocatoria"/>
    <s v="En espera de resultados de la convocatoria"/>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Multiverso S.A.S._x000a_2- Gobernación de Caqueta_x000a_3- Fundación Reduca"/>
    <s v="N/A"/>
    <s v="Desarrollo de las vocaciones, capacidades y habilidades en Ciencia, Tecnología e Innovación en niñas, niños y adolescentes del departamento de Cáqueta. "/>
    <n v="24"/>
    <s v="UDFJC:_x000a_- Martha Janet Velasco Forero (Investigador Principal)_x000a_Multiverso S.A.S._x000a__x000a_Gobernación de Caqueta_x000a__x000a_Fundación Reduca"/>
    <s v="UDFJC:_x000a_- Grupo de investigación en pedagogía, currículo y evaluación_x000a__x000a_Multiverso S.A.S._x000a__x000a_Gobernación de Caqueta_x000a__x000a_Fundación Reduca"/>
    <n v="6447831000"/>
    <m/>
    <n v="6159791000"/>
    <n v="288040000"/>
    <n v="6159791000"/>
    <n v="0"/>
    <n v="227360000"/>
    <n v="0"/>
    <n v="27840000"/>
    <n v="0"/>
    <n v="5000000"/>
    <n v="0"/>
    <n v="27840000"/>
    <m/>
    <m/>
    <m/>
    <s v="- Servicio de apoyo financiero para el fomento de vocaciones científicas en CTeI_x000a_- Servicios de apoyo financiero para la comunicación con enfoque en Ciencia Tecnología y Sociedad"/>
    <n v="0.95532761327026094"/>
    <n v="3.5261470097463783E-2"/>
    <n v="0"/>
    <n v="1"/>
    <n v="4.3177310323425037E-3"/>
    <n v="7.7545456759024853E-4"/>
    <n v="4.3177310323425037E-3"/>
    <n v="0"/>
    <n v="107785"/>
    <m/>
    <m/>
    <d v="2023-10-12T00:00:00"/>
    <m/>
    <m/>
    <m/>
    <m/>
    <m/>
    <m/>
    <m/>
  </r>
  <r>
    <x v="5"/>
    <s v="Propuesta de Investigación Convocatoria"/>
    <s v="En espera de resultados de la convocatoria"/>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CASANARE."/>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68"/>
    <m/>
    <m/>
    <d v="2023-10-12T00:00:00"/>
    <m/>
    <m/>
    <m/>
    <m/>
    <m/>
    <m/>
    <m/>
  </r>
  <r>
    <x v="5"/>
    <s v="Propuesta de Investigación Convocatoria"/>
    <s v="En espera de resultados de la convocatoria"/>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GUAINÍA"/>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69"/>
    <m/>
    <m/>
    <d v="2023-10-12T00:00:00"/>
    <m/>
    <m/>
    <m/>
    <m/>
    <m/>
    <m/>
    <m/>
  </r>
  <r>
    <x v="5"/>
    <s v="Propuesta de Investigación Convocatoria"/>
    <s v="En espera de resultados de la convocatoria"/>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GUAVIARE"/>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70"/>
    <m/>
    <m/>
    <d v="2023-10-12T00:00:00"/>
    <m/>
    <m/>
    <m/>
    <m/>
    <m/>
    <m/>
    <m/>
  </r>
  <r>
    <x v="5"/>
    <s v="Propuesta de Investigación Convocatoria"/>
    <s v="En espera de resultados de la convocatoria"/>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VAUPÉS"/>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71"/>
    <m/>
    <m/>
    <d v="2023-10-12T00:00:00"/>
    <m/>
    <m/>
    <m/>
    <m/>
    <m/>
    <m/>
    <m/>
  </r>
  <r>
    <x v="5"/>
    <s v="Propuesta de Investigación Convocatoria"/>
    <s v="En espera de resultados de la convocatoria"/>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VICHADA"/>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72"/>
    <m/>
    <m/>
    <d v="2023-10-12T00:00:00"/>
    <m/>
    <m/>
    <m/>
    <m/>
    <m/>
    <m/>
    <m/>
  </r>
  <r>
    <x v="5"/>
    <s v="Propuesta de Investigación Convocatoria"/>
    <s v="No seleccionada en convocatoria"/>
    <s v="N/A"/>
    <s v="Iniciativa Darwin"/>
    <s v="Departamento de Medio Ambiente, Alimentación y Asuntos Rurales (Defra) del Gobierno del Reino Unido."/>
    <s v="Aliado"/>
    <s v="1- University of Sussex_x000a_2- Instituto Alexander Von Humboldt_x000a_3- CorEducación Tolima"/>
    <s v="N/A"/>
    <s v="Fire-smart restoration for resilient socio-ecological Tropical Dry Forest landscapes"/>
    <n v="24"/>
    <s v="UDFJC:_x000a_- Angela Parrado Rosselli, Full Professor_x000a_- Omar Garzón Chiriví_x000a_- Andrés Avella Muñoz_x000a_- Angie Montañez_x000a__x000a_University of Sussex:_x000a_- Maria Clara Castellanos, Senior Lecturer_x000a__x000a_CorEducación:_x000a_- Giovanni Vargas"/>
    <s v="UDFJC:_x000a_- AMAUTAS_x000a_- Uso y Conservación de la Diversidad Forestal"/>
    <n v="297028"/>
    <m/>
    <n v="209647"/>
    <n v="87381"/>
    <n v="196881"/>
    <n v="12766"/>
    <n v="87381"/>
    <m/>
    <m/>
    <m/>
    <m/>
    <m/>
    <m/>
    <m/>
    <m/>
    <s v="- taller fundamental con funcionarios de alto nivel de diferentes sectores, incluidos gobiernos municipales y regionales, autoridades regionales ambientales, institutos de investigación, departamentos de bomberos, parques nacionales, reservas privadas y empresas de servicios públicos. Adquirirán conocimientos sobre la amenaza de incendios forestales más frecuentes debido a las estaciones secas cada vez más severas y los efectos del clima_x000a_- cursos dirigidos principalmente a agricultores y personas estrechamente relacionadas con TDF. Para los agricultores locales, habrá dos cursos prácticos, para mejorar su capacidad en prácticas de restauración, viveros y conservación de bosques. Además, un curso de restauración en línea estará disponible para cualquier persona interesada en el manejo de incendios forestales y la conservación de bosques secos en todo el país_x000a_- &quot;Exposición Itinerante - La Maleta de TDF&quot;. Consiste en una exposición fotográfica y carteles educativos sobre la conservación y restauración de TDF en las escuelas locales. Las exposiciones se complementan con actividades interactivas y lúdicas. Finalmente, los estudiantes técnicos, profesionales y de posgrado avanzarán sus habilidades y conocimientos a través del desarrollo de proyectos de tesis, pasantías y cursos especializados en Colombia y en el exterior"/>
    <s v="- Identificar a los actores clave y sus perspectivas sobre la restauración forestal. Esto implicará dos talleres y trabajo de campo, principalmente durante el primer año del proyecto, que incluirá actividades de apoyo a los agricultores y de extensión forestal._x000a_- Levantamiento de bordes forestales utilizando parcelas de vegetación en áreas con y sin incendio reciente (2019)_x000a_- Documentar las prácticas de gestión de los bordes de los bosques por parte de los propietarios de tierras, incluidas las especies, el tipo de suelo y el uso de la tierra._x000a_- Para reclutar especies, mediremos los rasgos funcionales que nos informarán sobre la inflamabilidad y determinaremos experimentalmente la germinación inducida por el fuego y la supervivencia de las semillas después del fuego:_x000a_•_x0009_3 tratamientos de temperatura, 3 tiempos de exposición_x000a_•_x0009_Con o sin discos de humo en un experimento separado, considere la posibilidad de combinarlos, pero esto aumentará el tamaño del experimento_x000a_•_x0009_Para estas especies, identificaremos rasgos funcionales cruciales que aseguran el éxito de las plantas más allá de la supervivencia inicial en ambientes propensos a incendios._x000a_•_x0009_Determinar el potencial de estas plantas para el consumo de ganado, madera, protección del agua, fruta._x000a_- Diseñe directrices de restauración que optimicen tanto el uso como la diversidad de los bordes_x000a_- Involucrar a las mujeres locales para que dirijan las actividades de propagación y recolección de semillas._x000a_- Parcelas de restauración de ensayos vegetales en fincas colaboradoras (15 fincas x 3 bordes x parcela media de 0,05ha, con el objetivo de un total de 2ha). Estándar de restauración: 1000 árboles por ha. (5 mil pesos por árbol. _x000a_- Llevar a cabo el raleo de los bosques a lo largo de los bordes y en las parcelas de restauración, y la eliminación de especies inflamables (diseño experimental)_x000a_- Plan de intercambio de conocimientos y capacitación de las partes interesadas locales, incluidos los agricultores, las instituciones educativas locales y los niños en edad escolar. Consistirá en: _x000a_•_x0009_Capacidad y formación: 3 sesiones_x000a_•_x0009_Difusión y divulgación_x000a_•_x0009_Crear materiales de difusión (en español) utilizando videos cortos u otros recursos para contar historias sobre: _x000a__x0009_Incendios forestales y diversidad_x000a__x0009_Manejo de incendios y bosques_x000a__x0009_Riesgo de plantación e introducción de plantas invasoras (más allá de las gramíneas)"/>
    <n v="0.66283650026260155"/>
    <n v="0.33716349973739851"/>
    <n v="0.1274726152555743"/>
    <n v="0.8725273847444257"/>
    <n v="0"/>
    <n v="0"/>
    <n v="0"/>
    <n v="0"/>
    <m/>
    <m/>
    <m/>
    <d v="2024-01-31T00:00:00"/>
    <m/>
    <m/>
    <m/>
    <m/>
    <m/>
    <m/>
    <m/>
  </r>
  <r>
    <x v="5"/>
    <s v="Propuesta de Investigación Convocatoria"/>
    <s v="No seleccionada en convocatoria"/>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 UNAL (entidad ejecutora)_x000a_2- Colegio Externado Nacional Camilo Torres (IED) (Aliado)"/>
    <s v="N/A"/>
    <s v="Desarrollo y estudio de propiedades físicas de nuevos materiales aplicables en dispositivos basados en la generación de corrientes de espín polarizado"/>
    <n v="12"/>
    <s v="UDFJC:_x000a_- JORGE ANDRES CARDONA VASQUEZ (co-investigador)_x000a_- HENRY MAURICIO ORTÍZ SALAMANCA (co-investigador)_x000a_- YEISON STIVEN URBANO RICO (estudiante de posgrado)    _x000a_UNAL:_x000a_- Jairo Roa Rojas (Investigador principal)_x000a_- DAVID ARSENIO LANDINEZ TELLEZ (co-investigador)_x000a_- FELIPE VALENCIA HERNANDEZ (co-investigador)_x000a_- ELIANA MARCELA VARGAS PINEDA (joven investigador)_x000a_- KAREN ALEXANDRA MUÑOZ PULIDO (estudiante posgrado)_x000a_- OSCAR IVAN BOHORQUEZ CRUZ (estudiante posgrado)_x000a_- LAURA VANESSA PARRA MESA (estudiante posgrado)_x000a_- CAROLINA CARRILLO RODRÍGUEZ (estudiante posgrado)_x000a_- ANDRES FELIPE HERNANDEZ VALERO (estudiante de pregrado)_x000a_- JOAN SEBASTIAN IBAÑEZ SOTELO (joven investigador)"/>
    <s v="UDFJC:_x000a_- Grupo de Investigación en Ciencias de Materiales y Minerales_x000a_UNAL:_x000a_- Grupo de Física de Nuevos Materiales_x000a_- Semillero de Superconductividad y Magnetismo_x000a_"/>
    <n v="539032232"/>
    <m/>
    <n v="160000000"/>
    <n v="379032232"/>
    <n v="160000000"/>
    <m/>
    <n v="31707800"/>
    <m/>
    <n v="347324432"/>
    <m/>
    <m/>
    <m/>
    <m/>
    <m/>
    <m/>
    <s v="- Formación de al menos dos MSc en física._x000a_- Obtención de al menos dos materiales con propiedades que permitan generación de corrientes de espín polarizado._x000a_- Participación en red internacional de materia condensada y ciencia de materiales_x000a_- Presentación de al menos tres ponencias en eventos científicos internacionales._x000a_- Publicación de al menos tres artículos en revistas científicas clasificadas Q1 o Q2."/>
    <s v="- Articulación y/o participación de redes de conocimiento nacional o internacional_x000a_- Tres Artículo publicado en revista indexada que presente resultados originales de la investigación_x000a_- Tres Presentación de ponencia en evento cientifico o tecnológico nacional o internacional_x000a_- Un TDG (Trabajo dirigido de grado)_x000a_- Dos Trabajo final de maestría en profundización"/>
    <n v="0.29682826091186326"/>
    <n v="5.8823569570882361E-2"/>
    <n v="0"/>
    <n v="1"/>
    <n v="0.64434816951725438"/>
    <n v="0"/>
    <n v="0"/>
    <n v="0"/>
    <m/>
    <m/>
    <m/>
    <m/>
    <m/>
    <m/>
    <m/>
    <m/>
    <m/>
    <m/>
    <m/>
  </r>
  <r>
    <x v="5"/>
    <s v="Propuesta de Investigación Convocatoria"/>
    <s v="No seleccionada en convocatoria"/>
    <s v="N/A"/>
    <s v="CONVOCATORIA DE PROYECTOS DE INVESTIGACIÓN. SUE DISTRITO CAPITAL, 2023 - Modalidad 1. Apoyo para el desarrollo de proyectos de investigación, investigación-creación e innovación y apropiación social del conocimiento."/>
    <s v="SUE DISTRITO CAPITAL"/>
    <s v="Ejecutor"/>
    <s v="1- Universidad Militar Nueva Granada - UMNG_x000a_2- Universidad de Autónoma de México - UNAM"/>
    <s v="N/A"/>
    <s v="Desarrollo de una aplicación para la detección temprana de fibrilación auricular a partir de técnicas de procesamiento digital de señales aplicado a datos de fotopletismografía (PPG)."/>
    <n v="12"/>
    <s v="UDFJC:_x000a_- Lely Adriana Luengas Contreras (investigador principal)_x000a_- Jonathan Roberto Torres Castillo (co-investigador)_x000a_- Esperanza Camargo Casallas (co-investigador)_x000a_UMNG:_x000a_- Nancy Esperanza Olarte López (co-investigador)_x000a_UNAM:_x000a_- Miguel Ángel Padilla Castañeda (Asesor) "/>
    <s v="UDFJC:_x000a_- DIGITI_x000a_UMNG:_x000a_-GI-ITEC"/>
    <n v="255993870"/>
    <m/>
    <n v="160000000"/>
    <n v="95993870"/>
    <n v="160000000"/>
    <n v="0"/>
    <n v="79000846"/>
    <n v="0"/>
    <n v="16993024"/>
    <m/>
    <m/>
    <m/>
    <m/>
    <m/>
    <m/>
    <s v="- Desarrollo de una aplicación de detección temprana de FA compatible con una variedad de dispositivos y sistemas operativos_x000a_- Adecuación y mejora de algoritmos existentes para la detección de FA en datos PPG._x000a_- Creación de una API versátil para conectar dispositivos con sensores PPG a la aplicación._x000a_- Cumplimiento de estándares abiertos para garantizar la compatibilidad de la aplicación con diferentes dispositivos._x000a_- Implementación de una aplicación basada en la nube para almacenar y acceder a datos de PPG de manera segura._x000a_- Realización de pruebas de compatibilidad con una amplia gama de dispositivos._x000a_- Potencial validación clínica en futuros estudios."/>
    <s v="- Presentación de ponencia en evento científico o tecnológico nacional o internacional_x000a_- Dos TDG (Trabajo dirigido de grado)_x000a_- Un Artículo científico o de investigación publicado o sometido en revistas indexada nacional e internacional Q1 y Q2. Minciencias A1, A2_x000a_- Un Desarrollo de software_x000a_- Un Informe de avance de investigación_x000a_- Un Informe final de investigación_x000a_- Un Libro resultado de investigación_x000a_- Un Evento académico, de carácter científico, tecnológico"/>
    <n v="0.62501496617868235"/>
    <n v="0.30860444431735806"/>
    <n v="0"/>
    <n v="1"/>
    <n v="6.63805895039596E-2"/>
    <n v="0"/>
    <n v="0"/>
    <n v="0"/>
    <m/>
    <m/>
    <m/>
    <m/>
    <m/>
    <m/>
    <m/>
    <m/>
    <m/>
    <m/>
    <m/>
  </r>
  <r>
    <x v="5"/>
    <s v="Propuesta de Investigación Convocatoria"/>
    <s v="No seleccionada en convocatoria"/>
    <s v="N/A"/>
    <s v="CONVOCATORIA DE PROYECTOS DE INVESTIGACIÓN. SUE DISTRITO CAPITAL, 2023 - Modalidad 1. Apoyo para el desarrollo de proyectos de investigación, investigación-creación e innovación y apropiación social del conocimiento."/>
    <s v="SUE DISTRITO CAPITAL"/>
    <s v="Ejecutor"/>
    <s v="1- Universidad Pedagógica Nacional - UPN"/>
    <s v="N/A"/>
    <s v="Memorias pedagógicas alternativas en Colombia, 1982-2020"/>
    <n v="12"/>
    <s v="UDFJC:_x000a_- Absalón Jiménez Becerra (investigador principal)_x000a_UPN:_x000a_- Alexis Pinilla Díaz (investigador principal)_x000a_- Víctor M. Rodríguez Murcia (co-investigador)"/>
    <s v="UDFJC:_x000a_- EMILIO 1_x000a_UPN:_x000a_- Sujetos y nuevas narrativas en la investigación y enseñanza de las ciencias sociales_x000a_"/>
    <n v="263980480"/>
    <m/>
    <n v="160000000"/>
    <n v="103980480"/>
    <n v="160000000"/>
    <n v="0"/>
    <n v="48000000"/>
    <n v="0"/>
    <n v="55980480"/>
    <m/>
    <m/>
    <m/>
    <m/>
    <m/>
    <m/>
    <s v="En los resultados de la investigación buscamos dar a conocer un producto de impacto regional y nacional en torno a la práctica pedagógica alternativa en Colombia. Lo anterior rescatando su historia desde 1982 a la actualidad en momentos en que las posiciones de borde en investigación en el ámbito intercultural, crítico y decolonial están demandando la recuperación de este tipo de saberes enmarcados en lo que Castro (2005) denominó el tercio incluido. Para efectos de esta propuesta se espera recuperar los saberes pedagógicos alternativos que la pedagogía moderna e institucional dejó por fuera y no reconoció._x000a__x000a_Con el desarrollo del proyecto Memorias pedagógicas alternativas en Colombia, 1982-2020 buscamos tener una incidencia significativa con los tres colectivos de profesores del movimiento magisterial que harán parte de la propuesta en términos de sistematización de sus experiencias de práctica pedagógica alternativa (Bogotá, Huila y Nariño). Nuestra intención es que a la vez que sistematizan su experiencia, logren difundirla por medio de una pequeña cartilla o texto de difusión entre los maestros que hacen parte del movimiento magisterial a nivel nacional. En esta perspectiva, pretendemos darles un mayor protagonismo a los actores vinculados a la propuesta, trascendiendo el lugar tradicional de “sujetos de investigación” o “población destinataria”, a coautores de la investigación. Así pretendemos avanzar en uno de los elementos de mayor potencialidad en la política de Ciencia Abierta 2022-2031 como es el de la ciencia ciudadana, en la cual los sujetos partícipes en la investigación entablan un diálogo con el equipo de investigación y participan de manera activa en la construcción de productos y actividades de apropiación social del conocimiento. En este sentido, nos identificamos con el enfoque de la Escuela Pública en torno a la ciencia abierta, en donde se contempla la accesibilidad de los ciudadanos al proceso de investigación (Sánchez, s.f.)"/>
    <s v="- Un Libro resultado de investigación._x000a_- Avance y elaboración de dos capítulo de tesis doctoral de  dos estudiantes del DIE- UDFJC._x000a_- Un Documento de avance o final de trabajo de grado (TDG) _x000a_- Participación ciudadana o comunidades en el proyecto _x000a_- Un Libro de divulgación científica (producto adicional)_x000a_- Un Artículo en revista científica (producto adicional)_x000a_- Tres Cartillas de apoyo a la investigación (producto adicional)"/>
    <n v="0.60610542112810761"/>
    <n v="0.18183162633843231"/>
    <n v="0"/>
    <n v="1"/>
    <n v="0.21206295253346005"/>
    <n v="0"/>
    <n v="0"/>
    <n v="0"/>
    <m/>
    <m/>
    <m/>
    <m/>
    <m/>
    <m/>
    <m/>
    <m/>
    <m/>
    <m/>
    <m/>
  </r>
  <r>
    <x v="5"/>
    <s v="Propuesta de Investigación Convocatoria"/>
    <s v="No seleccionada en convocatoria"/>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UNAL"/>
    <s v="N/A"/>
    <s v="Desarrollo de concretos ambientalmente sostenibles mediante la incorporación de cáscara de huevo reciclada como fuente de carbonato de calcio"/>
    <n v="12"/>
    <s v="UDFJC:_x000a_- Jose Dario Gavilanes (co-investigador)_x000a_- Nikole Juanita Buitrago Ramírez (estudiante pregrado)_x000a_UNAL:_x000a_- Juan Manuel Lizarazo Marriaga (investigador Principal)_x000a_- Patricia Luna Tamayo (co-investigador)_x000a_- Brayan Alejandro Uribe Salazar (estudiante pregrado)"/>
    <s v="UDFJC:_x000a_- Grupo de Investigación en Prevención y Atención de Desastres_x000a_UNAL:_x000a_- Grupo de Investigación en Análisis, Diseño y Materiales – GIES_x000a_"/>
    <n v="196821312"/>
    <m/>
    <n v="135000000"/>
    <n v="61821312"/>
    <n v="135000000"/>
    <n v="0"/>
    <n v="17186688"/>
    <n v="0"/>
    <n v="44634624"/>
    <m/>
    <m/>
    <m/>
    <m/>
    <m/>
    <m/>
    <s v="Para el objetivo específico 1 se propone lo siguiente: Como medio de verificación que el objetivo se ha cumplido a su cabalidad se encuentra los resultados de los diferentes métodos con los que se puede utilizar la cáscara de cemento, como material fino (menor a pasa tamiz 0,3mm), como material extrafino con pasa tamiz 0,074mm (No. 200) y pasa tamiz 0,045mm (No. 325), seca al aire libre o seca al horno (24 horas a 110°C), calcinada en horno mufla, junto con la ejecución del ensayo del ensayo de Colorimetría diferencial de barrido DSC._x000a_Para el objetivo específico 2: Como fuente de verificación presentará un informe que contenga los resultados de ensayos en concretos de 21Mpa y 28Mpa con diferentes porcentajes de adición de cáscara de huevo, sometidos a carbonatación y cloruros para ser fallados a 3, 7, 14, 28, 56 y 112 días, junto con muestras patrón que identifiquen la variación en las muestras._x000a_Para el objetivo específico 3: Se realizará una matriz BGA, de todo el ciclo de vida propuesto para el concreto con cáscaras de huevo, así mismo, con base en los resultados del objetivo 2, se realizará una matriz DOFA, que permita el análisis de aspectos positivos y negativos; finalmente se realiza una guía sobre como reutilizar nuevamente este material que quede en proceso de Residuo de construcción y Demolición - RCD"/>
    <s v="- Informe de avance a la mitad del tiempo (6) meses e Informe Final de Investigación_x000a_- Tres Artículos de investigación en revista indexada_x000a_- Un webinar sobre los aspectos más relevantes de concretos sostenibles_x000a_- Un Seminario permanente de estructuras organización conferencia sobre concreto sostenible_x000a_- Participación en LACCEI 2024 o congreso internacional de Ingeniería Civil._x000a_- Vinculación de dos estudiantes de pregrado de la Universidad Nacional de Colombia y de dos estudiantes de la Universidad Distrital Francisco José de Caldas"/>
    <n v="0.68590133166066891"/>
    <n v="8.7321275452121774E-2"/>
    <n v="0"/>
    <n v="1"/>
    <n v="0.2267773928872093"/>
    <n v="0"/>
    <n v="0"/>
    <n v="0"/>
    <m/>
    <m/>
    <m/>
    <m/>
    <m/>
    <m/>
    <m/>
    <m/>
    <m/>
    <m/>
    <m/>
  </r>
  <r>
    <x v="5"/>
    <s v="Propuesta de Investigación Convocatoria"/>
    <s v="No seleccionada en convocatoria"/>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UNAL_x000a_2- Corporación Universitaria Minuto de Dios – UNIMINUTO_x000a_3- Museo de Ciencias, Madrid, España"/>
    <s v="N/A"/>
    <s v="“Construyendo soberanía territorial:  reconocimiento de plantas y sus insectos visitantes florales en Bogotá región”"/>
    <n v="12"/>
    <s v="UDFJC:_x000a_- Mery Helen Tijaro (co-investigador)_x000a_- Julián Arias (co-investigador)_x000a_- Oscar Mahecha (co-investigador)_x000a__x000a_UNAL:_x000a_- Elena Luisa Margarita Brochero (investigador principal)_x000a_- Álvaro Acevedo (co-investigador)_x000a__x000a_UNIMINUTO:_x000a_- Maikol Santamaria_x000a_- Hellen Morales_x000a__x000a_MUSEO:_x000a_- Arturo Goldaracena"/>
    <s v="UDFJC:_x000a_- Grupo de Investigación en Artrópodos y otros Invertebrados. KUMANGUI._x000a_- Grupo de investigación en Ecología y plantas de Colombia. GIECPC_x000a_Semilleros:_x000a_- Semillero en Artrópodos, Semillero en Biogeografía y Ecología Evolutiva Neotropical_x000a_- Semillero interdisciplinar en Ciencias Biológicas_x000a_- Semillero de ecología y conservación de plantas de Colombia_x000a__x000a__x000a_UNAL:_x000a_- Grupo de investigación Territorio, Agroecología y Sistemas Agroalimentarios, TERRAS_x000a_- Grupo Genética de Rasgos de Interés Agronómico_x000a_Semilleros:_x000a_- Semillero de Investigación en Entomología de la Facultad de Ciencias Agrarias Bogotá_x000a__x000a_UNAL:_x000a_Semilleros_x000a_- Semillero de Investigación Agroecología y Recursos Entomológicos - AGROENTOS - "/>
    <n v="367908152"/>
    <m/>
    <n v="169641000"/>
    <n v="198267152"/>
    <n v="169641000"/>
    <m/>
    <n v="72679536"/>
    <m/>
    <n v="125587616"/>
    <m/>
    <m/>
    <m/>
    <m/>
    <m/>
    <m/>
    <s v="- Registro de los principales insectos visitantes florales de los órdenes Hymenoptera, Diptera, Coleopotera, Lepidoptera y Thysanoptera, para plantas ubicadas en cinco zonas de estudio._x000a_- Colección de referencia de los principales insectos visitantes florales de los órdenes Hymenoptera, Diptera, Coleopotera, Lepidoptera y Thysanoptera, para plantas ubicadas en cinco zonas de estudio._x000a_- Análisis de diversidad con estimadores de riqueza, dominancia y especies efectivas._x000a_- Caracterización de polen presente en los insectos florales y en plantas muestreadas de las zonas climáticas  _x000a_- Diversidad de especies vegetales_x000a_- Caracterización del paisaje asociado a las unidades muestrales_x000a_- Análisis de diversidad con estimadores de riqueza, dominancia y especies efectivas._x000a_- Modelamiento en escenarios de cambio climático las especies insectiles más representativas por unidad muestral. _x000a_- Talleres de reconocimiento con cada comunidad._x000a_- Percepción de la diversidad de insectos, plantas y su importancia biológica como parte de su territorio de las comunidades de las cinco zonas estudiadas_x000a_- Elaboración de material divulgativo para la comunidad._x000a_- Socialización de resultados en eventos académicos y científicos_x000a_- Formación de recurso humano"/>
    <s v="- Un Artículo científico o de investigación sometido o, aceptado o aprobado para publicación en revista indexada_x000a_- Dos Documento de avance o final de trabajo de grado (TDG)_x000a_- Documento de avance o final de tesis de maestría_x000a_- Cuatro Estudiante en formación pregrado_x000a_- Estudiante en formación Maestría_x000a_- Manuales y/o cartillas de apoyo a la investigación_x000a_- Presentación de ponencia en evento científico o tecnológico nacional o internacional_x000a_- Espacio / evento de participación ciudadana_x000a_- Dos Informe de actividades realizadas por semilleros o estudiantes vinculados a proyectos_x000a_- Colección científica_x000a_- Dos Informes técnico académico "/>
    <n v="0.4610960618236043"/>
    <n v="0.19754804454563976"/>
    <n v="0"/>
    <n v="1"/>
    <n v="0.34135589363075597"/>
    <n v="0"/>
    <n v="0"/>
    <n v="0"/>
    <m/>
    <m/>
    <m/>
    <m/>
    <m/>
    <m/>
    <m/>
    <m/>
    <m/>
    <m/>
    <m/>
  </r>
  <r>
    <x v="5"/>
    <s v="Propuesta de Investigación Convocatoria"/>
    <s v="No seleccionada en convocatoria"/>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UNAL"/>
    <s v="N/A"/>
    <s v="Recubrimientos de vidrio biactivo depositados por sputtering r.f. para potenciales aplicaciones biomédicas."/>
    <n v="12"/>
    <s v="UDFJC:_x000a_- Myriam Moreno Amado (co-investigador)_x000a_- César Aurelio Herreño Fierro (co-investigador)_x000a_- Hillary Jasmin Muñoz Sarmiento (estudiante pregrado)_x000a_UNAL:_x000a_- Mónica Johanna Monsalve Arias (investigador principal)_x000a_- Jhon Jairo Olaya (co-investigador)_x000a_- Juan Pablo González Lozano (estudiante maestria)"/>
    <s v="UDFJC:_x000a_- Gestión, emprendimiento, innovación y tecnología, GEIT_x000a_- Grupo de Instrumentación científica y didáctica_x000a_UNAL:_x000a_- Grupo de Investigación AFIS (Análisis de fallas, integridad y superficies)"/>
    <n v="322963882"/>
    <m/>
    <n v="160000000"/>
    <n v="162963882"/>
    <n v="160000000"/>
    <n v="0"/>
    <n v="53317482"/>
    <n v="0"/>
    <n v="109646400"/>
    <m/>
    <m/>
    <m/>
    <m/>
    <m/>
    <m/>
    <s v="- Obtención de los recubrimientos de vidrios bioactivos de los sistemas  43B2O3 -5SiO2-2P2O5- 20Na2O –30CaO y 60B2O3- 10CaO - 20Na2O -10MgO sobre aleaciones Magnesio y TiAlV ibres de grietas superficiales y uniformes a través de un cuidadoso control de los parámetros de depósito en un sistema de sputtering r.f._x000a_- Caracterización fisicoquímica, óptica y estructural de los recubrimientos de vidrios bioactivos depositados sobre aleaciones de Magnesio y  TiAlV._x000a_- Evaluación de  la resistencia a la corrosión y la bioactividad de los sistemas recubrimiento-sustrato producidos en presencia de fluido biológico simulado._x000a_- Análisis de la influencia de la composición química y la estructura sobre las propiedades ópticas, mecánicas, tribológicas y bioactivas  de los recubrimientos de vidrios bioactivos."/>
    <s v="- Informe parcial y final_x000a_- Estudiante en formación pregrado_x000a_- Estudiante en formación Maestría_x000a_- Artículo científico o de investigación sometido o, aceptado o aprobado para publicación en revista  indexada_x000a_- Presentación de ponencia en evento científico o tecnológico nacional o internacional _x000a_- Informe de actividades realizadas por estudiantes vinculados a proyectos_x000a_- Espacio / evento de participación ciudadana ( socializar con estudiantes del colegio distrital Heladia Mejía, algunos métodos de investigación científica para la creación de recubrimientos como nuevos materiales)"/>
    <n v="0.4954114342730126"/>
    <n v="0.16508806393403458"/>
    <n v="0"/>
    <n v="1"/>
    <n v="0.33950050179295282"/>
    <n v="0"/>
    <n v="0"/>
    <n v="0"/>
    <m/>
    <m/>
    <m/>
    <m/>
    <m/>
    <m/>
    <m/>
    <m/>
    <m/>
    <m/>
    <m/>
  </r>
  <r>
    <x v="5"/>
    <s v="Propuesta de Investigación Convocatoria"/>
    <s v="No seleccionada en convocatoria"/>
    <s v="N/A"/>
    <s v="CONVOCATORIA DE PROYECTOS DE INVESTIGACIÓN. SUE DISTRITO CAPITAL, 2023 - Modalidad 1. Apoyo para el desarrollo de proyectos de investigación, investigación-creación e innovación y apropiación social del conocimiento."/>
    <s v="SUE DISTRITO CAPITAL"/>
    <s v="Ejecutor"/>
    <s v="1- Universidad Pedagógica Nacional - UPN"/>
    <s v="N/A"/>
    <s v="Modistas – Urgencias de Barrio"/>
    <n v="12"/>
    <s v="UDFJC:_x000a_- Elizabeth Garavito (investigador principal)_x000a_- Martha Judith Noguera (joven investigador)_x000a_UPN: _x000a_- Oscar Giovanni Monroy (co-investigador)"/>
    <s v="UDFJC:_x000a_- Sensibilidades y Culturas del Sur Global_x000a_UPN: _x000a_- Praxis Visual"/>
    <n v="93599872"/>
    <m/>
    <n v="76000000"/>
    <n v="17599872"/>
    <n v="76000000"/>
    <m/>
    <n v="14400000"/>
    <m/>
    <n v="3199872"/>
    <m/>
    <m/>
    <m/>
    <m/>
    <m/>
    <m/>
    <s v="- Resultado académico expresado en un Libro de investigación-creación a partir de relatos que presenta propuestas de vestidos con sus respectivos moldes, todo ello, basado en experiencias significativas de cada participante._x000a_- Resultado social a partir de talleres de Creación con diversas comunidades del territorio bogotano, aportando en los contextos locales y generando redes que articulen y dinamicen las prácticas estéticas, como pilares del fortalecimiento del tejido social."/>
    <s v="- Un Libro resultado de investigación_x000a_- Dirección de un trabajo de grado de pregrado y un trabajo_x000a_de Maestría en relación con el tema de la propuesta._x000a_- Se prevé contar con un practicante de la Licenciatura en artes Visuales y un pasante del mismo proyecto curricular._x000a_- Evento artístico y cultural, entre otros._x000a_- Cinco Talleres de creación_x000a_- Una Obra o Creación Efímera_x000a_- Informe de avance y final"/>
    <n v="0.811966922347928"/>
    <n v="0.15384636423434425"/>
    <n v="0"/>
    <n v="1"/>
    <n v="3.4186713417727749E-2"/>
    <n v="0"/>
    <n v="0"/>
    <n v="0"/>
    <m/>
    <m/>
    <m/>
    <m/>
    <m/>
    <m/>
    <m/>
    <m/>
    <m/>
    <m/>
    <m/>
  </r>
  <r>
    <x v="5"/>
    <s v="Propuesta de Investigación Convocatoria"/>
    <s v="Seleccionada para financiar"/>
    <s v="N/A"/>
    <s v="CONVOCATORIA DE PROYECTOS DE INVESTIGACIÓN. SUE DISTRITO CAPITAL, 2023 - Modalidad 1. Apoyo para el desarrollo de proyectos de investigación, investigación-creación e innovación y apropiación social del conocimiento."/>
    <s v="SUE DISTRITO CAPITAL"/>
    <s v="Ejecutor"/>
    <s v="1- Universidad Nacional de Colombia - UNAL"/>
    <s v="N/A"/>
    <s v="Estudio del potencial de los constituyentes químicos provenientes de Piper cumanense Kunth para regular el Quorum Sensing (QS), la formación de biopelículas y la producción de factores de virulencia en Pseudomonas - aeruginosa"/>
    <n v="12"/>
    <s v="UDFJC:_x000a_- William Fernando Castrillón (investigador principal)_x000a_UNAL:_x000a_- Oscar Javier Patiño Ladino (co-investigador)_x000a_- Diego Alejandro Silva Carrero (estudiante de doctorado)"/>
    <s v="UDFJC:_x000a_- PRODUCTOS NATURALES VEGETALES (PNV)_x000a_UNAL:_x000a_- GRUPO DE INVESTIGACIÓN EN QUÍMICA DE PRODUCTOS NATURALES VEGETALES BIOACTIVOS (QUIPRONAB)"/>
    <n v="239215680"/>
    <m/>
    <n v="160000000"/>
    <n v="79215680"/>
    <n v="160000000"/>
    <m/>
    <n v="41140224"/>
    <m/>
    <n v="38075456"/>
    <m/>
    <m/>
    <m/>
    <m/>
    <m/>
    <m/>
    <s v="- Obtención de los constituyentes químicos presentes en partes aéreas de P. cumanense con potencial inhibitorio del QS y en la formación de la biopelícula._x000a_- Determinación del efecto inhibitorio de los constituyentes químicos bioactivos provenientes de P. cumanense sobre los factores de virulencia de P. aeruginosa, estableciendo una correlación con la disminución de la concentración de autoinductores de tipo AI-1 medida en los tratamientos con los compuestos por medio de LC-MS-Q-ToF._x000a_- Correlación estructural de la actividad presentada por los compuestos bioactivos aislado de la especie P.cumanse con las proteínas de tipo inductor y receptor LasI/R, RhlI/R y PqS/R por medio de estudios farmacoforicos y de acoplamiento molecular que evidencien las interacciones y energías de unión con residuos de aminoácidos clave."/>
    <s v="- Un Artículo científico o de investigación sometido o, aceptado o aprobado para publicación en revista indexada._x000a_- Dos Documento de avance o final de trabajo de grado (TDG)_x000a_- Una Presentación de ponencia en evento científico o tecnológico nacional o internacional_x000a_- Informe de actividades realizadas por semilleros o estudiantes vinculados a proyectos_x000a_- Un Posters presentados_x000a_- Un Espacio / evento de comunidades en actividades de CTeI"/>
    <n v="0.66885247656006497"/>
    <n v="0.17197962942897388"/>
    <n v="0"/>
    <n v="1"/>
    <n v="0.15916789401096115"/>
    <n v="0"/>
    <n v="0"/>
    <n v="0"/>
    <m/>
    <m/>
    <m/>
    <m/>
    <m/>
    <m/>
    <m/>
    <m/>
    <m/>
    <m/>
    <m/>
  </r>
  <r>
    <x v="5"/>
    <s v="Propuesta de Investigación Convocatoria"/>
    <s v="No seleccionada en convocatoria"/>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 UNAL"/>
    <s v="N/A"/>
    <s v="Efectos inmunológicos de las infecciones naturales por hemoparásitos en la tortuga sabanera Podocnemis vogli: una aproximación desde Una Salud (One Health)"/>
    <n v="12"/>
    <s v="UDFJC:_x000a_- Nelson Enrique Vera (co-investigador)_x000a_- Cristian Mauricio Yara Pardo (joven investigador)_x000a_UNAL:_x000a_- Luis Fernando Cadavid Gutiérrez (investigador principal)_x000a_- Frank Steven Cabezas Criollo (estudiante pregrado)_x000a_- Karly Alejandra Ojeda Ochoa (Joven investigador)_x000a_- Nubia Stella Matta Camacho (co-investigador)"/>
    <s v="UDFJC:_x000a_- Grupo internacional en informática y comunicaciones para la gestión del conocimiento (GICOGE)_x000a_UNAL:_x000a_- INMUNOLOGIA EVOLUTIVA E_x000a_INMUNOGENETICA_x000a_Semilleros_x000a_- Semillero Inmunología Evolutiva e Inmunogenética"/>
    <n v="325768028"/>
    <m/>
    <n v="160000000"/>
    <n v="165768028"/>
    <n v="160000000"/>
    <m/>
    <n v="42581916"/>
    <m/>
    <n v="123186112"/>
    <m/>
    <m/>
    <m/>
    <m/>
    <m/>
    <m/>
    <s v="- Se espera desarrollar un modelo que explique el equilibrio establecido entre el parásito y el hospedero, que de luces sobre la auscencia de una respuesta inmune que elimine al parásito, en auscencia de enfermedad._x000a_- Se espera indentificar genes diferencialmente expresados en P. vogli como consecuencia de la infección por hemoparásitos. Se espera que la gran mayoría de esto genes esén relacionados con la respuesta inmune tanto innata como adaptativa._x000a_- Se espera obtener el primer genoma ensamblado y anotado de P. vogli, identificando en él complejos génicos escenciales en la respuesta inmune, como el Complejo Mayor de Histocompatibilidad (MHC), los loci de inmunoglobulinas y receptores de células T, el compeljo de Receptores de células Natural Killer (NKC) y el complejo de receptores leucocitarios (LRC)."/>
    <s v="- Artículo científico o de investigación publicado o sometido en revistas indexada nacional e internacional Q1 y Q2. Minciencias A1, A2_x000a_- Un Documento de avance o final de tesis de maestría_x000a_- Dos Documento de avance o final de trabajo de grado (TDG"/>
    <n v="0.49114703177685687"/>
    <n v="0.13071238531732157"/>
    <n v="0"/>
    <n v="1"/>
    <n v="0.37814058290582159"/>
    <n v="0"/>
    <n v="0"/>
    <n v="0"/>
    <m/>
    <m/>
    <m/>
    <m/>
    <m/>
    <m/>
    <m/>
    <m/>
    <m/>
    <m/>
    <m/>
  </r>
  <r>
    <x v="5"/>
    <s v="Propuesta de Investigación Convocatoria"/>
    <s v="No seleccionada en convocatoria"/>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 UNAL_x000a_2- Universidad de América"/>
    <s v="N/A"/>
    <s v="Desarrollo de un prototipo de sensor SPR para la detección de cadmio en aguas con uso potencial en la agroindustria"/>
    <n v="12"/>
    <s v="UDFJC:_x000a_- Cesar Aurelio Herreño Fierro (co-investigador)_x000a_- Karen Patricia Gaitán de los Ríos (co-investigador)_x000a_UNAL:_x000a_- Rafael Ramón Rey González (investigador principal)_x000a_UA:_x000a_- Yulieth Catherine Reyes Roa (co-investigador)"/>
    <s v="UDFJC:_x000a_- Grupo de Instrumentación Científica &amp; Didáctica_x000a_UNAL:_x000a_- Grupo de Materiales Nanoestructurados y sus aplicaciones_x000a_UA:_x000a_- Grupo Physchemath"/>
    <n v="270581048"/>
    <m/>
    <n v="159820000"/>
    <n v="110761048"/>
    <n v="159820000"/>
    <m/>
    <n v="52171272"/>
    <m/>
    <n v="40691920"/>
    <n v="0"/>
    <n v="17897856"/>
    <m/>
    <m/>
    <m/>
    <m/>
    <s v="De acuerdo con los objetivos propuestos esperamos obtener un prototipo de sensor SPR calibrado y caracterizado para detección de cadmio. a través del desarrollo de este prototipo, obtendremos los siguientes resultados específicos:_x000a_1. Obtención de una metodología eficiente: Desarrollo exitoso de una metodología basada en resonancia de plasmón superficial para la detección precisa y sensible de cadmio en aguas de riego. La metodología se optimizará para ser aplicable in situ, proporcionando resultados rápidos y confiables._x000a_- Informe técnico detallado tipo manual de uso de la metodología SPR para detección de cadmio._x000a_- Este resultado se evidenciará a través de un documento de avance o finalización de trabajo de Grado (TDG) y el avance de una tesis de posgrado._x000a_- Fecha de entrega: Diciembre de 2024._x000a_2. Caracterización dinámica del prototipo a través de simulaciones computacionales: Simulaciones computacionales detalladas mediante un modelo multicapas, permitiendo la caracterización completa de la dinámica de detección del cadmio._x000a_- Artículo científico o de investigación sometido o aceptado o aprobado para publicación en revista indexada._x000a_- Fecha de entrega: Enero de 2024_x000a_3. Validación con Muestras Reales: Evaluación exitosa de la metodología utilizando muestras reales de agua contaminada con cadmio con fines agroindustriales. Se determinarán la selectividad, especificidad, sensibilidad y límite de detección del sistema, validando su eficacia en condiciones prácticas._x000a_- Avance de trabajo de grado de estudiante de pregrado_x000a_- Fecha de entrega: Julio de 2024."/>
    <s v="- Dos Documento de avance o final de trabajo de grado (TDG)_x000a_- Una Tesis de posgrado_x000a_- Un Artículo científico o de investigación sometido o, aceptado o aprobado para publicación en revista indexada_x000a_- Un Artículo publicado en revista de divulgación_x000a_- Dos Presentación de ponencia en evento científico o tecnológico nacional o internacional_x000a_- Un Espacio - Evento de participación ciudadana"/>
    <n v="0.59065481925400776"/>
    <n v="0.19281199620455311"/>
    <n v="0"/>
    <n v="1"/>
    <n v="0.15038717715366376"/>
    <n v="6.614600738777536E-2"/>
    <n v="0"/>
    <n v="0"/>
    <m/>
    <m/>
    <m/>
    <m/>
    <m/>
    <m/>
    <m/>
    <m/>
    <m/>
    <m/>
    <m/>
  </r>
  <r>
    <x v="5"/>
    <s v="Propuesta de Investigación Convocatoria"/>
    <s v="No seleccionada en convocatoria"/>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 UNAL"/>
    <s v="N/A"/>
    <s v="Implementación de los esferoides, generados a partir de líneas celulares, para la evaluación radiobiológica de tratamientos de cáncer empleando radiaciones ionizantes "/>
    <n v="12"/>
    <s v="UDFJC:_x000a_- Esperanza del Pilar Infante Luna (co-investigador)_x000a_- Edwin Munevar Espitia (co-investigador)_x000a_- José Daniel Preciado Palacios (joven investigador)_x000a_UNAL:_x000a_- Fabio Ancízar Aristizábal Gutiérrez (investigador principal)_x000a_- María Cristina Plazas de Pinzón (co-investigador)_x000a_- Jhonn Jairo Avellaneda Avellaneda (estudiante pregrado)_x000a_- Githza Daniela Ruano Bastidas (egresada maestría)"/>
    <s v="UDFJC:_x000a_- Grupo de Física Aplicada a las ciencias biológicas (FIACIBI)_x000a_UNAL:_x000a_- Grupo de Farmacogenética del Cáncer_x000a_- Grupo de Física medica"/>
    <n v="270000000"/>
    <m/>
    <n v="120000000"/>
    <n v="150000000"/>
    <n v="120000000"/>
    <m/>
    <n v="50000000"/>
    <m/>
    <n v="100000000"/>
    <m/>
    <m/>
    <m/>
    <m/>
    <m/>
    <m/>
    <s v="•_x0009_Desarrollo respecto a la comparación de modelos de cultivo celular 2D y 3D. Se espera encontrar diferencias cuantificables en la morfología, crecimiento, viabilidad y respuesta a la radiación de las líneas celulares de cáncer de cabeza y cuello cuando se cultivan en modelos 2D y 3D. Nuestra hipótesis es que los esferoides 3D imitarán mejor el microambiente tumoral in vivo y mostrarán una mayor resistencia a la radiación que las monocapas 2D. Además, se espera que se observe heterogeneidad entre las líneas celulares en términos de su radiosensibilidad y expresión de marcadores EMT y CSC. (Melissaridou et al., 2019; Raitanen et al., 2023)_x000a__x000a_•_x0009_Con el análisis posterior de marcadores y su correspondiente expresión de EMT y CSC C en los modelos de cultivo celular mediante RT-PCR y Western blot, nuestra hipótesis es que los esferoides 3D mostrarán una mayor expresión de marcadores EMT y CSC que las monocapas 2D, lo que indica un fenotipo más agresivo y similar a un tallo. También se espera encontrar diferencias en la expresión de estos marcadores en función de la línea celular y la dosis de radiación.(Al-Ramadan et al., 2018)_x000a__x000a_•_x0009_En cuanto a la respuesta a la radiación, se debe evaluar los cambios inducidos por la radiación en los modelos de cultivo celular utilizando varios ensayos, como clonogénico y resazurina, además de los asociados a los cambios en la expresión génica del ADN. Nuestra hipótesis es que dosis más altas de radiación reducirán la proliferación celular, la viabilidad y el potencial clonógeno, y aumentarán el daño del ADN y la apoptosis en modelos 2D y 3D. Sin embargo, se anticipa que los esferoides 3D mostrarán menores efectos inducidos por la radiación que las monocapas 2D, lo que indica una mayor radiorresistencia. (Dubessy et al., 2000; Durand &amp; Sutherland, 1984)_x000a__x000a_•_x0009_Con la implementación de algunos modelos encontrados en la literatura que combinan modelos de biología celular con modelos de transporte de radiación, se espera establecer la viabilidad para simular la respuesta de cultivos celulares a la radiación. Dependiendo del modelo computacional implementado, esta respuesta se enfoca bien sea en la determinación de la energía depositada en el tumor o en la evaluación de rompimientos de hebras inducidos en el ADN."/>
    <s v="- Un Artículo científico o de investigación sometido o, aceptado o aprobado para publicación en revista _x000a_Indexada._x000a_- Tres Participaciones en programas académicos (dos estudiante de pregrado y uno estudiante de maestria)_x000a_- Dos Presentación de ponencia en evento científico o tecnológico nacional o internacional_x000a_- Un Evento académico, de carácter científico, divulgativo"/>
    <n v="0.44444444444444442"/>
    <n v="0.18518518518518517"/>
    <n v="0"/>
    <n v="1"/>
    <n v="0.37037037037037035"/>
    <n v="0"/>
    <n v="0"/>
    <n v="0"/>
    <m/>
    <m/>
    <m/>
    <m/>
    <m/>
    <m/>
    <m/>
    <m/>
    <m/>
    <m/>
    <m/>
  </r>
  <r>
    <x v="6"/>
    <s v="Propuesta de Investigación Convocatoria"/>
    <s v="No seleccionada en convocatoria"/>
    <s v="N/A"/>
    <s v="convocatoria de proyectos de CT+I de la ANE, en temáticas relacionadas con la gestión, planeación, atribución, vigilancia y control del espectro radioeléctrico en Colombia"/>
    <s v="Agencia Nacional del Espectro - ANE"/>
    <s v="Ejecutor"/>
    <s v="N/A"/>
    <s v="N/A"/>
    <s v="Análisis multidisciplinario de las causas de la clandestinidad en el uso del espectro radioeléctrico en Colombia"/>
    <n v="10"/>
    <s v="UDFJC:_x000a_- Luis Fernando Pedraza (investigador principal)_x000a_- Luis Felipe Castillo (co-investigador)_x000a_- Miguel Ángel Flórez (co-investigador)"/>
    <s v="UDFJC:_x000a_- GIDENUTAS"/>
    <n v="356642000"/>
    <n v="249499400"/>
    <n v="249499400"/>
    <n v="107142600"/>
    <n v="249499400"/>
    <n v="0"/>
    <n v="107142600"/>
    <m/>
    <m/>
    <m/>
    <m/>
    <m/>
    <m/>
    <m/>
    <m/>
    <m/>
    <s v="- Articulo para ponencia de evento científico nacional o internacional_x000a_- Trabajo de pregrado concluido_x000a_- Documento que identifique y analice las mejores prácticas internacionales que mitiguen el fenómeno de la clandestinidad que puedan para ser aplicadas en Colombia._x000a_- Documento con recomendaciones para prevenir y mitigar la clandestinidad o uso no autorizado del espectro radioeléctrico que incluya el borrador de decreto, resolución de acuerdo con las competencias de las e+AD240ntidades del sector."/>
    <n v="0.69957941016481517"/>
    <n v="0.30042058983518488"/>
    <n v="0"/>
    <n v="1"/>
    <n v="0"/>
    <n v="0"/>
    <n v="0"/>
    <n v="0"/>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n v="2021"/>
    <s v="Propuesta de Investigación Alianza Convenio"/>
    <x v="0"/>
    <s v="N/A"/>
    <s v="Presentación propuesta al Proyecto de Inversión 1763 “Un nuevo contrato para mujeres cuidadoras en Fontibón”, 1782 &quot;Un nuevo contrato para la participación ciudadana en Fontibón&quot; y 1758 &quot;Un nuevo contrato para la Cultura en Fontibón&quot;"/>
    <s v="Alcaldía de Fontibón"/>
    <s v="Ejecutor"/>
    <s v="Alcaldía de Fontibón"/>
    <s v="N/A"/>
    <s v="DIMENSIONES DE LA CIUDADANÍA: PARTICIPACIÓN, GESTIÓN COMUNITARIA Y CUIDADO"/>
    <n v="6"/>
    <s v="UDFJC:_x000a_- Adrián Perea (investigador principal)_x000a_- Claudia Piedrahita (Coordiandora general del proyecto)_x000a_- Valentina Benávides (Coinvestigadora 1)_x000a_- Oscar Useche (Coinvestigador 2)_x000a_- Juan Calderón (Coinvestigador 3)_x000a_- Deisy Astrid Melo Chacón (Coordiandora de investigación y trabajo de campo)_x000a_- Luisa Fernanda Acuña (Coordinadora pedagógica del proyecto)_x000a_- Maribel Cuervo (Asistente administrativa)_x000a_- Juan Felipe Nieto (Coordinador / dinamizador de procesos virtuales)_x000a_- Natalia Ivonne Valbuena (servicios técnicos para trabajo de campo)_x000a_- Ascender Asesores (Apoyo logístico para el trabajo de campo)"/>
    <s v="UDFJC:_x000a_- Vivencias"/>
    <n v="440000000"/>
    <n v="320000000"/>
    <n v="384000000"/>
    <n v="56000000"/>
    <n v="320000000"/>
    <n v="64000000"/>
    <n v="56000000"/>
    <m/>
    <m/>
    <m/>
    <m/>
    <m/>
    <m/>
    <m/>
    <m/>
    <s v="TALLERES:_x000a_1. ¿Cómo renovar el sentido de la participación social comunitaria en torno a los conceptos de lo común y la comunidad?_x000a_2. La cuestión de los derechos humanos, económicos sociales y culturales en la construcción de territorios de la participación_x000a_3. Participación, convivencia y noviolencia_x000a_4. Gestión cultural y gestión política_x000a_5. Formas económicas en la gestión cultural_x000a_6. Tejiendo desarrollo _x000a_7. ¿Como pasar del sufrimiento y la enfermedad a la salud y la felicidad, a través del autocuidado?_x000a_8. Autocuidado y Desarrollo personal _x000a_9. Cuidado personal y autoconocimiento_x000a_10. El auto cuidado y el cuidado de otr@s: Una propuesta de plenitud_x000a_11. El auto cuidado y la sanación: Una mirada integral cuerpo, mente y espiritualidad. "/>
    <s v="- Documento para ser publicado que enfatiza en elementos de orden político, ético, existencial, estético de los diferentes componentes que integran el convenio, abordando los componentes de cuidado, participación y cultura  _x000a_- Se deberá diseñar, elaborar y entregar una cartilla por cada uno de los componentes del proyecto; la descripción técnica tendrá un formato abierto de 22x30 cm y cerrada de 22 X15 cm, con terminado caballete_x000a_de 15 hojas tiro y retiro, impreso por las dos caras en dos tintas, con portada y contraportada en tres colores_x000a_- Se creará un artículo académico para difundir en revista con ISBN, por cada uno de los componentes trabajados en el proceso de investigación-formación_x000a_- Se desplegará un proceso de difusión y comunicación, a través del espacio radial, Voces y Devenires, el Doctorado en Estudios Sociales cuenta con un programa propio “Rizoma” en el cual se estarán transmitiendo noticias del proyecto “Fontibón como espacio cultural, democrático y del cuidado”, además de entrevistas a participantes del proceso investigativo-formativo._x000a_- El documento deberá contener los testimonios e insumos testimoniales recogidos a lo largo del proceso de investigación formación _x000a_- Desarrollo de un proceso de formación orientado a hombres y mujeres de la localidad de Fontibón. Se busca la profundización en la configuración de imaginarios, prácticas y acciones sobre el cuidado, cultura y participación, estableciendo un proceso reflexivo entre las dinámicas institucionales y las vivencias  de la ciudadanía de_x000a_Cuidado y en la interacción cuidado-autocuidado en diversos contextos_x000a_- Con el apoyo de un equipo de profesionales se trabajará con 30 cuidadores/as que estén participando en el proceso formativo e investigativo. Se impulsa una reflexión y un trabajo teórico y práctico que involucre   una concepción crítica de Cuidado y Autocuidado que transite más allá de los sesgos de género o sexo y que muestre sus claras implicaciones éticas, políticas y existenciales. _x000a_- Desarrollo de cinco tipos de talleres dirigidos a hombres y mujeres que asisten al proceso formativo/investigativo. Estos talleres que enfatizan en aspectos vivenciales, existenciales, éticos y políticos, configuran aspectos que deben ser centrales en un cuidador/a. Son procesos de corte afectivo que le apuntan a la desubjetivación y, además, a formas mutantes que permitan tránsitos más allá de significados y representaciones que circulan sobre el Cuidado en un plano de organización. _x000a_- Cartografías sociales"/>
    <n v="0.72727272727272729"/>
    <n v="0.27272727272727271"/>
    <n v="0.53333333333333333"/>
    <n v="0.46666666666666667"/>
    <n v="0"/>
    <n v="0"/>
    <n v="0"/>
    <n v="0"/>
    <m/>
    <m/>
    <m/>
    <m/>
    <s v="Avaló"/>
    <s v="Avaló"/>
    <s v="Avaló"/>
    <s v="Avaló"/>
    <s v="NO apruebo, dado que no se explica de donde la UDFJC va a realizar aportes de $64 millones en efectivo"/>
    <m/>
    <m/>
    <m/>
    <m/>
    <m/>
    <m/>
    <m/>
    <m/>
    <m/>
    <m/>
    <m/>
    <m/>
    <m/>
    <m/>
    <m/>
  </r>
  <r>
    <n v="2018"/>
    <s v="Propuesta de Investigación Convocatoria"/>
    <x v="1"/>
    <n v="802"/>
    <m/>
    <s v="MinCiencias"/>
    <s v="Co-ejecutor"/>
    <s v="1- Universidad Minuto de Dios_x000a_2- Corporación Centauro Bacatá_x000a__x000a__x000a_Alcaldía de Choachí - Alcaldía de Fómeque "/>
    <s v="N/A"/>
    <s v="Mapa Geomorfológico del corredor Choachi-Fomeque, realizado mediante interpretación de imágenes satelitales de alta resolución conducente a identificar la presencia de acuíferos"/>
    <n v="18"/>
    <s v="Lilia Edith Aparicio"/>
    <m/>
    <n v="547842614"/>
    <m/>
    <n v="442541614"/>
    <n v="105301000"/>
    <n v="349991614"/>
    <n v="52650000"/>
    <n v="24301000"/>
    <n v="39900000"/>
    <n v="81000000"/>
    <m/>
    <m/>
    <m/>
    <m/>
    <m/>
    <m/>
    <s v="* Participación ciudadana en productos CTel_x000a_* Alianza con el municipio para promover la apropiación social del conocimiento por parte de la población._x000a_* Promover la creación de dos (2) comités de vigilancia, cuidado y recuperación de los acuíferos existentes en el área de influencia del estudio_x000a_* Formación de 4 estudiantes de pregrado_x000a_* Formación de 2 estudiantes de maestría_x000a_"/>
    <s v="* Mapa geomorfológico que identifique los acuíferos presentes en el área de estudio y su interrelación._x000a_* Cartilla de cuidado y uso de los acuíferos_x000a_* Un libro_x000a_* Un artículo_x000a_"/>
    <n v="0.63885430789069653"/>
    <n v="0.14046187359933998"/>
    <n v="0.68420163480656526"/>
    <n v="0.31579836519343479"/>
    <n v="0.22068381850996352"/>
    <n v="0"/>
    <n v="0"/>
    <n v="0"/>
    <m/>
    <s v="No pasó"/>
    <d v="2018-07-13T00:00:00"/>
    <m/>
    <m/>
    <m/>
    <m/>
    <m/>
    <m/>
    <m/>
    <m/>
    <m/>
    <m/>
    <m/>
    <m/>
    <m/>
    <m/>
    <m/>
    <m/>
    <m/>
    <m/>
    <m/>
    <m/>
    <m/>
  </r>
  <r>
    <n v="2018"/>
    <s v="Propuesta de Investigación Convocatoria"/>
    <x v="1"/>
    <n v="802"/>
    <m/>
    <s v="MinCiencias"/>
    <s v="Co-ejecutor"/>
    <s v="1- Universidad Minuto de Dios_x000a_2- Corporación Centauro Bacatá_x000a__x000a_Beneficiarios:_x000a_I.E.D IGNACIO PESCADOR DE CHOACHI_x000a_I.E.D MONSEÑOR AGUSTIN GUTIERREZ DE FOMEQUE_x000a_"/>
    <s v="N/A"/>
    <s v="Mapa de cobertura vegetal del corredor Choachí-Fomeque a partir de la interpretación de imágenes  satelitales de alta resolución, basadas en distribuciones espaciales de campos potenciales y no potenciales, conducentes a identificar especies nativas y naturalizadas"/>
    <n v="18"/>
    <s v="Lilia Edith Aparicio"/>
    <m/>
    <n v="507842614"/>
    <m/>
    <n v="402641614"/>
    <n v="105201000"/>
    <n v="349991614"/>
    <n v="52650000"/>
    <n v="8101000"/>
    <n v="0"/>
    <n v="97100000"/>
    <m/>
    <m/>
    <m/>
    <m/>
    <m/>
    <m/>
    <s v="* Participación ciudadana en productos Ctel_x000a_* Alianza con centro dedicado a la apropiación social del conocimiento_x000a_* Formación de 4 estudiantes de pregrado_x000a_* Formación de dos estudiantes de maestría"/>
    <s v="* Mapa de cobertura vegetal_x000a_* Un libro_x000a_* Un articulo_x000a_* Guía de cuidado, uso de especies vegetales"/>
    <n v="0.68917338630428526"/>
    <n v="0.11962564449150381"/>
    <n v="0.86665240078352623"/>
    <n v="0.13334759921647379"/>
    <n v="0.19120096920421098"/>
    <n v="0"/>
    <n v="0"/>
    <n v="0"/>
    <m/>
    <s v="No pasó"/>
    <d v="2018-07-13T00:00:00"/>
    <m/>
    <m/>
    <m/>
    <m/>
    <m/>
    <m/>
    <m/>
    <m/>
    <m/>
    <m/>
    <m/>
    <m/>
    <m/>
    <m/>
    <m/>
    <m/>
    <m/>
    <m/>
    <m/>
    <m/>
    <m/>
  </r>
  <r>
    <n v="2018"/>
    <s v="Propuesta de Investigación Convocatoria"/>
    <x v="1"/>
    <n v="806"/>
    <m/>
    <s v="MinCiencias"/>
    <s v="Ejecutor"/>
    <s v="Programa ECOSNORD Francia"/>
    <s v="N/A"/>
    <s v="Intercambio de investigadores Colombia - Francia_x000a__x000a_Los observatorios: una herramienta de gestión de los recursos hídricos frente a los cambios ambientales_x000a__x000a_Aproximación cruzada entre Colombia (Páramos Chingaza y Sumapaz), México (Valle Guadiana, Laguna Bustillos, Reserva de la biósfera de Mapimí - Red RISZA) y Francia (Gran Sur oeste),"/>
    <n v="36"/>
    <s v="Álvaro Martín Gutiérrez"/>
    <m/>
    <n v="78000000"/>
    <m/>
    <n v="0"/>
    <n v="78000000"/>
    <m/>
    <m/>
    <n v="78000000"/>
    <m/>
    <m/>
    <m/>
    <m/>
    <m/>
    <m/>
    <m/>
    <m/>
    <s v="* Proyecto de documental UVED Parque Chingaza (equivalente del proyecto UVED Reerva de la Biosfera Mapimí) _x000a_* Publicaciones (VIA revista sobre el ecosistema, Geocarrefour, …)_x000a_* Coordinación de un Simposio en el 9º Congreso Internacional del Consejo Europeo de Investigaciones Sociales de América Latina (CEISAL) Alvaro Gutiérrez/Teresa Alarcón 2019_x000a_* Coordinación de un número de la revista ORDA 2021"/>
    <m/>
    <n v="0"/>
    <n v="1"/>
    <n v="0"/>
    <n v="1"/>
    <n v="0"/>
    <n v="0"/>
    <n v="0"/>
    <n v="0"/>
    <m/>
    <s v="No pasó"/>
    <d v="2018-11-06T00:00:00"/>
    <m/>
    <m/>
    <m/>
    <m/>
    <m/>
    <m/>
    <m/>
    <m/>
    <m/>
    <m/>
    <m/>
    <m/>
    <m/>
    <m/>
    <m/>
    <m/>
    <m/>
    <m/>
    <m/>
    <m/>
    <m/>
  </r>
  <r>
    <n v="2018"/>
    <s v="Propuesta de Investigación Convocatoria"/>
    <x v="1"/>
    <n v="806"/>
    <m/>
    <s v="MinCiencias"/>
    <s v="Ejecutor"/>
    <s v="Programa ECOSNORD Alemania"/>
    <s v="N/A"/>
    <s v="Detección múltiple de patógenos de angiostrongiliasis basada en PCR y una nueva detección de microarreglos"/>
    <n v="24"/>
    <s v="Cesar Herreño"/>
    <m/>
    <n v="108915069"/>
    <m/>
    <n v="69657534"/>
    <n v="39257535"/>
    <n v="69657534"/>
    <m/>
    <n v="39257535"/>
    <m/>
    <m/>
    <m/>
    <m/>
    <m/>
    <m/>
    <m/>
    <m/>
    <m/>
    <m/>
    <n v="0.63955827820299138"/>
    <n v="0.36044172179700862"/>
    <n v="0"/>
    <n v="1"/>
    <n v="0"/>
    <n v="0"/>
    <n v="0"/>
    <n v="0"/>
    <m/>
    <s v="No pasó"/>
    <m/>
    <m/>
    <m/>
    <m/>
    <m/>
    <m/>
    <m/>
    <m/>
    <m/>
    <m/>
    <m/>
    <m/>
    <m/>
    <m/>
    <m/>
    <m/>
    <m/>
    <m/>
    <m/>
    <m/>
    <m/>
    <m/>
  </r>
  <r>
    <n v="2018"/>
    <s v="Propuesta de Investigación Convocatoria"/>
    <x v="1"/>
    <n v="807"/>
    <m/>
    <s v="MinCiencias"/>
    <s v="Ejecutor"/>
    <s v="HOME ROBOTIK SAS"/>
    <s v="N/A"/>
    <s v="Prototipo funcional de un sistema sumergible de visión artificial para la medición y procesamiento biomecánico del tren inferior humano durante el análisis de los procesos en la rehabilitación en piscina"/>
    <n v="24"/>
    <s v="Lilia Edith Aparicio"/>
    <m/>
    <n v="774423518"/>
    <m/>
    <n v="599623518"/>
    <n v="174800000"/>
    <n v="528252518"/>
    <n v="51371000"/>
    <n v="124400000"/>
    <n v="20000000"/>
    <n v="50400000"/>
    <m/>
    <m/>
    <m/>
    <m/>
    <m/>
    <m/>
    <s v="* PROTOTIPO FUNCIONAL DE UN_x000a_SISTEMA SUMERGIBLE DE _VISIÓN ARTIFICIAL PARA LA MEDICIÓN Y PROCESAMÍENTO_x000a_BIOMECÁNICO DEL TREN INFERIOR HUMANO DURANTE LA REHABILITACIÓN EN PISCINA PARA_x000a_ENFERMEDADES NEUROMUSCULARES_x000a_* Sistema de Visión Artificial Sumergible_x000a_* Sistema de Seguimiento Automático del Objetivo_x000a_* Sistema de Procesamiento y Visualización de Datos._x000a_* Sistema de Telemedicina_x000a_"/>
    <s v="* Artículo de investigación_x000a_* Libro resultado de investigación_x000a_* Ejemplar del libro resultado de la investigación o carta de aceptación de publicación del libro expedida por el comité_x000a_editorial_x000a_* Producto tecnológico _x000a_patentado o en proceso de solicitud de patente_x000a_* Prototipo de sistema_x000a_* Registro de Software"/>
    <n v="0.68212354831920274"/>
    <n v="0.22697012153497126"/>
    <n v="0.29226095317202494"/>
    <n v="0.70773904682797506"/>
    <n v="9.090633014582597E-2"/>
    <n v="0"/>
    <n v="0"/>
    <n v="0"/>
    <m/>
    <s v="No pasó"/>
    <d v="2018-10-09T00:00:00"/>
    <m/>
    <m/>
    <m/>
    <m/>
    <m/>
    <m/>
    <m/>
    <m/>
    <m/>
    <m/>
    <m/>
    <m/>
    <m/>
    <m/>
    <m/>
    <m/>
    <m/>
    <m/>
    <m/>
    <m/>
    <m/>
  </r>
  <r>
    <n v="2018"/>
    <s v="Propuesta de Investigación Convocatoria"/>
    <x v="1"/>
    <n v="808"/>
    <m/>
    <s v="MinCiencias"/>
    <s v="Ejecutor"/>
    <m/>
    <s v="N/A"/>
    <s v="Optimización del recurso hídrico, mediante la mitigación de pérdidas técnicas y comerciales en sistemas de acueducto utilizando modelos metaheurísticos en ambientes estocásticos"/>
    <n v="30"/>
    <s v="Cesar Augusto García Ubaque"/>
    <m/>
    <n v="439445398"/>
    <m/>
    <n v="259271998"/>
    <n v="180173400"/>
    <n v="241989411"/>
    <n v="17282587"/>
    <n v="180173400"/>
    <m/>
    <m/>
    <m/>
    <m/>
    <m/>
    <m/>
    <m/>
    <m/>
    <s v="* Formación culminada del estudiante de_x000a_doctorado en el marco del proyecto._x000a_* Vinculación del joven investigador al_x000a_proyecto_x000a_* Formación culminada del estudiante de_x000a_pregrado al proyecto_x000a_* Tesis de maestría en ejecución,_x000a_enmarcada en el proyecto financiado_x000a_* Organización de eventos especializados_x000a_* Presentación de los resultados ante las autoridades competentes_x000a_* Documento sobre la patente y/o Registro de propiedad intelectual"/>
    <s v="* Dos (2) artículos publicados en revistas A de PUBLINDEX (Q1 o Q2)._x000a_* Dos (2) artículos publicados en revistas B de PUBLINDEX (Q3)_x000a_* Libro - documento final tesis Doctoral_x000a_"/>
    <n v="0.55067003113774782"/>
    <n v="0.44932996886225213"/>
    <n v="8.752627490601235E-2"/>
    <n v="0.91247372509398761"/>
    <n v="0"/>
    <n v="0"/>
    <n v="0"/>
    <n v="0"/>
    <m/>
    <s v="No pasó"/>
    <d v="2018-11-07T00:00:00"/>
    <m/>
    <m/>
    <m/>
    <m/>
    <m/>
    <m/>
    <m/>
    <m/>
    <m/>
    <m/>
    <m/>
    <m/>
    <m/>
    <m/>
    <m/>
    <m/>
    <m/>
    <m/>
    <m/>
    <m/>
    <m/>
  </r>
  <r>
    <n v="2018"/>
    <s v="Propuesta de Investigación Convocatoria"/>
    <x v="1"/>
    <n v="804"/>
    <m/>
    <s v="MinCiencias"/>
    <s v="Co-ejecutor"/>
    <s v="1- Konrad Lorenz - Ejecutor_x000a_2- Universidad Católica de Oriente - Coejecutor_x000a_3- Log On Colombia"/>
    <s v="N/A"/>
    <s v="ADAPTACIÓN A LA VIDA UNIVERSITARIA VIRTUAL: UN PROGRAMA DE INTERVENCIÓN PEDAGÓGICA PARA LA PREVENCIÓN DE LA DESERCIÓN Y AUMENTO DEL ÉXITO ESTUDIANTIL"/>
    <n v="18"/>
    <s v="Roberto Ferro - Coinvestigador"/>
    <m/>
    <n v="862558826.92079997"/>
    <m/>
    <n v="536553394"/>
    <n v="326005432.92080003"/>
    <n v="536553394"/>
    <n v="0"/>
    <n v="131800000"/>
    <n v="0"/>
    <n v="174405432.92080003"/>
    <m/>
    <m/>
    <n v="0"/>
    <n v="19800000"/>
    <m/>
    <m/>
    <s v="* Perfil sociodemográfico y psicográfico de los estudiantes de educación virtual de dos zonas de Antioquia,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Dos artículos sometidos a revistas de impacto (Q1-Q2)._x000a_* Informe final sobre el diseño, construcción y validación del programa de intervención pedagógica para la prevención de la deserción y aumento del éxito estudiantil._x000a_* Mundo virtual 3D para la implementación y uso del programa de intervención pedagógica para la prevención de la deserción y aumento del éxito estudiantil._x000a_* Informe final sobre las recomendaciones para el uso del programa de intervención pedagógica para la prevención de la deserción y aumento del éxito estudiantil._x000a_* Participación en dos eventos científicos._x000a_"/>
    <n v="0.62204846470056041"/>
    <n v="0.15280117237974988"/>
    <n v="0"/>
    <n v="1"/>
    <n v="0.20219540682622208"/>
    <n v="0"/>
    <n v="2.2954956093467736E-2"/>
    <n v="0"/>
    <m/>
    <s v="No pasó"/>
    <d v="2018-07-17T00:00:00"/>
    <m/>
    <m/>
    <m/>
    <m/>
    <m/>
    <m/>
    <m/>
    <m/>
    <m/>
    <m/>
    <m/>
    <m/>
    <m/>
    <m/>
    <m/>
    <m/>
    <m/>
    <m/>
    <m/>
    <m/>
    <m/>
  </r>
  <r>
    <n v="2018"/>
    <s v="Propuesta de Investigación Convocatoria"/>
    <x v="1"/>
    <n v="807"/>
    <m/>
    <s v="MinCiencias"/>
    <s v="Ejecutor"/>
    <s v="1- Empresa ING - Elkin Yamith Gualteros Vanegas_x000a_2- Hospital Central de la Policia Nacional HOCEN"/>
    <s v="N/A"/>
    <s v="Nuevo modelo de hospitalizaci on domiciliaria en Colombia para pacientes diagnosticados con_x000a_neumon  a adquirida en comunidad basado en software y tecnologias IoT."/>
    <n v="34"/>
    <s v="Jorge Enrique Salamanca Cespedes - Investigador Principal"/>
    <m/>
    <n v="355285227"/>
    <m/>
    <n v="288285227"/>
    <n v="67000000"/>
    <n v="229335227"/>
    <n v="23000000"/>
    <n v="42000000"/>
    <n v="26200000"/>
    <m/>
    <m/>
    <m/>
    <n v="9750000"/>
    <n v="25000000"/>
    <m/>
    <m/>
    <s v="* Tener un protocolo indicador de los pacientes con neumon  a adquirida en comunidad que_x000a_pueden acceder en el sistema hospitalizaci on domiciliaria._x000a_ * Dispositivos biom etricos basados en el IoT que obtengan constantemente los signos vitales del paciente._x000a_* Un software que se encargue de registrar y administrar la evoluci on del paciente teniendo_x000a_en cuenta la monitorizaci on constante de los dispositivos conectados a la red y que el_x000a_centro asistencial pueda observar los datos recogidos._x000a_* Documento que gestione la parte administrativa de los instrumentos y sirva de guía para_x000a_respuesta inmediata en caso de emergencia u otra eventualidad._x000a_* Evidencia de una prueba piloto en el que se especi que la evoluci on de los pacientes, los_x000a_gastos y la viabilidad del proyecto a una escala mayor."/>
    <s v="PONENCIAS: Participacion congresos internacionales para la divulgaci on de resultados._x000a_PONENCIAS: Participacion en congresos nacionales para la divulgaci on de resultados._x000a_ARTICULO ORIGINAL EN REVISTA INDEXADA:Articulo original publicado en cualquier_x000a_revista clasi cadas como A1, A2, B, C._x000a_PRODUCTOS TECNOL OGICOS CERTIFICADOS O VALIDADOS: Plataforma virtual (software)_x000a_de conexi on paciente-centro asistencial._x000a_PRODUCTOS TECNOL OGICOS CERTIFICADOS O VALIDADOS : Validaci on de los dispositivos_x000a_de monitorizaci on de signos vitales a pacientes con neumonia adquirida en comunidad._x000a_CARTILLA: Elaboraci on y divulgaci on de una cartilla donde se evidencie la propuesta de_x000a_un nuevo modelo de hospitalizaci on domiciliaria con sus respectivos protocolos y normas._x000a_REALIZACI  ON DE CURSOS DE CAPACITACI  ON, SEMINARIOS Y TALLERES : Realizar_x000a_una capacitaci on al personal de la salud de acuerdo a la investigaci on y procedimientos de_x000a_nuestro proyecto._x000a_PRESENTACI  ON DE LOS RESULTADOS A LAS AUTORIDADES LOCALES, NACIONALES_x000a_Y SECTORIALES: Presentar resultados del estudio acerca de la viabilidad de un modelo de"/>
    <n v="0.64549609601414693"/>
    <n v="0.18295159792838783"/>
    <n v="0.35384615384615387"/>
    <n v="0.64615384615384619"/>
    <n v="7.3743567164980942E-2"/>
    <n v="0"/>
    <n v="9.7808738892484259E-2"/>
    <n v="0"/>
    <m/>
    <s v="No pasó"/>
    <d v="2018-10-09T00:00:00"/>
    <m/>
    <m/>
    <m/>
    <m/>
    <m/>
    <m/>
    <m/>
    <m/>
    <m/>
    <m/>
    <m/>
    <m/>
    <m/>
    <m/>
    <m/>
    <m/>
    <m/>
    <m/>
    <m/>
    <m/>
    <m/>
  </r>
  <r>
    <n v="2018"/>
    <s v="Propuesta de Investigación Convocatoria"/>
    <x v="1"/>
    <n v="808"/>
    <m/>
    <s v="MinCiencias"/>
    <s v="Ejecutor"/>
    <s v="Grupos de investigación UDFJC: _x000a_1- GCEM_x000a_2- LIFAE_x000a_3- GITUD"/>
    <s v="N/A"/>
    <s v="DESARROLLO DE UN SISTEMA DE REGISTRO DE PARÁMETROS ELÉCTRICOS DE ESTADO ESTABLE PARA LA GESTIÓN DE ENERGÍA ELÉCTRICA EN REDES INDUSTRIALES"/>
    <n v="24"/>
    <s v="Herbert Enrique Rojas Cubides"/>
    <m/>
    <n v="387714048.39999998"/>
    <m/>
    <n v="239984850"/>
    <n v="147729198.39999998"/>
    <n v="239984850"/>
    <m/>
    <n v="147729198.39999998"/>
    <m/>
    <m/>
    <m/>
    <m/>
    <m/>
    <m/>
    <m/>
    <m/>
    <s v="* Profundo conocimiento de las funciones de diseño, construcción e implementación de sistemas de registro inteligentes, al igual que un procedimiento técnico  ara la selección del hardware y software requerido en el proyecto_x000a_* Validación y mejora de los sistemas de apantallamiento y aislamiento gracias a las pruebas en laboratorio, simulación a través de herramientas  computacionales. Identificación de los sistemas de conexión y la metodología de montaje óptima._x000a_* El estudio preliminar de mercado permitirá realizar la búsqueda de principales actores de mercado, fortalezas, debilidades y diferencias con los competidores. Se realizará un análisis de la distribución geográfica, temporal y tipología del mercado. Por último, se realizará la búsqueda de competidores_x000a_* Se conseguirá identificar los procesos y requisitos necesarios para realizar la protección intelectual del conocimiento generado"/>
    <s v="* Formación culminada del estudiante de maestría (2)_x000a_* Participación en eventos especializados, presentando los resultados de la investigación (2)_x000a_* Se dictará un curso de diseño de PCBs de veinte (20) horas_x000a_* Artículos de investigación A2 (2)_x000a_* SOFTWARE: Código fuente o manual de instalación. Registro de software ante entidades competentes_x000a_* PROTOTIPO: Planos de diseño o sus fotografías o demás soportes de existencia"/>
    <n v="0.61897383133357731"/>
    <n v="0.38102616866642275"/>
    <n v="0"/>
    <n v="1"/>
    <n v="0"/>
    <n v="0"/>
    <n v="0"/>
    <n v="0"/>
    <n v="64527"/>
    <s v="No pasó (Puesto 37)"/>
    <d v="2018-11-07T00:00:00"/>
    <m/>
    <m/>
    <m/>
    <m/>
    <m/>
    <m/>
    <m/>
    <m/>
    <m/>
    <m/>
    <m/>
    <m/>
    <m/>
    <m/>
    <m/>
    <m/>
    <m/>
    <m/>
    <m/>
    <m/>
    <m/>
  </r>
  <r>
    <n v="2018"/>
    <s v="Propuesta de Investigación Convocatoria"/>
    <x v="1"/>
    <n v="807"/>
    <m/>
    <s v="MinCiencias"/>
    <s v="Ejecutor"/>
    <s v="1- Grupo GITEM++_x000a_2- Laboratorio de Investigación en Fuentes Alternativas de Energía (LIFAE)"/>
    <s v="N/A"/>
    <s v="Diseño y verificación de un modelo de la irrigación sanguínea para detección temprana de los estadios patológicos de la retinopatía diabética "/>
    <n v="36"/>
    <s v="Jaime Humberto Ángulo Chavarro"/>
    <m/>
    <n v="386200000"/>
    <m/>
    <n v="285400000"/>
    <n v="100800000"/>
    <n v="257400000"/>
    <n v="28000000"/>
    <n v="100800000"/>
    <m/>
    <m/>
    <m/>
    <m/>
    <m/>
    <m/>
    <m/>
    <m/>
    <s v="1- Criterios de diagnóstico que propendan por disminución de la probabilidad de falsos negativos._x000a_2- Nueva técnica matemática que permita extraer la información relevante para el diagnóstico desde la imagen medica de la retina._x000a_3- Software que permita modelar un vaso sanguíneo desde el modelo matemático producto del segundo objetivo y a su vez permita verificar_x000a_dicho modelo matemático como herramienta de diagnóstico de la retinopatía diabética._x000a_4- Modelo matemático del comportamiento dinámico de la irrigación sanguínea en cercanías de la retina, que permita determinar el estadio_x000a_patológico actual de la retinopatía diabética y que permita predecir la evolución de la patología en un paciente particular._x000a_5- Software que permita verificar el modelo obtenido."/>
    <s v="1-  Formación de estudiante de doctorado: Formación culminada de estudiante de doctorado en el marco del proyecto._x000a_2-  Ponencias: Se realizará dos ponencias de presentación de resultados de la investigación en sendos eventos académicos internacionales._x000a_3- Participación en eventos científicos: Se participará en por lo menos un evento científicos internacional del área de la salud ocular, donde se presentarán_x000a_resultados de la investigación._x000a_4- Articulo original en revista indexada: Se presentará artículo en categoría A2 y articulo en categoría Al._x000a_5- Capítulo en libro resultado de investigación: Se entregará capítulo de libro o borrador sometido a evaluación."/>
    <n v="0.66649404453650962"/>
    <n v="0.33350595546349043"/>
    <n v="0.21739130434782608"/>
    <n v="0.78260869565217395"/>
    <n v="0"/>
    <n v="0"/>
    <n v="0"/>
    <n v="0"/>
    <m/>
    <s v="No pasó"/>
    <d v="2018-10-09T00:00:00"/>
    <m/>
    <m/>
    <m/>
    <m/>
    <m/>
    <m/>
    <m/>
    <m/>
    <m/>
    <m/>
    <m/>
    <m/>
    <m/>
    <m/>
    <m/>
    <m/>
    <m/>
    <m/>
    <m/>
    <m/>
    <m/>
  </r>
  <r>
    <n v="2018"/>
    <s v="Propuesta de Investigación Convocatoria"/>
    <x v="1"/>
    <n v="807"/>
    <m/>
    <s v="MinCiencias"/>
    <s v="Ejecutor"/>
    <s v="1- Universidad del Valle_x000a_2- Hospital Universitario del Valle Evaristo García ESE_x000a_3- Universidad de la Rioja"/>
    <s v="N/A"/>
    <s v="Sistema de pre-diagnóstico temprano sobre presencia y estadio de cáncer basado en técnicas de procesamiento de imágenes y aprendizaje profundo a partir de termogramas mamarios"/>
    <n v="36"/>
    <s v="Carlos Enrique Montenegro Marín"/>
    <m/>
    <n v="1694823566"/>
    <m/>
    <n v="555364566"/>
    <n v="1139459000"/>
    <n v="539364566"/>
    <m/>
    <n v="494102000"/>
    <m/>
    <n v="339597000"/>
    <m/>
    <n v="193440000"/>
    <n v="16000000"/>
    <n v="112320000"/>
    <m/>
    <m/>
    <s v="1. Vinculación 2 Jóvenes Investigadores (UDISTRITAL Y UNIVALLE)_x000a_2.Vinculación Estudiante de Maestría_x000a_3. Formación Culminada Estudiante de Pregrado_x000a_4. Participación en eventos científicos, presentando los resultados de la investigación CUATRO (4) _x000a_5. Dos cursos de capacitación, seminarios o talleres realizados._x000a_6. Artículo Original en Revista Indexada A1 _x000a_7. Artículo Original en Revista Indexada A2_x000a_8. DOS Artículos Original en Revista Indexada B_x000a_9.Registro de Software_x000a_10. Empresas de base tecnológica (spin-off),"/>
    <s v="1. Contrato de vinculación del joven investigador e informe de las actividades desarrolladas en el marco del proyecto._x000a_2.Documento que certifique que el trabajo de grado se realiza en el marco del proyecto, emitido por la autoridad en investigación de la institución educativa e informe de actividades realizadas._x000a_3. Documento que certifique el trabajo de grado realizado por el estudiante de pregrado en el marco del proyecto y el acta de grado._x000a_4. Producto: Certificado como de participación como ponente y soporte del trabajo presentado (memorias, programa de los eventos)._x000a_5. Programa del curso, capacitación, seminario o taller; intensidad horaria, duración y lista de asistencia._x000a_6. Copia del artículo original aceptado en revista categorizada o la carta de aceptación del artículo._x000a_7. Copia del artículo original aceptado en revista categorizada o la carta de aceptación del artículo._x000a_8.Copia del artículo original aceptado en revista categorizada o la carta de aceptación del artículo._x000a_9.Certificación de registro_x000a_aprobado por la institución otorgante._x000a_10. Registro del producto o de la empresa ante la entidad competente, certificación institucional firmada por el representante legal que declare la implementación de la innovación en pequeñas, medianas y grandes empresas."/>
    <n v="0.31824230959507438"/>
    <n v="0.29153595094629453"/>
    <n v="0"/>
    <n v="1"/>
    <n v="0.20037306939358429"/>
    <n v="0.11413577429569445"/>
    <n v="7.5712895769352306E-2"/>
    <n v="0"/>
    <m/>
    <s v="No pasó"/>
    <d v="2018-10-09T00:00:00"/>
    <m/>
    <m/>
    <m/>
    <m/>
    <m/>
    <m/>
    <m/>
    <m/>
    <m/>
    <m/>
    <m/>
    <m/>
    <m/>
    <m/>
    <m/>
    <m/>
    <m/>
    <m/>
    <m/>
    <m/>
    <m/>
  </r>
  <r>
    <n v="2018"/>
    <s v="Propuesta de Investigación Convocatoria"/>
    <x v="1"/>
    <n v="808"/>
    <m/>
    <s v="MinCiencias"/>
    <s v="Ejecutor"/>
    <s v="1- Grupo GIIRA_x000a_2- Grupo GITUD"/>
    <s v="N/A"/>
    <s v="Evaluación de la condición de vegetación en sistemas agroecológicos mediante imágenes de alta resolución obtenidas con vehículos aéreos no tripulados"/>
    <n v="36"/>
    <s v="Elvis Eduardo Gaona García"/>
    <m/>
    <n v="477567000"/>
    <m/>
    <n v="241535000"/>
    <n v="236032000"/>
    <n v="241535000"/>
    <m/>
    <n v="236032000"/>
    <m/>
    <m/>
    <m/>
    <m/>
    <m/>
    <m/>
    <m/>
    <m/>
    <s v="1- Modelo conceptual de representación del información espacial y espectral basado en una adecuada captura de datos considerando las propiedades físicas y temporales de la vegetación a evaluar. _x000a_2- Modelos digitales de elevación y ortofotomosaicos con un muestreo_x000a_hiper-temporal para su análisis,_x000a_3- Identificación de los índices espectrales con una relación influyente para una estimación cuantitativa en la condición de la vegetación. _x000a_4- Metodología adecuada para el procesamiento de la información, que generen índices de calidad y permitan realizar detecciones de cambio en la condición de la vegetación._x000a_5- Documento que contenga los lineamientos metodológicos para la captura, análisis y evaluación de la condición vegetal en sistemas agroecológicos mediante imágenes obtenidas con vehículos aéreos no tripulados."/>
    <s v="1- Formación de estudiantes de Maestría (2)_x000a_2- Vinculación de estudiante de doctorado_x000a_3- Ponencias (2): Participación en eventos científicos_x000a_4- Seminarios (2)_x000a_5- ARTICULO ORIGINAL EN REVISTA INDEXADA tipo top (A1 o A2)_x000a_6- ARTICULO ORIGINAL EN REVISTA INDEXADA tipo A (B o C)_x000a_7- Libro o borrador de libro sometido a evaluación."/>
    <n v="0.50576149524569325"/>
    <n v="0.49423850475430675"/>
    <n v="0"/>
    <n v="1"/>
    <n v="0"/>
    <n v="0"/>
    <n v="0"/>
    <n v="0"/>
    <n v="64724"/>
    <s v="No pasó (Puesto 131)"/>
    <d v="2018-11-07T00:00:00"/>
    <m/>
    <m/>
    <m/>
    <m/>
    <m/>
    <m/>
    <m/>
    <m/>
    <m/>
    <m/>
    <m/>
    <m/>
    <m/>
    <m/>
    <m/>
    <m/>
    <m/>
    <m/>
    <m/>
    <m/>
    <m/>
  </r>
  <r>
    <n v="2018"/>
    <s v="Propuesta de Investigación Convocatoria"/>
    <x v="1"/>
    <n v="808"/>
    <m/>
    <s v="MinCiencias"/>
    <s v="Co-ejecutor"/>
    <s v="1- TECSOL"/>
    <s v="N/A"/>
    <s v="Producción de Energía y Combustibles de transporte a partir de los desechos de la agroindustria de la caña de azúcar en Colombia."/>
    <n v="24"/>
    <s v="German Lopez"/>
    <m/>
    <n v="416335317"/>
    <m/>
    <n v="313585317"/>
    <n v="102750000"/>
    <n v="313585317"/>
    <m/>
    <n v="60750000"/>
    <m/>
    <n v="42000000"/>
    <m/>
    <m/>
    <m/>
    <m/>
    <m/>
    <m/>
    <s v="1- Tesis de doctorado_x000a_2- Trabajo de grado de pregrado"/>
    <s v="1- Artículo en revista indexada (2)_x000a_2- Ponencia en evento científico  (2)_x000a_3- Informe técnico Final_x000a_4- Taller de divulgación con industriales (a los 10 meses de inicio)  _x000a_5- Taller de socialización con industriales y búsqueda de financiación (a los 22meses de inicio)  "/>
    <n v="0.75320373793799478"/>
    <n v="0.14591603815344831"/>
    <n v="0"/>
    <n v="1"/>
    <n v="0.10088022390855686"/>
    <n v="0"/>
    <n v="0"/>
    <n v="0"/>
    <n v="64735"/>
    <s v="No pasó (Puesto 203)"/>
    <d v="2018-11-07T00:00:00"/>
    <m/>
    <m/>
    <m/>
    <m/>
    <m/>
    <m/>
    <m/>
    <m/>
    <m/>
    <m/>
    <m/>
    <m/>
    <m/>
    <m/>
    <m/>
    <m/>
    <m/>
    <m/>
    <m/>
    <m/>
    <m/>
  </r>
  <r>
    <n v="2018"/>
    <s v="Propuesta de Investigación Convocatoria"/>
    <x v="1"/>
    <n v="808"/>
    <m/>
    <s v="MinCiencias"/>
    <s v="Ejecutor"/>
    <s v="1- Grupo LIDER_x000a_2- Grupo LASER"/>
    <s v="N/A"/>
    <s v="MODELO PARA LA ESTIMACION CUANTITATIVA DE LA PRECIPITACION A PARTIR DE DATOS DE RADAR METEROLOGICO CON VARIABILIDAD ESPACIAL EN ZONAS ECUATORIALES"/>
    <n v="36"/>
    <s v="Ernesto Gómez Vargas"/>
    <m/>
    <n v="376834000"/>
    <m/>
    <n v="241834000"/>
    <n v="135000000"/>
    <n v="241834000"/>
    <m/>
    <n v="135000000"/>
    <m/>
    <m/>
    <m/>
    <m/>
    <m/>
    <m/>
    <m/>
    <m/>
    <s v="1- Vinculación de un (1) estudiante de doctorado_x000a_2- Formación de dos (2) Magister_x000a_3- Formación de dos (2) profesionales_x000a_4- Dos (2) ponencias internacionales_x000a_5- Participación en tres (3) eventos científicos_x000a_6- Organización de un (1) evento científico"/>
    <s v="1- Dos (2) artículos categoría A1, A2, B y C._x000a_2- Publicación de un libro o borrador sometido a evaluación_x000a_"/>
    <n v="0.64175207120376609"/>
    <n v="0.35824792879623391"/>
    <n v="0"/>
    <n v="1"/>
    <n v="0"/>
    <n v="0"/>
    <n v="0"/>
    <n v="0"/>
    <m/>
    <s v="No pasó"/>
    <d v="2018-11-07T00:00:00"/>
    <m/>
    <m/>
    <m/>
    <m/>
    <m/>
    <m/>
    <m/>
    <m/>
    <m/>
    <m/>
    <m/>
    <m/>
    <m/>
    <m/>
    <m/>
    <m/>
    <m/>
    <m/>
    <m/>
    <m/>
    <m/>
  </r>
  <r>
    <n v="2018"/>
    <s v="Propuesta de Investigación Alianza Convenio"/>
    <x v="0"/>
    <s v="N/A"/>
    <s v="N/A"/>
    <s v="Fuerza Aérea Colombiana FAC"/>
    <s v="Ejecutor"/>
    <s v="Fuerza Aérea Colombiana _x000a_FAC"/>
    <s v="N/A"/>
    <s v="Modelo de Predicción de Daño Ecológico Causado por Explotación Ilegal de Minerales a Cielo Abierto en una Región de Colombia"/>
    <n v="17"/>
    <s v="1- LILIA EDITH APARICIO PICO_x000a__x000a_2- PAULO CESAR CORONADO"/>
    <m/>
    <n v="948000000"/>
    <n v="0"/>
    <n v="0"/>
    <n v="948000000"/>
    <n v="0"/>
    <m/>
    <n v="298000000"/>
    <m/>
    <n v="650000000"/>
    <m/>
    <m/>
    <m/>
    <m/>
    <m/>
    <m/>
    <s v="Dominio Institucional_x000a_• Tanto la Universidad como la Fuerza Aérea Colombiana desarrollan su misionalidad generando y difundiendo saberes con vocación hacia el desarrollo sociocultural en defensa de la soberanía e integridad del territorio desde una perspectiva de sostenibilidad ambiental._x000a_• Se consolidan procesos de investigación interinstitucionales que fortalecen los ámbitos académicos y tecnológicos en la búsqueda mancomunada del desarrollo social como fin primordial del Estado._x000a_• Se afianza el compromiso de la Fuerza Aérea Colombiana en el despliegue de proyectos de protección ambiental que procuran una mayor producción de oxígeno, no sólo para la nación de la que hace parte de su defensa, sino para beneficio global._x000a_Dominio lnvestigativo_x000a_• Fomento del cambio de perspectiva en el abordaje de problemáticas complejas que requieren la articulación de equipos de trabajo multidisciplinarios._x000a_• Integración de la óptica civil a los proyectos de defensa de la soberanía e integridad del territorio, a partir de núcleos comunes de trabajo._x000a_• Generación de nuevas narrativas de interpretación de la problemática del deterioro ambiental causado por estrategias mineras no planificadas._x000a_• Explotación inteligente de bancos de datos del territorio nacional para garantizar el derecho y obligación del Estado y de las personas de proteger las riquezas y naturales de la Nación_x000a_• Divulgación de resultados y experiencias en eventos nacionales e internacionales._x000a_Dominio Tecnológico_x000a_• Se dota a la nación de una federación de herramientas para el análisis de datos multifuente, multi-formato; con capacidad de ser utilizada en los estudios de afectación ambiental con una perspectiva multimedia!._x000a_• Se fomenta la estandarización de datos y procesos (ambiente común de datos) para su visualización multitemporal y multidimensional en entornos Web (4D y SD)._x000a_• Se propicia el enriquecimiento semántico de la metadata a partir de la definición de una ontología específica que permita la representación del conocimiento del dominio de afectación ambiental de lechos fluviales._x000a_• Al estar centrado en la arquitectura, se obtiene el beneficio de establecer un modelo base sobre el cual se integrarán los componentes en un ecosistema orientado a servicios."/>
    <s v="* Generación de conocimiento: Un artículo indexado, Una ponencia, un registro de_x000a_software._x000a_*Nuevos desarrollos tecnológicos: Un modelo y sistema de predicción_x000a_* Fortalecimiento de la capacidad científica: Formación de Un Magíster, Formación de_x000a_un Ingeniero_x000a_* Fortalecimiento de la capacidad institucional: Futuros trabajos en alianza y_x000a_colaboración, reconocimientos por parte del estado._x000a_* Apropiación social del conocimiento: Informes manuales, y transferencia al sector_x000a_productivo."/>
    <n v="0"/>
    <n v="0.31434599156118143"/>
    <n v="0"/>
    <n v="1"/>
    <n v="0.68565400843881852"/>
    <n v="0"/>
    <n v="0"/>
    <n v="0"/>
    <s v="N/A"/>
    <m/>
    <s v="N/A"/>
    <m/>
    <m/>
    <m/>
    <m/>
    <m/>
    <m/>
    <m/>
    <m/>
    <m/>
    <m/>
    <m/>
    <m/>
    <m/>
    <m/>
    <m/>
    <m/>
    <m/>
    <m/>
    <m/>
    <m/>
    <m/>
  </r>
  <r>
    <n v="2018"/>
    <s v="Propuesta de Investigación Convocatoria"/>
    <x v="1"/>
    <n v="816"/>
    <m/>
    <s v="MinCiencias"/>
    <s v="Co-ejecutor"/>
    <s v="GIM Ingeniería Eléctrica LTDA"/>
    <s v="N/A"/>
    <s v="Sistema de seguimiento y monitoreo inteligente en la línea de producción de una empresa metalmecánica basado en sensores IoT."/>
    <n v="12"/>
    <s v="Roberto Ferro"/>
    <m/>
    <n v="770564675"/>
    <m/>
    <n v="599046915"/>
    <n v="171517760"/>
    <n v="599046915"/>
    <m/>
    <n v="44843496"/>
    <m/>
    <n v="126674264"/>
    <m/>
    <m/>
    <m/>
    <m/>
    <m/>
    <m/>
    <s v="1- Levantamiento de Requerimientos: Informe con necesidades, Diagrama de Procesos, Documento de análisis de funcionamiento de la línea de producción, Fichas de equipos documentados, Fichas de puestos de trabajo._x000a_2- Diseño global del sistema de seguimiento y los requerimientos_x000a_monitoreo inteligente: Documento con el levantamiento de los requerimientos, URL con acceso a las funciones de_x000a_la arquitectura de software_x000a_3- Adquisición de equipos software y servicios tecnológicos: Informe con las especificaciones de los requerimientos para el diseño de software, Manual de procesos de adquisiciones_x000a_4- Instalación de elementos adquiridos: Documentos con las_x000a_especificaciones técnicas de los sensores, Informe con los detalles de la implementación y el estado del sistema_x000a_5- Evaluación: Tablas de evaluación del nivel de satisfacción de las adquisiciones, Informe técnico con las variables implementadas en la base de datos, Interfaz gráfica del sistema."/>
    <s v="Sistema de seguimiento y monitoreo inteligente implementado correctamente,_x000a_Documento con linea de producción caracterizada_x000a_Sistema con módulo de verificación de cada variable indicando en comportamiento_x000a_individual y registro de mediciones que registre tiempo._x000a_Protocolo de validación del sistema de seguimiento y monitoreo propuesto desarrollado y probado"/>
    <n v="0.77741289529006763"/>
    <n v="5.8195629069033042E-2"/>
    <n v="0"/>
    <n v="1"/>
    <n v="0.16439147564089931"/>
    <n v="0"/>
    <n v="0"/>
    <n v="0"/>
    <n v="65562"/>
    <s v="No pasó (Puesto 77)"/>
    <d v="2018-11-23T00:00:00"/>
    <m/>
    <m/>
    <m/>
    <m/>
    <m/>
    <m/>
    <m/>
    <m/>
    <m/>
    <m/>
    <m/>
    <m/>
    <m/>
    <m/>
    <m/>
    <m/>
    <m/>
    <m/>
    <m/>
    <m/>
    <m/>
  </r>
  <r>
    <n v="2018"/>
    <s v="Propuesta de Investigación Convocatoria"/>
    <x v="1"/>
    <n v="816"/>
    <m/>
    <s v="MinCiencias"/>
    <s v="Co-ejecutor"/>
    <s v="1- FIREFLY ENERGY SAS_x000a_2- Universidad de Cundinamarca"/>
    <s v="N/A"/>
    <s v="Centro de Respuesta Asistido con inteligencia Artificial ARCAI"/>
    <n v="12"/>
    <s v="Carlos Enrique Montenegro Marín"/>
    <m/>
    <n v="339886600"/>
    <m/>
    <n v="251886600"/>
    <n v="88000000"/>
    <n v="191886600"/>
    <m/>
    <n v="48000000"/>
    <n v="60000000"/>
    <m/>
    <m/>
    <n v="40000000"/>
    <m/>
    <m/>
    <m/>
    <m/>
    <s v="1- Análisis de patrones y correlaciones en los reportes de emergencias._x000a_2- Uso de Modelo de inteligencia de máquina y BigData en la predicción de emergencias, y que permita asistir en la coordinación y optimización_x000a_de equipos de respuesta a emergencias_x000a_3- Informe técnico del resultado de análisis de BigData sobre los datos recibidos de reportes de emergencias._x000a_4- Sistema que permita recepción análisis y predicciones por medio de aprendizaje de máquina, encaminado a mejorar la respuesta de_x000a_equipos de emergencia._x000a_5- Datos estadísticos y anóminos de libre consulta acerca de la geolocalización, frecuencia, clasificación y ocurrencia de reporte de_x000a_emergencias en la ciudad de Facatativa_x000a_6- Diseño de estaciones de monitoreo climático y de otros tipos que se conecten con sistemas de IOT basados en protocolo MQTT"/>
    <s v="1- Publicación Revista Internacional Machine Learning y Big data_x000a_2- Ponencia Internacional Machine Learning y Big data aplicado a ciudades inteligentes"/>
    <n v="0.56456065052285087"/>
    <n v="0.14122357280339973"/>
    <n v="0"/>
    <n v="1"/>
    <n v="0.17652946600424965"/>
    <n v="0.11768631066949976"/>
    <n v="0"/>
    <n v="0"/>
    <n v="65454"/>
    <s v="No pasó (Puesto 64)"/>
    <d v="2018-11-23T00:00:00"/>
    <m/>
    <m/>
    <m/>
    <m/>
    <m/>
    <m/>
    <m/>
    <m/>
    <m/>
    <m/>
    <m/>
    <m/>
    <m/>
    <m/>
    <m/>
    <m/>
    <m/>
    <m/>
    <m/>
    <m/>
    <m/>
  </r>
  <r>
    <n v="2020"/>
    <s v="Propuesta de Investigación Alianza Convenio"/>
    <x v="0"/>
    <s v="N/A"/>
    <s v="N/A"/>
    <s v="N/A"/>
    <s v="Aliado"/>
    <s v="1- Corporación Universitaria Iberoamericana_x000a_2- Fundación Zemillah_x000a_3- Saber Colombia Languages Research and Development"/>
    <s v="N/A"/>
    <s v="Requerimientos didácticos para el diseño de Ambientes de Aprendizaje Accesibles y Afectivos (AAAA) para formar profesores de niveles iniciales en experiencias estéticas con el lenguaje, el arte y el acogimiento de la diversidad."/>
    <n v="12"/>
    <s v="UDFJC:_x000a_- Dora Inés Calderón (investigadora principal)_x000a_- Mirian Borja Orozco (co-investigador)_x000a_- Rafael Fino Sandoval (co-investigador)_x000a__x000a_IBERO:_x000a_- María de Jesús Blaco Vega (investigadora principal)_x000a_- Sandra Milena Rincón Infante (co-investigador)_x000a__x000a_ZEMILLAH:_x000a_- Zulibeth Acero (Sociedad civil)_x000a__x000a_SABER COLOMBIA:_x000a_- Carlos Andrés Ripe Casas (Empresa)"/>
    <s v="UDFJC:_x000a_-Grupo de Investigación Interdisciplinaria en Pedagogía del Lenguaje y las Matemáticas-GIIPLyM._x000a_-Grupo de Investigación - Literatura, Educación y Comunicación (LEC)_x000a__x000a_IBERO:_x000a_- Grupo en Investigación y Escenarios de Educación Pedagógica - GIEEP._x000a_"/>
    <n v="101651661"/>
    <n v="0"/>
    <n v="7000000"/>
    <n v="94651661"/>
    <n v="0"/>
    <n v="0"/>
    <n v="51500000"/>
    <n v="7000000"/>
    <n v="25783661"/>
    <n v="0"/>
    <n v="8354000"/>
    <n v="0"/>
    <n v="9014000"/>
    <m/>
    <m/>
    <s v="- Identificación de presencia o no de tópicos de formación relacionados y en lo posible de metodologías y orientaciones metodológicas._x000a_- Base conceptual de las categorías._x000a_- Formulación de primera versión tipo Artículo con categorías_x000a_- Talleres para la formación de profesores en experiencia estética en artes y en lenguaje y acogimiento a la diversidad."/>
    <s v="- Un artículo postulado a revista indexada A1, A, B, C y D_x000a_- Tres prototipos de talleres para formación de estudiantes para profesor._x000a_- Un informe de análisis de potencialidades de recursos tecnológicos_x000a_- Estudiantes vinculados al proyecto como población en formación:_x000a_- Nueve estudiantes en formación: - Cuatro pasantes de la UDFJC, Facultad de Ciencias y Educación: mediante convocatoria, de los proyectos curriculares Licenciatura Artística (danza), LEBEHLC (literatura y lenguaje), y NEES para diseño, población diversa. - Tres estudiantes asistentes de investigación de la IBERO, convocados por el GIEEP: Ma. de Jesús Blanco: Ibero de los programas de Educación infantil y de Educación especial (uno para población sordas y uno para población ciega y 2 de educación infantil). - Estudiantes de la Facultad Tecnológica, UDFJC vinculados al Módulo innova del CADEP Acacia._x000a_- Tres trabajos de grado de estudiantes de pregrado de programas Licenciatura Artística (danza), LEBEHLC (literatura y lenguaje), y NEES de la FCE-UDFJC y estudiantes para profesor en general."/>
    <n v="0"/>
    <n v="0.50663215429406505"/>
    <n v="0"/>
    <n v="1"/>
    <n v="0.32250984073934613"/>
    <n v="8.2182621688788732E-2"/>
    <n v="8.8675383277800057E-2"/>
    <n v="0"/>
    <s v="N/A"/>
    <s v="N/A"/>
    <m/>
    <m/>
    <m/>
    <m/>
    <m/>
    <m/>
    <m/>
    <m/>
    <m/>
    <m/>
    <m/>
    <m/>
    <m/>
    <m/>
    <m/>
    <m/>
    <m/>
    <m/>
    <m/>
    <m/>
    <m/>
    <m/>
  </r>
  <r>
    <n v="2018"/>
    <s v="Propuesta de Investigación Convocatoria"/>
    <x v="1"/>
    <n v="816"/>
    <m/>
    <s v="MinCiencias"/>
    <s v="Co-ejecutor"/>
    <s v="1- Praxis IT Colombia LTDA"/>
    <s v="N/A"/>
    <s v="Plataforma analítica con modelos predictivos para explotar la información de las facturas electrónicas de pymes en Colombia"/>
    <n v="12"/>
    <s v="Julio Barón"/>
    <m/>
    <n v="599696552"/>
    <m/>
    <n v="560629662"/>
    <n v="39066890"/>
    <n v="400280763"/>
    <n v="5200000"/>
    <n v="0"/>
    <n v="155148899"/>
    <n v="39066890"/>
    <m/>
    <m/>
    <m/>
    <m/>
    <m/>
    <m/>
    <m/>
    <s v="Documento o informe de la consultoría en: _x000a_- Diseño de la Arquitectura _x000a_- Aseguramiento de la calidad para la implantación _x000a_- Diseño e implementación de modelos analíticos en la plataforma _x000a_- Generación de modelos analíticos_x000a_- Protección de Datos"/>
    <n v="0.66747217682852378"/>
    <n v="8.6710520223234507E-3"/>
    <n v="1"/>
    <n v="0"/>
    <n v="0.32385677114915279"/>
    <n v="0"/>
    <n v="0"/>
    <n v="0"/>
    <n v="65215"/>
    <s v="No pasó (Puesto 49)"/>
    <d v="2018-11-23T00:00:00"/>
    <m/>
    <m/>
    <m/>
    <m/>
    <m/>
    <m/>
    <m/>
    <m/>
    <m/>
    <m/>
    <m/>
    <m/>
    <m/>
    <m/>
    <m/>
    <m/>
    <m/>
    <m/>
    <m/>
    <m/>
    <m/>
  </r>
  <r>
    <n v="2021"/>
    <s v="Propuesta de Investigación Alianza Convenio"/>
    <x v="0"/>
    <s v="N/A"/>
    <s v="N/A"/>
    <s v="Universidad Pedagógica Nacional - UPN"/>
    <s v="Aliado"/>
    <s v="1- Universidad Pedagógica Nacional (Colombia)_x000a_2- Universidad Alberto Hurtado (Chile)_x000a_3- Centro de Investigación y Estudios Avanzados del IPN (CINVESTAV, México_x000a_4- Universidade Federal de Santa Catarina (Brasil)"/>
    <s v="N/A"/>
    <s v="Educación en biología y construcción de ciudadanías: Una perspectiva Latinoamericana."/>
    <n v="42"/>
    <s v="UDFJC:_x000a_- Guillermo Fonseca Amaya (director)_x000a_- Marlon Javier Hernández Bonilla (co-investigador)_x000a_Giovany Fernández Molano (co-investigador)_x000a_Laura Johana Cepeda Ayerbe (co-investigador)_x000a_Heidy Dahiana Rueda Malagón (co-investigador)_x000a_UFSC:_x000a_Suzani Cassiani (Investigador principal)_x000a_Michel Soares Caurio (co-investigador)_x000a_Simone Ribeiro (co-investigador)_x000a_Patricia Goulart Pinheiro (co-investigador)_x000a_Yonier Alexander Orozco (co-investigador)_x000a_Yennifer Vera_x000a_Lia Kehl (co-investigador)_x000a_Roberth Jesus De-Carvalho (co-investigador)_x000a_Carolina Luíza de Quadros (co-investigador)_x000a_Rosilaine de Fátima Wardenski (co-investigador)_x000a_UAH:_x000a_Eduardo Ravanal (investigador principal) _x000a_CINVESTAV:_x000a_Gonzalo Peñaloza (Investigador principal)_x000a_UPN:_x000a_Sandra Ximena Ibáñez (Investigador principal)_x000a_Pablo Ortiz (co-investigador)_x000a_Sonia Martínez (co-investigador)_x000a_Guilermo Chona Duarte (co-investigador)"/>
    <s v="UDFJC:_x000a_- Biología, Enseñanza y Realidades_x000a_UPN:_x000a_- Biología, Enseñanza y Realidades_x000a_CINVESTAV:_x000a_- Educación en Biología_x000a_UFSC:_x000a_- Discursos da Ciência e da Tecnologia na Educação"/>
    <n v="698127195"/>
    <n v="0"/>
    <n v="156069919"/>
    <n v="542057276"/>
    <n v="0"/>
    <n v="135004531"/>
    <n v="81038638"/>
    <n v="14065388"/>
    <n v="209570394"/>
    <n v="7000000"/>
    <n v="67994644"/>
    <n v="0"/>
    <n v="91928000"/>
    <n v="0"/>
    <n v="91525600"/>
    <s v="FASE I:_x000a_- De dos a cuatro artículos que presenten los resultados del análisis bibliométrico y del discurso (contenido)_x000a_- Dos ponencias, presentadas en congresos en enseñanza De las ciencias, formación De profesores y educación en general._x000a_- Tres trabajos De grado De pregrado_x000a__x000a_FASE II:_x000a_- Un artículo de comparación de los resultados obtenidos de los países participantes en relación con las políticas públicas en educación en ciencias y su articulación con la construcción de ciudadanías._x000a_- Dos ponencias sobre la relación planteada en esta fase_x000a_- Simposio_x000a__x000a_FASE III:_x000a_- Diseño colectivo de ocho propuestas de educación en biología en clave de construcción de ciudadanías_x000a_- Edición de un libro que sistematice la implementación de las ocho propuestas_x000a_- Dos trabajos de grado de pregrado_x000a_- Dos ponencias para la presentación de los resultados de investigación_x000a_- 5 trabajos de grado de posgrado_x000a_- Un artículo de investigación"/>
    <s v="- De dos a cuatro Artículos de investigación A1, A2, B y C_x000a_- Un Libro resultado de investigación_x000a_- Creación de la red Latinoamérica de enseñanza de la biología y construcción de ciudadanías_x000a_- Organización de dos simposios que permitan reflexionar sobre la relación del proyecto_x000a_- Participación como ponentes en seis eventos especializados_x000a_- Dirección de cinco trabajo de grado de maestría en asociación directa al proyecto de investigación de las fases II y III_x000a_- Dirección de cinco trabajo de grado de pregrado en asociación directa al proyecto de investigación de las fases I y II"/>
    <n v="0"/>
    <n v="0.30946104169455824"/>
    <n v="0.62489608731854884"/>
    <n v="0.37510391268145116"/>
    <n v="0.32033672889651577"/>
    <n v="0.10742260799624057"/>
    <n v="0.13167801033735693"/>
    <n v="0.13110161107532847"/>
    <s v="N/A"/>
    <s v="N/A"/>
    <m/>
    <m/>
    <s v="Avaló"/>
    <s v="Avaló"/>
    <s v="Avaló"/>
    <s v="Avaló"/>
    <s v="Avaló"/>
    <m/>
    <s v="Avaló"/>
    <m/>
    <m/>
    <m/>
    <m/>
    <m/>
    <m/>
    <m/>
    <m/>
    <m/>
    <m/>
    <m/>
    <m/>
    <m/>
  </r>
  <r>
    <n v="2018"/>
    <s v="Propuesta de Investigación Convocatoria"/>
    <x v="1"/>
    <n v="825"/>
    <m/>
    <s v="MinCiencias"/>
    <s v="Co-ejecutor"/>
    <s v="Entidad Ejecutora:_x000a_1- Konrad Lorenz _x000a_Entidad Co-ejecutora:_x000a_2- Universidad Católica de Oriente_x000a__x000a_Entidad Sector TIC:_x000a_3- Log On Colombia"/>
    <s v="N/A"/>
    <s v="ADAPTACIÓN A LA VIDA UNIVERSITARIA VIRTUAL: UN PROGRAMA DE INTERVENCIÓN PEDAGÓGICA PARA LA PREVENCIÓN DE LA DESERCIÓN Y AUMENTO DEL ÉXITO ESTUDIANTIL"/>
    <n v="15"/>
    <s v="Investigador principal: _x000a_Angélica Garzón Umerenkova_x000a_Coinvestigador:_x000a_Roberto Ferro-UDFJC_x000a_Miryam Sierra-Korand Lorenz_x000a_Guillermo Herrera-U. Católica del Oriente_x000a_Asesor área educación: _x000a_Marithza Sandoval - Korand Lorenz"/>
    <m/>
    <n v="1010143356.6"/>
    <m/>
    <n v="698408645"/>
    <n v="311734711.60000002"/>
    <n v="698408645"/>
    <n v="0"/>
    <n v="131800000"/>
    <n v="0"/>
    <n v="132522291.59999999"/>
    <n v="0"/>
    <n v="39600000"/>
    <n v="0"/>
    <n v="7812420"/>
    <m/>
    <m/>
    <s v="* Perfil sociodemográfico y psicográfico de los estudiantes de educación virtual de dos zonas de Antioquia,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Dos artículos sometidos a revistas de impacto (Q1-Q2)._x000a_* Informe final sobre el diseño, construcción y validación del programa de intervención pedagógica para la prevención de la deserción y aumento del éxito estudiantil._x000a_* Plataforma para la implementación y uso del programa de intervención pedagógica para la prevención de la deserción y aumento del éxito estudiantil._x000a_* Informe final sobre las recomendaciones para el uso del programa de intervención pedagógica para la prevención de la deserción y aumento del éxito estudiantil._x000a_* Participación en dos eventos científicos._x000a_"/>
    <n v="0.69139557314987932"/>
    <n v="0.13047653002799542"/>
    <n v="0"/>
    <n v="1"/>
    <n v="0.13119156873540339"/>
    <n v="3.9202356518274806E-2"/>
    <n v="7.7339715684469805E-3"/>
    <n v="0"/>
    <n v="65847"/>
    <s v="No pasó"/>
    <d v="2019-01-04T00:00:00"/>
    <m/>
    <m/>
    <m/>
    <m/>
    <m/>
    <m/>
    <m/>
    <m/>
    <m/>
    <m/>
    <m/>
    <m/>
    <m/>
    <m/>
    <m/>
    <m/>
    <m/>
    <m/>
    <m/>
    <m/>
    <m/>
  </r>
  <r>
    <n v="2021"/>
    <s v="Propuesta de Investigación Alianza Convenio"/>
    <x v="0"/>
    <s v="N/A"/>
    <s v="N/A"/>
    <s v="EAN - ICC"/>
    <s v="Aliado"/>
    <s v="1- Universidad EAN_x000a_2- Instituto Caro y Cuervo"/>
    <s v="N/A"/>
    <s v="Raza y educación de segundas lenguas español-inglés: hacia pedagogías del empoderamiento multicultural y justicia social”"/>
    <n v="15"/>
    <s v="UDFJC:_x000a_- Sandra Ximena Bonilla Medina (Investigadora principal)_x000a_EAN:_x000a_- Vanesa Solano Cohen_x000a_ICC:_x000a_- Ferney Cruz Arcila (co-investigador)"/>
    <s v="UDFJC:_x000a_- ESTUPOLI_x000a_EAN:_x000a_- Lingüística aplicada y comunicación organizacional_x000a_ICC:_x000a_- Linguistica"/>
    <n v="49779000"/>
    <n v="0"/>
    <n v="0"/>
    <n v="49779000"/>
    <n v="0"/>
    <n v="0"/>
    <n v="18456000"/>
    <n v="0"/>
    <n v="7640000"/>
    <n v="0"/>
    <n v="23683000"/>
    <m/>
    <m/>
    <m/>
    <m/>
    <s v="- 10 participantes, profesores entre los que están 5 de inglés y 5 de español_x000a_- El protocolo de las entrevistas_x000a_- Grabaciones de las entrevistas_x000a_- Transcripción y codificación de transcripción de las entrevistas_x000a_- Una recolección de propuestas metodológicas sistematizadas por temáticas, objetivos y metodologías_x000a_- Instrumento en forma de matriz para análisis de propuestas_x000a_- Propuestas insertadas en las matrices diseñadas_x000a_- Informe de análisis"/>
    <m/>
    <n v="0"/>
    <n v="0.37075875369131561"/>
    <n v="0"/>
    <n v="1"/>
    <n v="0.15347837441491391"/>
    <n v="0.47576287189377048"/>
    <n v="0"/>
    <n v="0"/>
    <s v="N/A"/>
    <s v="N/A"/>
    <m/>
    <m/>
    <s v="Avaló"/>
    <s v="Avaló"/>
    <s v="Avaló"/>
    <s v="Avaló"/>
    <s v="Avaló"/>
    <m/>
    <s v="Avaló"/>
    <m/>
    <m/>
    <m/>
    <m/>
    <m/>
    <m/>
    <m/>
    <m/>
    <m/>
    <m/>
    <m/>
    <m/>
    <m/>
  </r>
  <r>
    <n v="2018"/>
    <s v="Propuesta de Investigación Convocatoria"/>
    <x v="1"/>
    <s v="Convocatoria de investigaciones 2018 para presentar proyectos de CT+I en temáticas relacionadas con la planeación, gestión eficiente, atribución, vigilancia y control del espectro radioeléctrico en Colombia"/>
    <m/>
    <s v="Agencia Nacional del Espectro - ANE"/>
    <s v="Ejecutor"/>
    <m/>
    <s v="N/A"/>
    <s v="TELEVISIÓN DIGITAL TERRESTRE EN ENTORNOS RURALES DE_x000a_LA REGIÓN DE CUNDINAMARCA"/>
    <n v="11"/>
    <s v="Investigador Principal:_x000a_Elvis Eduardo Gaona García_x000a_Co-investigador:_x000a_Edmundo Vega Osorio"/>
    <m/>
    <n v="363820662"/>
    <m/>
    <n v="248389600"/>
    <n v="115431062"/>
    <n v="248389600"/>
    <m/>
    <n v="115431062"/>
    <m/>
    <m/>
    <m/>
    <m/>
    <m/>
    <m/>
    <m/>
    <m/>
    <m/>
    <s v="1- El resultado esperado de esta fase del proyecto es un informe de los métodos de planificación utilizados actualmente por los diferentes operadores de televisión, así mismo una clasificación de dichos modelos eleccionando los índices de gestión de recursos en el espectro radioeléctrico, para así buscar una comparación pertinente para realizar de forma adecuada y eficiente la puesta en funcionamiento de la metodología que es el objetivo de este proyecto._x000a_2- El resultado esperado de esta fase del proyecto se compone de un informe que unifique los criterios y procedimientos necesarios en la planificación de redes de televisión digital terrestre, incluyendo una sección de pruebas de campo y/o laboratorio, se seleccionaran los lugares más representativos de la región rural de Cundinamarca para realizar las mediciones. Aquí se busca tener un componente comparativo de los comportamientos de los modelos en entornos rurales. La_x000a_redacción de un documento de socialización para estudiantes de la Facultad de Ingeniería de la Universidad Distrital permitirá mostrar los avances logrados en esta fase, de igual forma la presentación de los mismos en un evento nacional/internacional en el formato ponencia o poster._x000a_3- El resultado esperado de esta fase del proyecto se compone de un documento de análisis de todo lo relacionado con la gestión del modelo para la parametrización de coberturas y asignación eficiente del espectro radioeléctrico, a través de análisis pertinentes y verificación de campo para generar la metodología propuesta. Así mismo de los análisis de coberturas, interferencias, eficiencia de frecuencias en entornos rurales y su respectiva validación de campo. En esta fase se preparará un documento tipo artículo para presentar en revista internacional indexada. _x000a_4- En esta etapa se recopilará la información obtenida con las fases anteriores. Esta documentación tiene el objeto de describir claramente la metodología para la planificación de redes de televisión digital terrestre en el entorno rural de Cundinamarca, así mismo la integración de los procesos que se seleccionaron para_x000a_posteriores trabajos y/o desarrollos. Se postulará el artículo redactado en la fase anterior en una revista internacional indexada."/>
    <n v="0.68272538078114986"/>
    <n v="0.3172746192188502"/>
    <n v="0"/>
    <n v="1"/>
    <n v="0"/>
    <n v="0"/>
    <n v="0"/>
    <n v="0"/>
    <m/>
    <s v="No pasó"/>
    <d v="2018-12-05T00:00:00"/>
    <m/>
    <m/>
    <m/>
    <m/>
    <m/>
    <m/>
    <m/>
    <m/>
    <m/>
    <m/>
    <m/>
    <m/>
    <m/>
    <m/>
    <m/>
    <m/>
    <m/>
    <m/>
    <m/>
    <m/>
    <m/>
  </r>
  <r>
    <n v="2018"/>
    <s v="Propuesta de Investigación Convocatoria"/>
    <x v="1"/>
    <n v="828"/>
    <m/>
    <s v="MinCiencias"/>
    <s v="Co-ejecutor"/>
    <s v="1- Ejecutor:TECSOL_x000a_2- Aliado Institucional: Alcaldía de Guacheta"/>
    <s v="N/A"/>
    <s v="Red Hata de generación de biogás y bioabono para el fortalecimiento del sector agropecuario y construcción colectiva del conocimiento en siete veredas del_x000a_municipio de Guachetá."/>
    <n v="18"/>
    <s v="Investigador Principal:_x000a_Pedro Guevara-TECSOL_x000a_Co-investigador:_x000a_Germán Arturo López Martínez"/>
    <m/>
    <n v="417331506"/>
    <m/>
    <n v="287770013"/>
    <n v="129561493"/>
    <n v="287770013"/>
    <m/>
    <n v="40162098"/>
    <m/>
    <n v="89399395"/>
    <m/>
    <m/>
    <m/>
    <m/>
    <m/>
    <m/>
    <s v="* Implementar cuatro sistemas generadores de biogás y bioabono cuyo funcionamiento permite dar uso a los residuos orgánicos resultantes de los procesos productivos agropecuarios y domiciliarios con el fin de generar biogás y bioabono para su reutilización en el proceso productivo, como acercamiento a un ciclo de economía circular._x000a_* Agremiar inicialmente a veinte hogares de siete veredas del municipio de Guachetá para capacitarlos acerca de diversos aspectos que rodean la valorización energética de sus residuos orgánicos._x000a_* Desarrollar una aplicación móvil para la recolección de datos obtenidos durante los procesos de digestión anaerobia, entre otras experiencias y resultados que se puedan dar de este proyecto, con el fin de garantizar la construcción colectiva del conocimiento._x000a_* Generar una caracterización de la zona geográfica que sirva para futuras investigaciones en el área de los biodigestores._x000a_* Estimar la reducción de uso de recursos energéticos en los procesos productivos al usar el producto de los biodigestores, además de materia orgánica que deja de ser arrojada a los vertederos."/>
    <s v="1. Productos resultados de actividades de generación de nuevo conocimiento._x000a_- 1 Artículo de investigación_x000a_2. Productos resultados de actividades de desarrollo tecnológico e innovación._x000a_- 1 Producto tecnológico certificado o validado: c.Software (aplicación móvil)._x000a_3. Productos resultados de actividades de apropiación social del conocimiento._x000a_- Participación ciudadana en CTeI: b. Espacios de participación ciudadana en CTeI._x000a_- Circulación de conocimiento especializado: a. Participaciones u organizaciones de_x000a_eventos científicos, tecnológicos y de innovación (congresos, seminarios, foros,_x000a_conversatorios, talleres, entre otros)._x000a_4. Productos de actividades relacionadas con la formación de recurso humano_x000a_para CTeI._x000a_- Estudiante de 1 pregrado y 1 maestría: b. Vinculación de estudiantes de pregrado y_x000a_maestría."/>
    <n v="0.6895477788346035"/>
    <n v="9.6235480481552713E-2"/>
    <n v="0"/>
    <n v="1"/>
    <n v="0.2142167406838438"/>
    <n v="0"/>
    <n v="0"/>
    <n v="0"/>
    <s v="El investigador desistió de la presentación de la propuesta a la convocatoria"/>
    <s v="No pasó"/>
    <d v="2018-12-27T00:00:00"/>
    <m/>
    <m/>
    <m/>
    <m/>
    <m/>
    <m/>
    <m/>
    <m/>
    <m/>
    <m/>
    <m/>
    <m/>
    <m/>
    <m/>
    <m/>
    <m/>
    <m/>
    <m/>
    <m/>
    <m/>
    <m/>
  </r>
  <r>
    <n v="2018"/>
    <s v="Propuesta de Investigación Convocatoria"/>
    <x v="1"/>
    <n v="829"/>
    <m/>
    <s v="MinCiencias"/>
    <s v="Co-ejecutor"/>
    <s v="1- Ejecutor:TECSOL_x000a_2- Aliado Institucional: Alcaldía de Guacheta"/>
    <s v="N/A"/>
    <s v="Red Hata de generación de biogás y bioabono para el fortalecimiento del sector agropecuario y construcción colectiva del conocimiento en siete veredas del_x000a_municipio de Guachetá."/>
    <n v="18"/>
    <s v="Investigador Principal:_x000a_Pedro Guevara-TECSOL_x000a_Co-investigador:_x000a_Germán Arturo López Martínez"/>
    <m/>
    <n v="417331506"/>
    <m/>
    <n v="287770013"/>
    <n v="129561493"/>
    <n v="287770013"/>
    <m/>
    <n v="40162098"/>
    <m/>
    <n v="89399395"/>
    <m/>
    <m/>
    <m/>
    <m/>
    <m/>
    <m/>
    <s v="* Implementar cuatro sistemas generadores de biogás y bioabono cuyo funcionamiento permite dar uso a los residuos orgánicos resultantes de los procesos productivos agropecuarios y domiciliarios con el fin de generar biogás y bioabono para su reutilización en el proceso productivo, como acercamiento a un ciclo de economía circular._x000a_* Agremiar inicialmente a veinte hogares de siete veredas del municipio de Guachetá para capacitarlos acerca de diversos aspectos que rodean la valorización energética de sus residuos orgánicos._x000a_* Desarrollar una aplicación móvil para la recolección de datos obtenidos durante los procesos de digestión anaerobia, entre otras experiencias y resultados que se puedan dar de este proyecto, con el fin de garantizar la construcción colectiva del conocimiento._x000a_* Generar una caracterización de la zona geográfica que sirva para futuras investigaciones en el área de los biodigestores._x000a_* Estimar la reducción de uso de recursos energéticos en los procesos productivos al usar el producto de los biodigestores, además de materia orgánica que deja de ser arrojada a los vertederos."/>
    <s v="1. Productos resultados de actividades de generación de nuevo conocimiento._x000a_- 1 Artículo de investigación_x000a_2. Productos resultados de actividades de desarrollo tecnológico e innovación._x000a_- 1 Producto tecnológico certificado o validado: c.Software (aplicación móvil)._x000a_3. Productos resultados de actividades de apropiación social del conocimiento._x000a_- Participación ciudadana en CTeI: b. Espacios de participación ciudadana en CTeI._x000a_- Circulación de conocimiento especializado: a. Participaciones u organizaciones de_x000a_eventos científicos, tecnológicos y de innovación (congresos, seminarios, foros,_x000a_conversatorios, talleres, entre otros)._x000a_4. Productos de actividades relacionadas con la formación de recurso humano_x000a_para CTeI._x000a_- Estudiante de 1 pregrado y 1 maestría: b. Vinculación de estudiantes de pregrado y_x000a_maestría."/>
    <n v="0.6895477788346035"/>
    <n v="9.6235480481552713E-2"/>
    <n v="0"/>
    <n v="1"/>
    <n v="0.2142167406838438"/>
    <n v="0"/>
    <n v="0"/>
    <n v="0"/>
    <n v="66182"/>
    <s v="No pasó"/>
    <d v="2018-12-27T00:00:00"/>
    <m/>
    <m/>
    <m/>
    <m/>
    <m/>
    <m/>
    <m/>
    <m/>
    <m/>
    <m/>
    <m/>
    <m/>
    <m/>
    <m/>
    <m/>
    <m/>
    <m/>
    <m/>
    <m/>
    <m/>
    <m/>
  </r>
  <r>
    <n v="2018"/>
    <s v="Propuesta de Investigación Convocatoria"/>
    <x v="1"/>
    <n v="829"/>
    <m/>
    <s v="MinCiencias"/>
    <s v="Co-ejecutor"/>
    <s v="1- Ejecutor: Corporación Universitaria Minuto de Dios_x000a_2- Aliado: Corporación Centauro Bacata"/>
    <s v="N/A"/>
    <s v="MAPA DE LA COBERTERA VEGETAL DEL CORREDOR CHOACHI - FOMEQUE,_x000a_CONDUCENTE A IDENTIFICAR ESPECIES NATIVAS Y/O NATURALIZADAS."/>
    <n v="18"/>
    <s v="Investigador Principal:_x000a_Martha Lizzy Rojas García-UniMinuto_x000a_Co-investigador:_x000a_Miguel Antonio Ávila-Lilia Edith Aparicio"/>
    <m/>
    <n v="509627362"/>
    <m/>
    <n v="381426362"/>
    <n v="128201000"/>
    <n v="349676362"/>
    <n v="31750000"/>
    <n v="45100000"/>
    <m/>
    <n v="83101000"/>
    <m/>
    <m/>
    <m/>
    <m/>
    <m/>
    <m/>
    <s v="Se espera obtener los siguientes resultados:_x000a_1- Actividades de Nuevo conocimiento: Libro, Un articulo._x000a_2- Actividades Desarrollo tecnológico e innovación: Mapa de la cobertera vegetal, Guía de cuidado y uso de especies vegetales._x000a_3- Actividades de Apropiación social del conocimiento: Participación ciudadana en productos CTel, Alianza con centro dedicado a la apropiación social del conocimiento._x000a_4- Actividades de formación del recurso humano: Formación de 4 estudiantes de pregrado, Formación de dos estudiantes de maestría."/>
    <s v="* Cartilla guia para identificar, cuidadar y aprovechar las especies vegetales presentes en la zona._x000a_* Libro Publicación con los resultados obtenidos y la metodología desarrollada_x000a_* Mapa de la cobertera vegetal del área investigada_x000a_* Alianza con los centros educativos de los municipios de Choachí, Ubaque y Fómeque_x000a_* Tesis de grado de maestría, trabajo de campo e instruirán a los estudiantes._x000a_* Vinculación estudiantes de pregrado Apoyarán todo el proceso de la investigación y trabajarán en campo e instruirán a los estudiantes_x000a_* Formación estudiantes de pregrado"/>
    <n v="0.68614126334919989"/>
    <n v="0.15079645586219526"/>
    <n v="0.41314248536109305"/>
    <n v="0.58685751463890701"/>
    <n v="0.16306228078860491"/>
    <n v="0"/>
    <n v="0"/>
    <n v="0"/>
    <n v="66126"/>
    <s v="No pasó"/>
    <d v="2018-12-27T00:00:00"/>
    <m/>
    <m/>
    <m/>
    <m/>
    <m/>
    <m/>
    <m/>
    <m/>
    <m/>
    <m/>
    <m/>
    <m/>
    <m/>
    <m/>
    <m/>
    <m/>
    <m/>
    <m/>
    <m/>
    <m/>
    <m/>
  </r>
  <r>
    <n v="2018"/>
    <s v="Propuesta de Investigación Convocatoria"/>
    <x v="1"/>
    <n v="829"/>
    <m/>
    <s v="MinCiencias"/>
    <s v="Co-ejecutor"/>
    <s v="1- Ejecutor: Corporación Universitaria Minuto de Dios_x000a_2- Aliado: Corporación Centauro Bacata"/>
    <s v="N/A"/>
    <s v="MAPA GEOMORFOLÓGICO DEL CORREDOR CHOACHI - FOMEQUE,_x000a_CONDUCENTE A IDENTIFICAR ACUÍFEROS"/>
    <n v="18"/>
    <s v="Investigador Principal:_x000a_Rocio Acosta Alarcón-UniMinuto_x000a_Co-investigador:_x000a_Leonardo Plazas Nossa (Horas 8) - Lilia Edith Aparicio (Horas 6) "/>
    <m/>
    <n v="509627362"/>
    <m/>
    <n v="381426362"/>
    <n v="128201000"/>
    <n v="349676362"/>
    <n v="31750000"/>
    <n v="45100000"/>
    <m/>
    <n v="83101000"/>
    <m/>
    <m/>
    <m/>
    <m/>
    <m/>
    <m/>
    <s v="Se espera obtener los siguientes resultados: _x000a_1- Actividades de desarrollo tecnológico: Mapa geomorfológico: Información obtenida como resultado de la transformación de imágenes pares_x000a_estereoscópicas paralelas, en un modelo digital del relieve y su deriva con clasificación de la superficie sobre la base de indicadores dinámicos y parámetro_x000a_hidrogeológicos, con los cuales se ajusta el algoritmo de interpretación de la imagen. Permite el conocimiento de estructuras regionales, el lineamiento de las áreas que presentan las fallas tectónicas, las cuales no se observan con otros algoritmos. Las estructuras definidas en este mapa permiten observar la presencia de acuíferos. Incrementar el conocimiento de los acuíferos existentes en el área de estudio y socializarlo entre la comunidad._x000a_2- Actividades de apropiación del conocimiento: Metas: Capacitar al 10% de la pob]ación del área de estudio en el proyecto, en el nuevo_x000a_conocimiento. Promover la creación de dos (2) comités de vigilancia, cuidado y recuperación de Jos acuíferos existentes en el área de influencia del estudio._x000a_3- Actividades de Nuevo conocimiento: Un libro, un articulo _x000a_4- Actividades Desarrollo tecnológico e innovación: Guía de cuidado, uso y recuperación de acuíferos_x000a_5- Actividades de formación del recurso humano: Formación de 6 estudiantes de pregrado Formación de dos estudiantes de maestría."/>
    <s v="* Libro con resultado de la investigación, metodología y propuestas_x000a_* Guia de cuidado, uso y recuperación de acuíferos_x000a_* Mapa.geomorfológico del corredor Choachi - Fómeque 25 km2_x000a_* Alianza con las alcaldías de los municipios de Choachi y Fómeque_x000a_* Vinculación de estudiantes de pregrado, para apoyo de la investigación en campo y oficina_x000a_* Vinculación estudiantes de Maestría que trabajarán en todo el proyecto, incluido el trabajo de campo e instruirán a los estudiantes."/>
    <n v="0.68614126334919989"/>
    <n v="0.15079645586219526"/>
    <n v="0.41314248536109305"/>
    <n v="0.58685751463890701"/>
    <n v="0.16306228078860491"/>
    <n v="0"/>
    <n v="0"/>
    <n v="0"/>
    <n v="66207"/>
    <s v="No pasó"/>
    <d v="2018-12-27T00:00:00"/>
    <m/>
    <m/>
    <m/>
    <m/>
    <m/>
    <m/>
    <m/>
    <m/>
    <m/>
    <m/>
    <m/>
    <m/>
    <m/>
    <m/>
    <m/>
    <m/>
    <m/>
    <m/>
    <m/>
    <m/>
    <m/>
  </r>
  <r>
    <n v="2021"/>
    <s v="Propuesta de Investigación Alianza Convenio"/>
    <x v="0"/>
    <s v="N/A"/>
    <s v="N/A"/>
    <s v="Secretaria de Educación Distrital - Dirección de formación de docentes e Innovaciones Pedagógicas"/>
    <s v="Aliado"/>
    <s v="Secretaria de Educación Distrital - Dirección de formación de docentes e Innovaciones Pedagógicas"/>
    <s v="N/A"/>
    <s v="Maestros y maestras de Bogotá: Tránsitos por el acontecimiento pandémico y configuración de redes y comunidades de saber pedagógico"/>
    <s v="4 ó hasta el 28 de diciembre de 2021"/>
    <s v="UDFJC:_x000a_- Claudia Luz Piedrahita_x000a_- Deisy Astrid Melo de Chacón_x000a_- Oscar Useche Aldana_x000a_- Juan Manuel Lugo Cajiao_x000a_- Wilmer Villa Amaya"/>
    <s v="UDFJC:_x000a_- Vivencias"/>
    <n v="508000000"/>
    <n v="350000000"/>
    <n v="440000000"/>
    <n v="68000000"/>
    <n v="0"/>
    <n v="90000000"/>
    <n v="68000000"/>
    <n v="350000000"/>
    <n v="0"/>
    <m/>
    <m/>
    <m/>
    <m/>
    <m/>
    <m/>
    <s v=" Documento que incluya propuesta conceptual, metodológica y plan de trabajo detallado de los cuatro componentes: 1. Formación de maestras y maestros. 2. Investigación y configuración de nuevo conocimiento. 3. Comunicación: Circulación, apropiación y divulgación pública del conocimiento. 4.Configuración de comunidad de saber pedagógico_x000a__x000a_- Informe que presente el avance por cada uno de los cuatro componentes: 1. Formación de maestras y maestros. 2. Investigación y configuración de nuevo conocimiento. 3. Comunicación: Circulación, apropiación y divulgación pública del conocimiento. 4.Configuración de comunidad de saber pedagógico_x000a__x000a_- Informe final que incluya: 1. Documento que dé cuenta de los resultados del proceso de formación e investigación con 140 maestras y maestros de Bogotá y su aporte en la comprensión crítica del acontecimiento pandémico en el contexto educativo y cultural del Distrito Capital. 2. Documento editado con el archivo sobre testimonios de vida de maestras y maestros de Bogotá, a partir de veinte (20) entrevistas realizadas. 3.  Carpeta con las versiones finales del siguiente material digital editado: a. Diez (10) entrevistas radiales. b. Treinta (30) podcast. c.Diez (10) materiales en videoclip. d. Un (1) libro álbum de póster e ilustraciones de recorrido por 12 experiencias seleccionadas. e. Un (1) video de 10 minutos de duración que recoja el proceso realizado. 4. Documento que dé cuenta del proceso realizado en la configuración de comunidad de saber pedagógico (redes y colectivos): a. Caracterización de redes y colectivos. b. Sistematización del proceso realizado con redes y colectivos. 5. Informe final publicable de las actividades desarrolladas durante el proceso de formación/investigación sobre el tema Afro (Componente 5 - Acciones afirmativas y escuela). Este documento estará organizado en cuatro partes: a. Introducción que presente los componentes centrales del diplomado. b. _x0009_Referentes conceptuales establecidos en la serie interculturalidad-intraculturalidad-arte-cultura-escuela-pamdemia que recojan los aportes de los maestros y maestras._x000a_c. Testimonios, crónicas, entrevistas de los docentes. d.Conclusiones"/>
    <s v="El macroproyecto de investigación maestros y maestras de Bogotá: Tránsitos por el acontecimiento pandémico y configuración de redes y comunidades de saber pedagógico plantea un conjunto de impactos esperados encabezados por aspectos de orden socio-económico que se complementan con las dimensiones tecnológica, técnica y ambiental que surgen a partir de los procesos de formación docente, investigación, configuración de comunidades de saber, comunicación y acciones pedagógicas en el marco de la reflexión crítica frente a las condiciones generadas por el COVID 19 en maestros, maestras y docentes directivos de Bogotá. Se trata, en consecuencia, de una serie de efectos que redundan tanto en la construcción de diversos conocimientos en conjunto con los grupos de trabajo participantes en el macropoyecto como también en posibilidades de generación de condiciones para el desarrollo de procesos investigativos y críticos en los campos de lo social y lo pedagógico a nivel del Distrito Capital. _x000a_En primera instancia, el impacto socio-económico que se espera obtener como resultado del desarrollo del marcoproyecto tiene que ver con la consolidación de acciones de empoderamiento de grupos docentes, comunidades de saber y colectivos sociales en comunidades afrodescendientes, de manera que, en conjunto con el proceso de reflexión acerca de la práctica educativa, también se construyan los elementos para el manejo de elementos de producción comunicativa, técnicas de investigación y procesos formativos en relación con la reflexión del acontecimiento pandémico. El trabajo en estas dimensiones permitirá que los sujetos participantes en el macroproyecto refuercen sus saberes y manejo de elementos investigativos, lo que redunda en la cualificación de sus labores diarias y con ello permiten un desarrollo humano, pero también la creación de condiciones para aportar a un crecimiento económico en términos de la producción de posibles recursos intangibles asociados al conocimiento adquirido. En otras palabras, el macroproyecto permite posicionar el proceso investigativo y formativo como el punto de partida para el crecimiento económico y social teniéndose el conocimiento como elemento fundamental para la producción de recursos a futuro. _x000a_De igual modo, a nivel de lo propiamente social, la construcción de comunidad de saber, permite el posicionamiento de procesos de trabajo en red, lo que permite establecer como impacto la transformación significativa de los modos en los que se configuran procesos de reflexión educativa y social que, adicionalmente, al ubicar sus reflexiones en el acontecimiento pandémico, posibilitan la creación de condiciones para asumir los retos que plantean los escenarios de la postpandemia, la inclusión de las diferencias y la recomposición de tejidos sociales. De esta manera, el impacto del macroproyecto radica en la posibilidad de generar interacciones significativas al interior de los grupos de docentes a nivel nacional, lo que redunda en la creación de asociaciones y, al mismo tiempo el reconocimiento y posicionamiento de diferentes grupos sociales en términos de convergencia e integración entre distintos, dando cabida así a la inclusión y la apertura a un escenario reflexivo desde la multiplicidad.  _x000a_Ahora bien, estos impactos se complementan con los que son producidos en el ámbito técnico y tecnológico y que se refieren a las posibilidades de apropiación y uso significativo de diferentes recursos tanto teóricos como metodológicos para la realización de reflexiones sobre el acontecimiento pandémico, la cuestión de la diferencia y la posibilidad de construcción de procesos comunicativos significativos a nivel audiovisual. Es así como se cuenta con la consolidación de una comunidad de saber que maneja de forma adecuada técnicas de investigación y reflexión critica susceptibles de ser aplicadas en sus entornos pedagógicos en la transformación de sus prácticas educativas y, al mismo tiempo, cuenta con la formación para poder hacer uso de recursos digitales a nivel comunicativo. Así, el proceso formativo y de comunicación no solamente arroja como impacto la interiorización de técnicas investigativas, sino también el acercamiento a herramientas tecnológicas para la producción de contenidos, lo que redunda en un impacto mediado por el conocimiento de dispositivos, elementos y posibilidades de uso de recursos tanto para investigar como para crear tanto en aspectos de orden estético como la pintura y el relato, como en elementos comunicativos tales como el podcast y el video. _x000a__x000a_A nivel ambiental, el macroproyecto genera un impacto positivo en términos del uso principalmente de recursos digitales para su desarrollo, de manera que se reduzcan al máximo las afectaciones en términos de medioambiente que podría tener, por ejemplo, el uso de papel u otros recursos en el proceso investigativo. En esta medida, en el macroproyecto, si bien aparecen diferentes actividades que implican la participación de grupos, la elaboración de productos audiovisuales y la interacción permanente al interior de la comunidad de saber, definitivamente se propenderá por el uso de mecanismos virtuales y digitales preferiblemente, velándose así por un uso moderado de los recursos disponibles. _x000a__x000a_Finalmente, y en adición a los impactos expresados anteriormente, es preciso señalar los modos en los que el macroproyecto impacta directamente a nivel de la formación de maestros a nivel del Distrito Capital y la reflexión que emerge sobre el acontecimiento pandémico como un elemento fundamental para pensar incluso en procesos de política pública ante contingencias semejantes a la vivida con el COVID 19. Este impacto se da tanto por el proceso formativo como por los espacios de divulgación y producción comunicativa en tanto que posibilita una reflexión desde la educación a nivel distrital sobre las transformaciones sociales y pedagógicas fruto de la coyuntura dada por la emergencia sanitaria y, al mismo tiempo permite que las experiencias y reflexiones resultado del macroproyecto puedan constituirse como referente en términos incluso de política pública en el sector educativo."/>
    <n v="0"/>
    <n v="0.3110236220472441"/>
    <n v="0.569620253164557"/>
    <n v="0.43037974683544306"/>
    <n v="0.6889763779527559"/>
    <n v="0"/>
    <n v="0"/>
    <n v="0"/>
    <m/>
    <m/>
    <m/>
    <m/>
    <m/>
    <s v="Avaló"/>
    <s v="Avaló"/>
    <s v="Avaló"/>
    <s v="Avaló"/>
    <m/>
    <m/>
    <m/>
    <m/>
    <m/>
    <m/>
    <m/>
    <m/>
    <m/>
    <m/>
    <m/>
    <m/>
    <m/>
    <m/>
    <m/>
  </r>
  <r>
    <n v="2018"/>
    <s v="Propuesta de Investigación Convocatoria"/>
    <x v="1"/>
    <n v="829"/>
    <m/>
    <s v="MinCiencias"/>
    <s v="Co-ejecutor"/>
    <s v="1- Ejecutor: Corporación Universidad Piloto de Colombia - Seccional Girardot_x000a_2- Aliada: Alcaldía de Guachetá"/>
    <s v="N/A"/>
    <s v="Centro de Experiencia Rural Bioambiental (CER-BÍO), para la biodigestión de residuos orgánicos y el fortalecimiento de capacidades en la producción agrícola del municipio de Guachetá."/>
    <n v="18"/>
    <s v="Investigador Principal:_x000a_Carolina Sandoval Mejía_x000a_Co-investigador:_x000a_Camilo Andrés Arias Henao (4 horas)_x000a_Hernando Vélez Sánchez (4 horas)_x000a_"/>
    <m/>
    <n v="504658699"/>
    <m/>
    <n v="349229442"/>
    <n v="155429257"/>
    <n v="349229442"/>
    <m/>
    <n v="58608566"/>
    <m/>
    <n v="96820691"/>
    <m/>
    <m/>
    <m/>
    <m/>
    <m/>
    <m/>
    <s v="* Estudio del potencial energético y aprovechamiento del residuo orgánico para la generación de biogás y biofertilizantes._x000a_* Creación de una base de datos de la caracterización y potencial de biomasa residual disponible y un inventario de las capacidades técnicas actuales de la OMATAA._x000a_* Sistematización del proceso de diseño, construcción e implementación de biodigestores en condiciones climáticas del municipio de Guachetá Cundinamarca_x000a_* Implementar una estrategia de clasificación de residuos y plan de sostenibilidad del CERBÍO que cuente con la participación activa de la población de Guachetá._x000a_* Implementar estrategias para la apropiación social del conocimiento que beneficien a la población de Guachetá, la OMATAA y la comunidad académica y científica de las Universidades Piloto de Colombia y Distrital Francisco José de Caldas._x000a_* Desarrollar un aplicativo móvil para el fortalecimiento de capacidades en la producción y comercialización del biogás y biofertilizante._x000a_* Implementación de un Centro de Experiencia Rural Bioambiental –CERBÍO-, para la biodigestión de residuos orgánicos y el fortalecimiento de capacidades en la producción agrícola del municipio de Guachetá._x000a_* A partir de las lecciones aprendidas del proyecto, ser un referente para replicar el Centro de Experiencia Rural Bioambiental –CERBÍO- en otras poblaciones del departamento de Cundinamarca y del resto del país._x000a_* Generar productos de nuevo conocimiento que sean publicados en revistas indexadas internacionales y/o nacionales."/>
    <s v="* Artículo Categoría &quot;B&quot; Optimización de biodigestores según condiciones climáticas en municipios de Cundinamarca, a partir de los resultados alcanzados en el objetivo_x000a_2: Diseñar e implementar un biodigestor piloto para generar biogás y biofertilizante a partir de los residuos orgánicos acopiados por Oficina Municipal de Asistencia Técnica Agropecuaria y Ambiental -OMATAA- del municipio de Guachetá._x000a_* Artículo Categpría &quot;A2&quot; Un artículo en revista indexada de categoría A2 de acuerdo al objetivo 5 Documentar la experiencia y las lecciones aprendidas del_x000a_proyecto para la posible replicabilidad del - CERBÍO- en otras poblaciones del departamento de Cundinamarca._x000a_* Informe técnico que describa los avances y logros alcanzados en el proyecto, así como las técnicas y estrategias implementadas por el Centro de Experiencia Rural Bioambiental -CERBÍO-, para la biodigestión de residuos orgánicos y el fortalecimiento de capacidades en la producción agrícola del municipio de Guachetá._x000a_* Software Aplicativo móvil para el fortalecimiento de capacidades en la producción y comercialización del biogás y biofertilizante, de acuerdo al objetivo_x000a_4 Desarrollar una estrategia para la apropiación social del conocimiento del Centro de Experiencia Rural Bioambiental -CERBÍO-._x000a_* Trabajo conjunto con comunidades del municipio en el desarrollo de actividades orientadas al mejoramiento de las condiciones del territorio, buscando una construcción colectiva de saberes._x000a_* Diseño y ejecución de una estrategia pedagógica y didáctica que facilite el aprendizaje y uso de los potenciales de biomasa, clasificación de residuos_x000a_municipales e industriales_x000a_* Organización del Seminario de Bioenergía _x000a_* Ponencia 1: Participación con ponencia o póster Seminario de Bioenergía Ponencia 2: Participación con ponencia en evento internacional_x000a_* Divulgación de las experiencias y las lecciones aprendidas del proyecto para la posible replicabilidad del -CERBÍO- en otros territorios de Cundinamarca a través de emisiones radiales y/o videos_x000a_* Modelo y estrategias para la creación de Centros de Experiencia Rural Bioambiental -CERBÍO-, para la biodigestión de residuos orgánicos y el fortalecimiento de capacidades en producción agrícola._x000a_* Vinculación de estudiante de maestría"/>
    <n v="0.69201114078091019"/>
    <n v="0.11613505546646685"/>
    <n v="0"/>
    <n v="1"/>
    <n v="0.19185380375262293"/>
    <n v="0"/>
    <n v="0"/>
    <n v="0"/>
    <n v="66182"/>
    <s v="No pasó"/>
    <d v="2018-12-27T00:00:00"/>
    <m/>
    <m/>
    <m/>
    <m/>
    <m/>
    <m/>
    <m/>
    <m/>
    <m/>
    <m/>
    <m/>
    <m/>
    <m/>
    <m/>
    <m/>
    <m/>
    <m/>
    <m/>
    <m/>
    <m/>
    <m/>
  </r>
  <r>
    <n v="2018"/>
    <s v="Propuesta de Investigación Convocatoria"/>
    <x v="1"/>
    <s v="Convocatoria de estímulos 2018"/>
    <m/>
    <s v="Ministerio de Cultura"/>
    <s v="Ejecutor"/>
    <m/>
    <s v="N/A"/>
    <s v="Hipervínculo: Empoderamiento tecno-político para desarrollar soluciones en laboratorios creativos MAKER con juguetes tecnológicos (ARMATOSTE)"/>
    <n v="6.5"/>
    <s v="Omaira Tapiero"/>
    <m/>
    <n v="180000000"/>
    <m/>
    <n v="180000000"/>
    <n v="0"/>
    <n v="180000000"/>
    <n v="0"/>
    <n v="0"/>
    <m/>
    <m/>
    <m/>
    <m/>
    <m/>
    <m/>
    <m/>
    <m/>
    <m/>
    <s v="* Cinco capítulos de siete minutos cada uno en las temáticas:_x000a_- Ambiente, basuras, mitigación y Control._x000a_- Energías alternas en la cotidianidad_x000a_- Dispositivos para tratamientos DIY del agua_x000a_- Prácticas ancestrales y sonido_x000a_- Alimentación huertas urbanas y rurales sistematizadas"/>
    <n v="1"/>
    <n v="0"/>
    <e v="#DIV/0!"/>
    <e v="#DIV/0!"/>
    <n v="0"/>
    <n v="0"/>
    <n v="0"/>
    <n v="0"/>
    <s v="N/A"/>
    <s v="No pasó"/>
    <s v="N/A"/>
    <m/>
    <m/>
    <m/>
    <m/>
    <m/>
    <m/>
    <m/>
    <m/>
    <m/>
    <m/>
    <m/>
    <m/>
    <m/>
    <m/>
    <m/>
    <m/>
    <m/>
    <m/>
    <m/>
    <m/>
    <m/>
  </r>
  <r>
    <n v="2018"/>
    <s v="Propuesta de Investigación Alianza Convenio"/>
    <x v="2"/>
    <s v="N/A"/>
    <s v="N/A"/>
    <s v="Universidad de Sucre"/>
    <s v="Ejecutor"/>
    <s v="Universidad de Sucre"/>
    <s v="N/A"/>
    <s v="EVALUACION DE LA CALIDAD DEL AGUA CRUDA Y DE TRATA81LIDAD DEL AGUA PARA CONSUMO HUMANO EN LA REPRESA DE VILLEROS (DEPARTAMENTO DE SUCRE)"/>
    <n v="18"/>
    <s v="Juan Pablo Rodríguez Miranda_x000a__x000a_Jhon Jairo Feria Díaz"/>
    <m/>
    <n v="194254513"/>
    <m/>
    <n v="111000913"/>
    <n v="83253600"/>
    <n v="0"/>
    <n v="83222913"/>
    <n v="67500000"/>
    <n v="27778000"/>
    <n v="15753600"/>
    <m/>
    <m/>
    <m/>
    <m/>
    <m/>
    <m/>
    <s v="* Generación de conocimiento para entender el potencial hidrico (calidad y cantidad) de un cuerpo de aqua lentico_x000a_* Mejoramiento en las condiciones de tratabilidad del agua para consumo humano_x000a_* Participación de un evento científico_x000a_* Establecer el índice de calidad del agua del cuerpo del agua lentico_x000a_* Socialización de resultados ante la Autoridad Ambiental en la Jurisdicción"/>
    <s v="* Cuatro (4) artículos científicos Número de artículos resultados de la investigación en publicados en revista indexadas por Colciencias_x000a_* Dos libros resultados de investigación_x000a_* Formación de cuatro (4) estudiantes de pregrado en investigación formativa: 2 estudiantes de la Tecnología en Saneamiento Ambiental y/o Ingeniería Sanitaria de la Universidad Distrital y 2 estudiantes de Ingeniería Civil de la Universidad de Sucre_x000a_* Ocho (8) ponencias en Congresos y/o Seminarios especializados"/>
    <n v="0"/>
    <n v="0.77590430550254452"/>
    <n v="0.55215833706717177"/>
    <n v="0.44784166293282829"/>
    <n v="0.22409569449745551"/>
    <n v="0"/>
    <n v="0"/>
    <n v="0"/>
    <s v="N/A"/>
    <m/>
    <s v="N/A"/>
    <m/>
    <m/>
    <m/>
    <m/>
    <m/>
    <m/>
    <m/>
    <m/>
    <m/>
    <m/>
    <m/>
    <m/>
    <m/>
    <m/>
    <m/>
    <m/>
    <m/>
    <m/>
    <m/>
    <m/>
    <m/>
  </r>
  <r>
    <n v="2022"/>
    <s v="Propuesta de Investigación Alianza Convenio"/>
    <x v="0"/>
    <s v="N/A"/>
    <s v="N/A"/>
    <s v="N/A"/>
    <s v="Aliado"/>
    <s v="UPN"/>
    <s v="N/A"/>
    <s v="Proceso formativo y uso de las Tecnologías de la información y de la comunicación. A propósito de la urgencia sanitaria a causa del COVID-19."/>
    <n v="18"/>
    <s v="UDFJC_x000a_- Carlos JilmarDiaz Soler_x000a__x000a_UPN_x000a_- Guillermo Bustamante Zamudio"/>
    <s v="UDFJC_x000a_Representación, Discurso y Poder_x000a__x000a_UPN_x000a_Filosofía y enseñanza de la filosofía"/>
    <n v="367001920"/>
    <n v="0"/>
    <n v="10000000"/>
    <n v="357001920"/>
    <n v="0"/>
    <n v="10000000"/>
    <n v="166651200"/>
    <n v="0"/>
    <n v="190350720"/>
    <n v="0"/>
    <n v="0"/>
    <n v="0"/>
    <n v="0"/>
    <n v="0"/>
    <n v="0"/>
    <s v="1. Elaborar dos Informes de avance del proyecto (mes 6 y 12) y un informe final de la Investigación._x000a_2. Capítulo de libro resultados de investigación o artículo de revista._x000a_3. Diseño , aprobación y desarrollo (transferencia) de un seminario dirigido a estudiantes de posgrado._x000a_4. Organización de un evento de carácter académico._x000a_5. Adjuntar Certificación de participación en espacios de socialización en eventos internos institucionales"/>
    <s v="1. Un documento en revista indexada o un capítulo de libro que recoja los hallazgos de la investigación. _x000a_2. Diseño y aprobación de un curso dirigido a estudiantes de posgrado._x000a_3. Organización de un evento de carácter académico._x000a_4. Vinculación de un estudiante de Maestría en Educación, que organice su trabajo de grado en el marco de la discusión que el proyecto propone."/>
    <n v="0"/>
    <n v="0.48133590145795424"/>
    <n v="5.6608729518961662E-2"/>
    <n v="0.94339127048103832"/>
    <n v="0.51866409854204576"/>
    <n v="0"/>
    <n v="0"/>
    <n v="0"/>
    <m/>
    <m/>
    <m/>
    <m/>
    <s v="Avaló"/>
    <s v="Avaló"/>
    <s v="Avaló"/>
    <s v="Avaló"/>
    <s v="Avaló"/>
    <m/>
    <m/>
    <m/>
    <m/>
    <m/>
    <m/>
    <m/>
    <m/>
    <m/>
    <m/>
    <m/>
    <m/>
    <m/>
    <m/>
    <m/>
  </r>
  <r>
    <n v="2018"/>
    <s v="Propuesta de Investigación Alianza Convenio"/>
    <x v="2"/>
    <s v="N/A"/>
    <s v="N/A"/>
    <s v="Secretaria de Gobierno Bogotá"/>
    <s v="Ejecutor"/>
    <s v="Secretaria de Gobierno Bogotá"/>
    <s v="N/A"/>
    <s v="TRABAJO DE INVESTIGACIÓN SOBRE LA CONVIVENCIA Y LA SEGURIDAD CIUDADANA A PARTIR DE ELEMENTOS ANALÍTICOS Y PROPOSITIVOS DEL CÓDIGO NACIONAL DE POLICÍA "/>
    <n v="3"/>
    <s v="Claudia Luz Piedrahita Echandía_x000a_Oscar José Useche Aldana_x000a_"/>
    <m/>
    <n v="529900000"/>
    <m/>
    <n v="508900000"/>
    <n v="21000000"/>
    <n v="0"/>
    <n v="82000000"/>
    <n v="21000000"/>
    <n v="426900000"/>
    <m/>
    <m/>
    <m/>
    <m/>
    <m/>
    <m/>
    <m/>
    <s v="La Secretaría Distrital de Gobierno a través de la Subsecretaría de Gestión Local liderará una campaña de investigación, formación, sensibilización y socialización dirigida a las Juntas de Acción Comunal (JAC) que sean priorizadas con el fin de fortalecer la apropiación del Código Nacional de Policía y Convivencia en las comunidades que sirva a su vez como mecanismo de prevención de contravenciones, mejoramiento de la convivencia, desarrollo activo del control social informal, apropiación de valores, entre otros."/>
    <s v="* Documento sobre análisis de percepción con los actores del proceso de formación sobre el estado de la convivencia y la seguridad ciudadana en los territorios de Bogotá._x000a_* Un documento de análisis sobre algunas alternativas a la seguridad, basado en las opiniones y propuestas de los actores del proceso de formación_x000a_"/>
    <n v="0"/>
    <n v="0.19437629741460652"/>
    <n v="0.79611650485436891"/>
    <n v="0.20388349514563106"/>
    <n v="0.80562370258539351"/>
    <n v="0"/>
    <n v="0"/>
    <n v="0"/>
    <m/>
    <m/>
    <m/>
    <m/>
    <m/>
    <m/>
    <m/>
    <m/>
    <m/>
    <m/>
    <m/>
    <m/>
    <m/>
    <m/>
    <m/>
    <m/>
    <m/>
    <m/>
    <m/>
    <m/>
    <m/>
    <m/>
    <m/>
    <m/>
  </r>
  <r>
    <n v="2019"/>
    <s v="Propuesta de Investigación Convocatoria"/>
    <x v="1"/>
    <s v="VIII UNIMINUTO"/>
    <m/>
    <s v="UNIMINUTO"/>
    <s v="Co-ejecutor"/>
    <m/>
    <s v="N/A"/>
    <s v="Diagnóstico y percepción de las condiciones de Seguridad y Salud en el trabajo de los vendedores ambulantes de la zona comercial del barrio San Francisco de la Localidad de Ciudad Bolívar"/>
    <n v="12"/>
    <s v="UniMinuto:_x000a_Investigadora Principal: Liliana Vargas_x000a_Co-investigador:_x000a_Diego García_x000a_Marcela Puerto_x000a_Helmut Espinoza García - UDFJC"/>
    <m/>
    <n v="29000000"/>
    <m/>
    <n v="29000000"/>
    <n v="0"/>
    <n v="29000000"/>
    <m/>
    <m/>
    <m/>
    <m/>
    <m/>
    <m/>
    <m/>
    <m/>
    <m/>
    <m/>
    <s v="* Memorias de participación en eventos de investigación institucionales internos y externos a nivel nacional donde se presenten las conclusiones del ejercicio de investigación realizada._x000a_* Ponencia en evento internacional con memorias indexables en WOS, Scimago o Scopus donde se presenten las conclusiones del ejercicio de investigación realizada, tales como:_x000a_1. EUROSCICON LTD, Ocupational Health and Safety 2019, London, UK_x000a_2. V Congreso Internacional de Seguridad y Salud en el Trabajo – Osalan 2019_x000a_http://www.osalan.euskadi.eus/evento/-/evento/iv-congreso-internacional-de-seguridad-y-salud-en-el-trabajo-osalan-y-la-prevencion-de-riesgos-una-trayectoria-de-25-anos/ "/>
    <s v="* Artículo de investigación sometido en revista indexada internacional, en el cual se plasme el proceso investigativo desarrollado y los resultados obtenidos._x000a_1. AIHA journal : a journal for the science of occupational and environmental health and safety UK_x000a_2. Safety and Health at Work, South Korea_x000a_* Libro resultado de investigación, donde desde la seguridad y salud en el trabajo se plasmen condiciones y estrategias para el mejoramiento d ela calidad d evida y la formalizaciones de quienes trabajan en la informalidad_x000a_"/>
    <n v="1"/>
    <n v="0"/>
    <e v="#DIV/0!"/>
    <e v="#DIV/0!"/>
    <n v="0"/>
    <n v="0"/>
    <n v="0"/>
    <n v="0"/>
    <m/>
    <s v="NO"/>
    <m/>
    <m/>
    <s v="El investigador desistió del trámite al no tener respuesta por parte de la UniMinuto correspondiente a lo solicitado desde el CIDC."/>
    <m/>
    <m/>
    <m/>
    <m/>
    <m/>
    <m/>
    <m/>
    <m/>
    <m/>
    <m/>
    <m/>
    <m/>
    <m/>
    <m/>
    <m/>
    <m/>
    <m/>
    <m/>
    <m/>
  </r>
  <r>
    <n v="2019"/>
    <s v="Propuesta de Investigación Convocatoria"/>
    <x v="1"/>
    <s v="No es una convocatoria"/>
    <m/>
    <s v="Fundación para la Promoción de la Investigación y la Tecnología del Banco de la República"/>
    <s v="Ejecutor"/>
    <m/>
    <s v="N/A"/>
    <s v="Estrategia de Navegación Autónoma para Robot Asistencial en Ambientes Bajo Techo"/>
    <n v="12"/>
    <s v="Investigador principal: Fredy H. Martínez_x000a_Coinvestigador: Edwar Jacinto, Holman Montiel, Fernando Martínez"/>
    <m/>
    <n v="20408000"/>
    <m/>
    <n v="17629000"/>
    <n v="2779000"/>
    <n v="17629000"/>
    <n v="0"/>
    <n v="2779000"/>
    <m/>
    <m/>
    <m/>
    <m/>
    <m/>
    <m/>
    <m/>
    <m/>
    <m/>
    <m/>
    <n v="0.86382791062328501"/>
    <n v="0.13617208937671502"/>
    <n v="0"/>
    <n v="1"/>
    <n v="0"/>
    <n v="0"/>
    <n v="0"/>
    <n v="0"/>
    <m/>
    <s v="NO"/>
    <m/>
    <m/>
    <s v="El investigador desistió del trámite una vez fue explicada la dinámica de los proyectos cofinanciados en el CIDC."/>
    <m/>
    <m/>
    <m/>
    <m/>
    <m/>
    <m/>
    <m/>
    <m/>
    <m/>
    <m/>
    <m/>
    <m/>
    <m/>
    <m/>
    <m/>
    <m/>
    <m/>
    <m/>
    <m/>
  </r>
  <r>
    <n v="2019"/>
    <s v="Propuesta de Investigación Convocatoria"/>
    <x v="1"/>
    <n v="844"/>
    <s v="CONVOCATORIA PACTO PARA LA GENERACIÓN DE NUEVO CONOCIMIENTO A TRAVÉS DE PROYECTOS DE INVESTIGACIÓN CIENTÍFICA EN CIENCIAS MÉDICAS Y DE LA SALUD."/>
    <s v="MinCiencias"/>
    <s v="Co-ejecutor"/>
    <s v="1- Universidad Manuela Beltrán_x000a_2- Universidad Pedagógica y Tecnológica de Colombia UPTC"/>
    <s v="N/A"/>
    <s v="Sistema de alinenación de prótesis transtibial basado en la estabilidad estática y dinámica"/>
    <n v="36"/>
    <s v="Investigador principal:_x000a_Daissy Carola Toloza Cano (UMB)_x000a_Co-Investigadores:_x000a_1- Carlos Andrés Collazos Morales (UMB)_x000a_2- Lely Adriana Luengas Contreras (UD)_x000a_3- Yolanda Torres Pérez (UPTC)_x000a_4- Edwin Yesid Gómez Pachón (UPTC)_x000a_Asesor Nacional:_x000a_1- Alexis Meneses Arévalo"/>
    <s v="UDFJC:_x000a_- DIGITI - SISTEMAS DIGITALES INTELIGENTES_x000a__x000a_UPTC:_x000a_- GENTE_x000a_- DITMAV- Diseño, Innovación y Asistencia Técnica para Materiales Avanzados_x000a__x000a_UMB:_x000a_- Ingeniería Biomédica - GIIB_UMB_x000a_"/>
    <n v="714242718"/>
    <m/>
    <n v="365376204"/>
    <n v="348866514"/>
    <n v="349776204"/>
    <n v="8200000"/>
    <n v="97906724"/>
    <n v="4200000"/>
    <n v="142308752"/>
    <n v="3200000"/>
    <n v="108651038"/>
    <m/>
    <m/>
    <m/>
    <m/>
    <s v="• Identificación de variables biomecánicas determinantes en la alineación en condiciones estáticas y dinámicas de una persona que utiliza prótesis transtibial._x000a_• Protocolo de medición para la obtención de las variables biomecánicas de los sujetos amputados transtibiales._x000a_• Identificación de los factores y/o parámetros que utilizan los médicos o técnicos protesistas para realizar la alineación de las prótesis transtibiales._x000a_• Identificación de las características y parámetros que los usuarios de prótesis transtibiales tienen sobre las prótesis._x000a_• Caracterización de la población que usan prótesis transtibiales._x000a_• Caracterización de las variables biomecánicas obtenidas durante las pruebas de estabilidad estática y dinámica._x000a_• Análisis estadístico de las variables biomecánicas obtenidas durante las pruebas de estabilidad estática y dinámica._x000a_• Identificación por significancia estadística, de las variables biomecánicas determinantes en la alineación en condiciones estáticas y dinámicas de una persona que utiliza prótesis transtibial_x000a_• Diseño de un prototipo para obtener las variables biomecánicas determinantes en la alineación de prótesis transtibiales en condiciones estáticas y dinámicas._x000a_• Conocimiento en las diferentes técnicas que se deben realizar para la validación del prototipo._x000a_• Desarrollo de un software que indique las características con la óptima alineación de la prótesis transtibial de acuerdo a unos parámetros de entrada._x000a_• Conocimiento sobre las diversas teorías de información para el desarrollo del sistema para la alineación._x000a_• Desarrollo de un protocolo para la validación del sistema contrastando la información obtenida sobre las técnicas y parámetros que usan los médicos y técnicos protesistas para la alineación de las prótesis transtibiales, así como los registrados por los usuarios._x000a_• Conocimiento en el desarrollo del protocolo final para realizar la alineación de la prótesis transtibial usando el sistema diseñado en la presente investigación._x000a_• Conocimiento en el desarrollo de manuales de usuario para el buen uso y funcionamiento del sistema de alineación para prótesis transtibiale"/>
    <s v="- Dos (2) artículos categoría A1_x000a_- Un (1) artículo categoría B_x000a_- Un (1) libro de investigación_x000a_- Informes técnicos_x000a_- Software_x000a_- Protótipo Industrial _x000a_- Protocolo para realizar la alineación de las prótesis transtibiales_x000a_- Asistencia a dos (2) ponencias_x000a_- Asistencia a dos (2) eventos científicos_x000a_- Vinculación de cuatro (4) estudiantes de pregrado (UD-UMB-UPTC)_x000a_- Vinculación un (1) estudiante de maestría (UD)"/>
    <n v="0.48971616396654671"/>
    <n v="0.14855835604053019"/>
    <n v="7.7280682042355775E-2"/>
    <n v="0.92271931795764428"/>
    <n v="0.20512460023428619"/>
    <n v="0.1566008797586369"/>
    <n v="0"/>
    <n v="0"/>
    <n v="66915"/>
    <s v="NO"/>
    <d v="2019-10-17T00:00:00"/>
    <m/>
    <s v="Avaló"/>
    <s v="Avaló"/>
    <s v="Avaló"/>
    <m/>
    <s v="Avaló, ¿porque tenemos que aportar en efectivo para publicar el libro? si este valor se puede dar en especie por parte del fondo de publicaciones de de la UD"/>
    <m/>
    <m/>
    <m/>
    <m/>
    <m/>
    <m/>
    <m/>
    <m/>
    <m/>
    <m/>
    <m/>
    <m/>
    <m/>
    <m/>
    <m/>
  </r>
  <r>
    <n v="2019"/>
    <s v="Propuesta de Investigación Convocatoria"/>
    <x v="1"/>
    <n v="849"/>
    <s v="CONVOCATORIA DE PROYECTOS DE I+D+i PARA EL FORTALECIMIENTO DEL PLANEAMIENTO MINERO ENERGÉTICO"/>
    <s v="MinCiencias"/>
    <s v="Ejecutor"/>
    <s v="1- Universidad de Sevilla_x000a_2- Universidad de Cádiz_x000a_3- Universidad Nacional de Manizales"/>
    <s v="N/A"/>
    <s v="Caracterización de la demanda energética de la edificación en el territorio Colombiano"/>
    <n v="10"/>
    <s v="UDFJC:_x000a_Camilo Andrés Arias Henao - Investigador Principal_x000a_Co-investigadores:_x000a_Jorge Andrés Gaitán Triana_x000a_Nelly Yaneth Ruíz Pacheco_x000a_Lisseth Milena cruz_x000a_Andrés Giovanni Bolívar  Guerrero_x000a_Universidad de Sevilla_x000a_Servando Álvarez Domínguez_x000a_José Manuel Salmerón Lissén_x000a_Universidad de Cádiz_x000a_Álvaro Ruíz Pardo_x000a_Universidad Nacional de Manizales_x000a_Gustavo Jímenez Obando"/>
    <s v="UDFJC:_x000a_- GIEAUD_x000a_- GRINSAUD_x000a__x000a_Universidad de Sevilla:_x000a_- Termotecnia_x000a__x000a_Universidad de Cádiz:_x000a_- Ingeniería Térmica"/>
    <n v="482142000"/>
    <m/>
    <n v="399324000"/>
    <n v="82818000"/>
    <n v="399324000"/>
    <m/>
    <n v="82818000"/>
    <m/>
    <m/>
    <m/>
    <m/>
    <m/>
    <m/>
    <m/>
    <m/>
    <s v="Se espera crear una referencia que hasta el momento no se puede encontrará de manera gratuita ni formal por parte del estado, esta referencia se compondrá de archivos climáticos representativitos de varios municipios del país. Adicionalmente al adquirir el Meteonorm, el Grupo de investigación y Así la universidad misma, tendrán una herramienta para generar archivos climáticos particulares para evaluación, fomentando la generación de convenios de cooperación con otras instituciones o entidades._x000a_Se podrá sustentar que los archivos climáticos anteriores son correspondientes a los datos entregados por el IDEAM, no en valor sino en tendencia._x000a__x000a_Se generará un producto de fácil visualización de la extensa información que presentan estos archivos climáticos._x000a__x000a_Se concluye un modelo de severidad climática en Colombia para el análisis de la demanda energética en la edificación que también soporta el consumo de los equipos, así como la determinación de la eficiencia energética en la edificación, una de las razones por las cuales Colombia aún no presenta dichos parámetros._x000a__x000a_Se establecen ciudades representativas para la severidad climática las cuales pueden ser usadas para conclusiones en comportamientos de sistemas  _x000a__x000a_La tipología de la construcción en Colombia establece la forma como se construye, pero no su relación en cuanto al impacto energético de la construcción, esto debería sustentar los beneficios de la edificación “Vernácula” _x000a__x000a_Se pretende concluir con datos de propiedades térmicas y de transporte de los materiales que se usan en la construcción, información fundamental para el análisis del comportamiento energético del edifico en función de la demanda_x000a__x000a_Se espera comprobar el comportamiento energético del edificio mediante pruebas de termografía_x000a__x000a_Obtendrá una referencia específica que hasta el momento no existe específicamente para el país, por lo que no se sabe la relación entre archivos climáticos oficiales, comportamiento energético de la edificación en función de la demanda y su relación con el confort adaptativo._x000a__x000a_Este rango es primordial para la definición de la eficiencia energética en la edificación, si este no se obtiene no es posible definirla de manera concreta._x000a__x000a_"/>
    <s v="Vinculación de estudiante de maestría en el marco del proyecto_x000a_Vinculación de estudiante de ingeniería en el marco del proyecto_x000a_Vinculación de estudiante de tecnología en el marco del proyecto_x000a_Formación de estudiante de maestría en el marco del proyecto_x000a_Participación en 2 ponencias _x000a_Dos (2) Red creada o articulación en una red a nivel nacional o internacional_x000a_Presentación de los resultados ante las autoridades competentesIDEAM, constructores, proveedores de materiales de construcción y Academia_x000a_Publicación de dos (2) Artículos de investigación A1, A2, B y C"/>
    <n v="0.82822902796271636"/>
    <n v="0.17177097203728361"/>
    <n v="0"/>
    <n v="1"/>
    <n v="0"/>
    <n v="0"/>
    <n v="0"/>
    <n v="0"/>
    <m/>
    <s v="NO"/>
    <d v="2019-10-15T00:00:00"/>
    <m/>
    <m/>
    <s v="Impedido"/>
    <s v="Avaló"/>
    <s v="Avaló"/>
    <s v="Avaló"/>
    <m/>
    <s v="Avaló"/>
    <m/>
    <m/>
    <m/>
    <m/>
    <m/>
    <m/>
    <m/>
    <m/>
    <m/>
    <m/>
    <m/>
    <m/>
    <m/>
  </r>
  <r>
    <n v="2019"/>
    <s v="Propuesta de Investigación Convocatoria"/>
    <x v="1"/>
    <n v="849"/>
    <s v="CONVOCATORIA DE PROYECTOS DE I+D+i PARA EL FORTALECIMIENTO DEL PLANEAMIENTO MINERO ENERGÉTICO"/>
    <s v="MinCiencias"/>
    <s v="Ejecutor"/>
    <s v="N/A"/>
    <s v="N/A"/>
    <s v="Agente Integrador de Recursos Energeticos Distribuidos en el sector de distribución de_x000a_Colombia"/>
    <n v="10"/>
    <s v="Investigador principal:_x000a_Edwin Rivas Trujillo_x000a_Co-investigadores:_x000a_Luis Alejandro Arias _x000a_Víctor Hugo Medina García_x000a_Barragan_x000a_Adriana Vega_x000a_Darin Mosquera_x000a_Estudiantes:_x000a_Paula Alejandra Còrdoba Narváez_x000a_Daniel Pacheco_x000a_Victor Hernandez_x000a_Juan José Burgos Calvache_x000a_Carlos Alberto Gómez Tapía"/>
    <s v="UDFJC:_x000a_- GESETIC_x000a_- Grupo de Compatibilidad e Interferencia Electromagnética GCEM_x000a_- Grupo de Investigación Internacional en Informática, Comunicación y Gestión del Conocimiento &quot;GICOGE&quot;"/>
    <n v="249600005"/>
    <m/>
    <n v="172700000"/>
    <n v="76900005"/>
    <n v="172700000"/>
    <n v="0"/>
    <n v="76900005"/>
    <m/>
    <m/>
    <m/>
    <m/>
    <m/>
    <m/>
    <m/>
    <m/>
    <s v="- Vinculación 2 estudiantes de pregrado_x000a_- Vinculación 1 estudiante de doctorado_x000a_- Dos trabajos de pregrado de estudiantes del programa de Ingeniería Eléctrica"/>
    <s v="- Dos Artículos de categoría A2_x000a_- Informe parcial y final del proyecto de investigación_x000a_- Una ponencia nacional y una ponencia internacional en Congresos de alto impacto_x000a_- Curso corto de modelamiento de aplicaciones de software para la integración de recursos energéticos distribuidos de energía y gestión de redes eléctricas de distribución (duración de 20 horas)_x000a_- Desarrollo de tesis de alumno de pregrado en el marco del desarrollo del proyecto de investigación_x000a_- Elaboración de propuesta de investigación doctoral dentro del marco de desarrollo del proyecto_x000a_- Un trabajo de pregrado de estudiantes del programa de Ingeniería Eléctrica"/>
    <n v="0.69190703742173398"/>
    <n v="0.30809296257826596"/>
    <n v="0"/>
    <n v="1"/>
    <n v="0"/>
    <n v="0"/>
    <n v="0"/>
    <n v="0"/>
    <n v="69798"/>
    <s v="NO"/>
    <d v="2019-10-15T00:00:00"/>
    <m/>
    <m/>
    <s v="Avaló"/>
    <s v="Avaló"/>
    <s v="Avaló"/>
    <s v="Avaló"/>
    <m/>
    <s v="Avaló"/>
    <m/>
    <m/>
    <m/>
    <m/>
    <m/>
    <m/>
    <m/>
    <m/>
    <m/>
    <m/>
    <m/>
    <m/>
    <m/>
  </r>
  <r>
    <n v="2019"/>
    <s v="Propuesta de Investigación Convocatoria"/>
    <x v="1"/>
    <n v="852"/>
    <s v="CONVOCATORIA CONECTANDO CONOCIMIENTO 2019"/>
    <s v="MinCiencias"/>
    <s v="Co-ejecutor"/>
    <s v="1- Universidad Cooperativa de Colombia (ejecutora)_x000a__x000a_2- Institución universitaria Politécnico Grancolombiano (co-ejecutora)"/>
    <s v="N/A"/>
    <s v="Propuesta de un proceso de producción de biopolímeros biodegradables (Polihidroxialcanoatos -PHA's) de característica sostenible, a través de materias primas renovables utilizando cultivos mixtos y lodos provenientes de plantas de tratamiento de agua residuales"/>
    <n v="24"/>
    <s v="UDFJC: _x000a_- Carlos Enrique Montenegro (coinvestigador)_x000a_- Paulo Alonso Gaona García (coinvestigador)_x000a_Universidad Cooperativa de Colombia:_x000a_- Jennifer Paola Gracia Rojas (investigador principal)_x000a_- Paola Andres Acevedo (coinvestigador)_x000a_- Jennifer Ochoa Restrepo (joven investigador)_x000a_Institución Universitaria Politécnico Grancolombiano:_x000a_- Iván Cabeza Rojas (coinvestigador)_x000a_- Oscar Acevedo Pábon (coinvestigador)_x000a_- Álvaro Enrique Hilarión Madariaga (coinvestigador)_x000a_- Jorge Aldana Silva (joven investigador)"/>
    <s v="UDFJC:_x000a_- GIIRA_x000a__x000a_UCC:_x000a_- INGENIO INDUSPYMES_x000a__x000a_IUPG:_x000a_- FICB-PG"/>
    <n v="897805227"/>
    <m/>
    <n v="359570757"/>
    <n v="538234470"/>
    <n v="335721015"/>
    <n v="0"/>
    <n v="184320000"/>
    <n v="11924871"/>
    <n v="236429670"/>
    <n v="11924871"/>
    <n v="117484800"/>
    <n v="0"/>
    <n v="0"/>
    <n v="0"/>
    <m/>
    <s v="- Evaluar la producción de ácidos grasos volátiles AGV’s, bajo distintos valores de carga orgánica, tiempo de retención hidráulica y temperatura mediante pruebas a escala de laboratorio._x000a_- Desarrollar una metodología a escala de laboratorio para el enriquecimiento de biomasa con el propósito de producir polihidroxialcanoatos PHA’s a partir de cultivos mixtos._x000a_- Establecer las condiciones de operación a escala de laboratorio y pruebas piloto que permitan la producción de polihidroxialcanoatos PHA’s, con los mejores rendimientos._x000a_- Evaluar las variables y parámetros del proceso de producción de polihidroxialcanoatos PHA’s a partir de cultivos mixtos y fuentes de carbono renovables mediante una técnica de análisis visual._x000a_- Calcular el potencial económico y los impactos ambientales del proceso de producción de polihidroxialcanoatos PHA´s propuesto a escala industrial, empleando software de simulación."/>
    <s v="- Artículos de investigación: Dos (2) categoría A2 y uno (1) categoría B_x000a_- Dos (2) ponencias internacionales_x000a_- Vinculación de un (1) estudiante de doctorado_x000a_- Vinculación de un (1) estudiante de maestría_x000a_- Formación de cuatro (4) estudiantes de pregrado"/>
    <n v="0.37393524219256968"/>
    <n v="0.20530065370180786"/>
    <n v="0"/>
    <n v="1"/>
    <n v="0.2766240756136743"/>
    <n v="0.14414002849194818"/>
    <n v="0"/>
    <n v="0"/>
    <n v="70052"/>
    <s v="NO"/>
    <s v="27/12/2019_x000a_20/02/2019"/>
    <m/>
    <s v="Avaló"/>
    <s v="Avaló"/>
    <s v="Avaló"/>
    <s v="Avaló"/>
    <s v="Avaló"/>
    <m/>
    <s v="Avaló"/>
    <m/>
    <m/>
    <m/>
    <m/>
    <m/>
    <m/>
    <m/>
    <m/>
    <m/>
    <m/>
    <m/>
    <m/>
    <m/>
  </r>
  <r>
    <n v="2023"/>
    <s v="Propuesta de Investigación Alianza Convenio"/>
    <x v="0"/>
    <s v="N/A"/>
    <s v="N/A"/>
    <s v="1- INSTITUTO PARA LA INVESTIGACIÓN EDUCATIVA Y EL DESARROLLO PEDAGÓGICO - IDEP"/>
    <s v="Aliado"/>
    <s v="1- INSTITUTO PARA LA INVESTIGACIÓN EDUCATIVA Y EL DESARROLLO PEDAGÓGICO - IDEP"/>
    <s v="N/A"/>
    <s v="Escuela cuidadora y gestión socio afectiva del maestro"/>
    <n v="8"/>
    <s v="UDFJC: _x000a_- Claudia Luz Piedrahita_x000a_- Adrián Perea Acevedo_x000a_- Maria Deissy Melo_x000a_- Valentina Benavides_x000a_- Luisa Fernanda Acuña"/>
    <s v="UDFJC: _x000a_- Vivencias"/>
    <n v="180000000"/>
    <n v="100000000"/>
    <n v="130000000"/>
    <n v="50000000"/>
    <n v="100000000"/>
    <n v="30000000"/>
    <n v="50000000"/>
    <m/>
    <m/>
    <m/>
    <m/>
    <m/>
    <m/>
    <m/>
    <m/>
    <m/>
    <s v="- Informe de investigación  _x000a_- Artículos Académicos en revistas con ISSN o Indexadas_x000a_- Dos Cartillas_x000a_- Evento académico_x000a_- Micrositio _x000a_- Proceso formativo/investigativo "/>
    <n v="0.55555555555555558"/>
    <n v="0.44444444444444442"/>
    <n v="0.375"/>
    <n v="0.625"/>
    <n v="0"/>
    <n v="0"/>
    <n v="0"/>
    <n v="0"/>
    <s v="N/A"/>
    <m/>
    <s v="N/A"/>
    <m/>
    <m/>
    <m/>
    <m/>
    <m/>
    <m/>
    <m/>
    <m/>
    <m/>
    <m/>
    <m/>
    <m/>
    <m/>
    <m/>
    <m/>
    <m/>
    <m/>
    <m/>
    <m/>
    <m/>
    <m/>
  </r>
  <r>
    <n v="2019"/>
    <s v="Propuesta de Investigación Convocatoria"/>
    <x v="0"/>
    <s v="Invitación InvestigARTE"/>
    <s v="Invitación a presentar proyectos de investigación + Creación en Artes InvestigARTE"/>
    <s v="MinCiencias"/>
    <s v="Co-ejecutor"/>
    <s v="1- Universidad de Antioquia_x000a_2- Corporación Artística ImaginEros_x000a_3- Casa Benet Domingo (Brasil)"/>
    <s v="N/A"/>
    <s v="REVERBERAR: ARTE Y ACONTECIMIENTO"/>
    <n v="24"/>
    <s v="Universidad de Antioquia:_x000a_Ángela María Chaverra Brand - Investigadora principal_x000a_Jannet Fernanda Aguirre Sepúlveda - Coinvestigadora_x000a_Nora Gabriela Galvis Orozco (estudiante maestria)_x000a_Carla Vanessa Ocampo Aguirre (estudiante maestria)_x000a_Andrea Montoya Rodas - Marcela Cardona - Jazbleydy Ochoa. Auxiliares de Investigación_x000a_Valentina Tejada Pérez - Juan David Durango Velásquez. Estudiantes de pregrado_x000a__x000a_Institución Universitaria Bellas Artes y Ciencias de Bolívar:_x000a_Dayan Emmanuel Julio Arango - Coinvestigador_x000a__x000a_Corporación Artística ImaginEros:_x000a_Carlos Mario Jaramillo Ramírez - Coinvestigador_x000a__x000a_UDFJC:_x000a_Sonia Castillo Ballén - Coinvestigadora_x000a__x000a_Casa Benet Domingo: _x000a_Maria Matina Cateyana"/>
    <s v="UDFJC:_x000a_- Investigación para la creación artística_x000a__x000a_UdeA:_x000a_Teoría e Historia del Arte en Colombia"/>
    <n v="305161000"/>
    <n v="0"/>
    <n v="212000000"/>
    <n v="93161000"/>
    <n v="210000000"/>
    <n v="0"/>
    <n v="27720000"/>
    <n v="2000000"/>
    <n v="40551000"/>
    <n v="0"/>
    <n v="13640000"/>
    <n v="0"/>
    <n v="11250000"/>
    <n v="0"/>
    <m/>
    <s v="El proyecto presentado no configura un objeto de investigación cerrado, por el contrario se expande hacia diferentes escenarios, y se espera generar impactos que conciernen a la incitación del pensamiento crítico en la comunidad, estudiantes, profesores y creadores; despertar en ellos una inquietud por construir saberes en consonancia con sus contextos de vida, la detonación de afectos y perceptos en sus prácticas cotidianas, laborales, académicas y de creación, que permitan expandir sus referentes y apuestas estéticas, éticas y políticas en el arte.Por ello se trabajará desde la investigación-creación para generar una reflexión en torno a la importancia de esta práctica y cómo ello repercute en espacios sociales y políticos. Se espera entonces que haya un despliegue en este campo que permita a grupos artísticos, entidades culturales e instituciones educativas tener un panorama expandido de sus alcances y significación para que se convierta en un material de consulta para la sociedad. Se ampliará el estado del arte de la investigación-creación dentro del marco de la investigación en Colombia y cómo desde este lugar se proporcionan maneras y estrategias que pueden alimentar los procesos científicos, sociales y humanos._x000a_Se espera realizar un marco teórico amplio que dé elementos de discusión en torno al arte contemporáneo, a las prácticas pedagógicas y sociales y muy especialmente a la performance, lo cual lleve a nuevas preguntas, ampliar los debates, generar posibilidades para estudiantes de arte o de otras disciplinas, integrar saberes y producir espacios de discusión y creación como seminarios, talleres, nuevas asignaturas, intercambios, asesorías en pregrados, posgrados e inferir en las políticas culturales locales, nacionales e internacionales. Para ello se desplegarán conceptos que hasta ahora no han sido trabajados de manera muy profunda en el ámbito artístico como la fabulación, el acontecimiento artístico, la performance, la cartografía, la construcción de subjetividades, la resistencia._x000a_La escritura como práctica permite una apropiación del conocimiento y el ejercicio argumental para la publicación en revistas, periódicos, libros, en fin, una posibilidad de creación y ampliación de conceptos y términos desde diversas áreas: filosofía, antropología, sociología, arte, incluso otros saberes más exactos. Se espera crear, revisar y publicar artículos en revistas indexadas, en otras revistas, en periódicos y sistematizar la investigación en un libro que pueda ser material de consulta y de referencia, para ello es preciso actualizar los referentes artísticos y conceptuales, indagar, hacer analogías, cruzar saberes y experiencias con otras ciudades y otros actores._x000a_Se intenta así mismo crear una puesta en escena performática que tenga un impacto social dentro de las ciudades en las cuales se hará esta investigación, en la que se recoja la experiencia de todo el proceso en una acción fabuladora para la configuración de nuevos mundos, la cual pueda itinerar por diferentes escenarios del país y el mundo y se convierta en una propuesta innovadora enmarcada en un acto comunitario, producto de una convocatoria amplia que genere puntos de fuga como resistencia frente a la muerte y la violencia que vive nuestro país. Una acción de grandes alcances para no olvidar el horror. Ello implica un entrenamiento constante tanto físico como intelectual, encuentros para diseñar, experimentar, debatir y crear; un reconocimiento del cuerpo y de las capacidades ante el reto de la creación, un trabajo interdisciplinario y un diálogo de saberes, así como la posibilidad de estar juntos en un pacto por la vida._x000a_Un proceso de largo aliento también presenta momentos difíciles y sea esta la oportunidad para diseñar estrategias que nos ayuden a permanecer y resistir, entender que el malestar y el disensoson partes fundamentales de un trabajo colectivo y es necesario atender a estos momentos para crecer en colectividad y ver cómo la resolución de los diferentes conflictos que se presenten, puede resonar en los ámbitos educativos, sociales y artísticos en que nos movemos._x000a_Los viajes e intercambios tanto virtuales (redes sociales) como presenciales, abren posibilidades de entender otras maneras de apropiación del conocimiento, la variedad de prácticas culturales, formas de vestir, hablar, comer, bailar, en fin, todo un universo que abre oportunidades y genera acciones que repercuten en las dinámicas vitales de cada uno y de todo el equipo, lo que tiene consecuencias en la construcción de propuestas artísticas, pedagógicas y políticas que posibiliten el acercamiento a la invitación de Foucault de hacer de la vida una obra de arte."/>
    <s v="1. Generación de nuevo conocimiento_x000a_● Un artículo de nuevo conocimiento para publicar en revista indexada A1._x000a_● 3 Publicaciones en otras revistas de circulación nacional o internacional._x000a_● Realización de una propuesta artística (performance) con la comunidad que evidencie los hallazgos de la investigación que hará una itinerancia por las ciudades beneficiarias del proyecto._x000a_● Un libro resultado de la investigación._x000a_● Implementación de una estrategia de investigación cartográfica que permita expandir los hallazgos en relación con la vida._x000a_● La apertura de nuevos conceptos que sirvan para la ampliación de referentes artísticos, pedagógicos, éticos, estéticos y políticos._x000a_2. Apropiación social del conocimiento_x000a_● Creación de un seminario en el cual participen los investigadores, estudiantes en formación de pregrado y posgrado e invitados académicos que dialoguen con las búsquedas de la investigación._x000a_● Ponencia y socialización del proceso de investigación y los hallazgos encontrados en las diferentes ciudades en que se realice el proyecto._x000a_● Presentación de un registro audiovisual que condense las propuestas artísticas, talleres, seminarios e intervenciones con la comunidad._x000a_● Afianzamiento de la participación en Redes de conocimiento nacionales e internacionales, que permitan una constante retroalimentación e intercambio de saberes sobre la investigación creación._x000a_● Resignificación de las redes sociales como un espacio para el intercambio de información, generación de conocimiento, invitación a la participación, retroalimentación y contacto con la comunidad._x000a_● Se espera la participación de 100 artistas en el diseño, realización y presentación de la performance y más de 2.000 personas que sean los intercesores (espectadores) delproceso en las diferentes ciudades._x000a_● Devolución del proceso a las comunidades que permita el diálogo de saberes, la retroalimentación con las diferentes entidades culturales, educativas y pedagógicas en que nos movemos._x000a_● Realización de encuentros entre comunidades que permita emplazar a la comunidad como protagonista del proceso._x000a_3. Formación de Recurso Humano en el CTel_x000a_● Formación estudiante de Doctorado. Doctorado en Artes._x000a_● Formación estudiante de Maestría. Maestría en Estética._x000a_● Formación estudiante de Maestría. Maestría en Educación y Derechos Humanos._x000a_● Formación de estudiantes de pregrado en diferentes áreas del conocimiento._x000a_● Fortalecimiento en las estrategias de trabajo entre los grupos de Investigación participantes, la Corporación Artística ImaginEros y su semillero de creación y la Casa Benet Domingo._x000a_● Apertura de una nueva asignatura en forma de seminario en Medellín y Cartagena dividido en módulos para generar un intercambio de experiencias y saberes._x000a_● Asesoría de tesis de pregrado y posgrado que se formulen dentro de la investigación-creación o escenarios afines."/>
    <n v="0.68816133123171053"/>
    <n v="9.0837295722585781E-2"/>
    <n v="0"/>
    <n v="1"/>
    <n v="0.13943787050114528"/>
    <n v="4.4697716942859671E-2"/>
    <n v="3.6865785601698772E-2"/>
    <n v="0"/>
    <n v="69653"/>
    <s v="SI"/>
    <d v="2019-12-27T00:00:00"/>
    <m/>
    <m/>
    <s v="Avaló"/>
    <s v="Avaló"/>
    <s v="Impedido"/>
    <s v="Avaló"/>
    <m/>
    <s v="Avaló"/>
    <m/>
    <m/>
    <m/>
    <m/>
    <m/>
    <m/>
    <m/>
    <m/>
    <m/>
    <m/>
    <m/>
    <m/>
    <m/>
  </r>
  <r>
    <n v="2019"/>
    <s v="Propuesta de Investigación Convocatoria"/>
    <x v="1"/>
    <n v="852"/>
    <s v="CONVOCATORIA CONECTANDO CONOCIMIENTO 2019"/>
    <s v="MinCiencias"/>
    <s v="Ejecutor"/>
    <s v="N/A"/>
    <s v="N/A"/>
    <s v="Lenguajes de Paz en los territorios"/>
    <n v="24"/>
    <s v="UDFJC:_x000a_- Andrés Castiblanco Roldán (investigador principal)_x000a_- Mirian Borja Orozco (co-investigador)_x000a_- Gary Gari Muriel (co-investigador)_x000a_- Wilson Díaz Gamba (co-investigador)_x000a_- Jaime Andrés Wilches (co-investigador)_x000a_- Omar Alberto Garzón (co-investigador)_x000a_- Ana Carolina Orozco Villabona (estudiante maestria)_x000a_- Karen Carmona Romero (estudiante maestria)_x000a_- Angie Callejas Téllez (joven investigador)_x000a_- Yenny Ortíz Acosta (co-investigador)"/>
    <m/>
    <n v="441624352"/>
    <m/>
    <n v="322624352"/>
    <n v="119000000"/>
    <n v="294774610"/>
    <n v="27849742"/>
    <n v="119000000"/>
    <n v="0"/>
    <n v="0"/>
    <n v="0"/>
    <n v="0"/>
    <n v="0"/>
    <n v="0"/>
    <n v="0"/>
    <m/>
    <s v="Esta propuesta de investigación puede arrojar como resultados:_x000a_- La generación de nuevo conocimiento en el ámbito de los estudios sociales contemporáneos disciplinares y_x000a_transdiciplinares que pueden impactar a las comunidades  académicas y a las poblaciones beneficiarias, protagonistas en la producción de los lenguajes culturales._x000a_- Agenciamiento de centros de pensamiento propio desde las acciones y prácticas de las comunidades a manera de capacidad instalada con los territorios. De manera que se fortalezcan los territorios de impacto."/>
    <s v="- Galería itinerante del proceso de investigación realizado en el territorio_x000a_- Un artículo categoría A1_x000a_- Dos artículos categoría C_x000a_- Un libro categoría A_x000a_- Un libro categoría A1_x000a_- Un capítulo de libro categoría B_x000a_- Informe de línea de base que sirva como insumo para el desarrollo de futuros proyectos de investigación_x000a_- Tres ponencias en Eventos Internacionales_x000a_- Realización de tres programas de radio sobre el proceso de investigación_x000a_- Tres Ponencias en Eventos Nacionales_x000a_- Vinculación de dos Jóvenes Investigadores_x000a_- Formación tres estudiantes de maestria"/>
    <n v="0.66747816026232176"/>
    <n v="0.33252183973767824"/>
    <n v="0.18964787830543142"/>
    <n v="0.81035212169456861"/>
    <n v="0"/>
    <n v="0"/>
    <n v="0"/>
    <n v="0"/>
    <n v="70884"/>
    <s v="NO"/>
    <s v="27/12/2019_x000a_20/02/2019"/>
    <m/>
    <m/>
    <m/>
    <s v="Avaló"/>
    <s v="Avaló"/>
    <s v="Avaló"/>
    <m/>
    <s v="Avaló"/>
    <m/>
    <m/>
    <m/>
    <m/>
    <m/>
    <m/>
    <m/>
    <m/>
    <m/>
    <m/>
    <m/>
    <m/>
    <m/>
  </r>
  <r>
    <n v="2019"/>
    <s v="Propuesta de Investigación Convocatoria"/>
    <x v="1"/>
    <n v="852"/>
    <s v="CONVOCATORIA CONECTANDO CONOCIMIENTO 2019"/>
    <s v="MinCiencias"/>
    <s v="Ejecutor"/>
    <s v="1- Universidad de los Llanos (Ull)_x000a_2- Universidad Surcolombiana (USC)_x000a_3- Universidad de la Amazonía (UA)_x000a_4- Universidad Santo Tomás (UST)"/>
    <s v="CAPACIDADES COMUNITARIAS EN ZONAS RURALES DE POSACUERDO: OPORTUNIDADES PARA DISMINUIR DESIGUALDADES"/>
    <s v="- Proyecto 1. Gobernabilidad para la Paz en zonas rurales: expectativas y demandas ciudadanas para disminuir desigualdades e inequidades (UDFJC)_x000a_- Proyecto 2. Capacidades productivas y economía solidaria (piscicultura) con mujeres víctimas del conflicto armado interno en zonas rurales (ULl)_x000a_- Proyecto 3. Capacidades básicas y socio-emocionales en escuelas rurales: disminuyendo brechas (UDFJC)_x000a_- Proyecto 4. Narraciones de la esperanza y luchas contra el olvido. Iniciativa etnoeducativa para las memorias y la reconciliación en comunidades afrodescendientes e indígenas en zonas rurales (UST)_x000a_- Proyecto 5. Dinámicas y trayectorias sociales, económicas y productivas del arraigo-desarraigo originadas por la migración en zonas rurales (USC-UA)"/>
    <n v="24"/>
    <s v="UDFJC:_x000a_- Marieta Quintero (Investigadora principal)_x000a_- Juan Carlos Amador (Co-investigador)_x000a_- Keilyn Sánchez (co-investigador)_x000a_- Gilary Arredondo (co-investigador)_x000a_- Neider Ome Hoyos (joven investigador)_x000a_- Angie Quintero Suárez (co-investigador)_x000a_- Juan David Reyes Muñoz (apoyo)_x000a_- Nine Ballesteros Albarracín (joven investigador)_x000a_- Natalia Pineda Zorro (co-investigador)_x000a_- Marleny Cardona Acevedo (co-investigadora)_x000a_- Angie Marcela Quintero Suárez (co-investigador)_x000a__x000a_Universidad de los Llanos:_x000a_- Ricardo Antonio Munevar (co-investigador)_x000a_- Ricardo Murillo Pacheco (Co-investigador)_x000a_- Karol Barajas Agudelo (joven investigador)_x000a_- Juan David Rivera (apoyo)_x000a_- Cesar Cruz Murillo (apoyo)_x000a_- José Ariel Rodríguez Pulido (co-investigador)_x000a__x000a_Universidad Santo Tomás:_x000a_Edgar Pineda (Co-investigador)_x000a_- Marenlyn Acosta Pardo (joven investigador)_x000a_- Paula Orozco Pineda (co-investigador)_x000a_- José Vicente Ospina Sogamosos (Apoyo)_x000a_- Rodiel Rodríguez Díaz (apoyo)_x000a_- Natalia Aristizabal Arango (co-investigador)_x000a_- Nataly Maldonado Silva (co-investigador)_x000a_- Julie Rojas Silva (apoyo)_x000a__x000a_Universidad Surcolombiana:_x000a_- Myriam Oviedo (Co-investigador)_x000a_- Edna Penagos Carrillo (apoyo)_x000a_- Paula Rojas Tovar (Apoyo)_x000a_- Manuel Alvarado Castro (joven investigador)_x000a_- Karol Solano Piragua (co-investigador)_x000a__x000a_Universidad de la Amazonía:_x000a_- Carolina Cuellar (Co-investigador)_x000a_- Eliana Méndez Pasatrana (joven investigador)_x000a_- Eliana Velásquez Castaño (co-investigador)_x000a_- Karen Ospina (apoyo)_x000a_- Angela Guayara Cuellar (apoyo)"/>
    <s v="UDFJC:_x000a_- MORALIA_x000a__x000a_UII:_x000a_- GRITOX_x000a__x000a_USC:_x000a_- CRECER_x000a__x000a_UA:_x000a_- ANAKEKO_x000a__x000a_UST:_x000a_- ABA"/>
    <n v="2116363764"/>
    <m/>
    <n v="1476363764"/>
    <n v="640000000"/>
    <n v="1294814538"/>
    <n v="63849742"/>
    <n v="340000000"/>
    <n v="11924871"/>
    <n v="160000000"/>
    <n v="46924871"/>
    <n v="60000000"/>
    <n v="21924871"/>
    <n v="80000000"/>
    <n v="36924871"/>
    <m/>
    <s v="- Vinculación de seis (6) jóvenes investigadores al programa de investigación_x000a_- Vinculación de seis (6) estudiantes del pregrado en temas relacionados con el programa._x000a_- Formación de cinco (5)estudiantes del pregrado en temas relacionados con el programa._x000a_- Formación de seis (6) estudiantes de maestría en el marco del programa de investigación._x000a_- Formación de un (1) estudiante de doctorado en el marco del programa de investigación_x000a_- Participación en veinte (20) eventos socializando los resultados de investigación del programa._x000a_- Participación o realización de veinte (20) eventos académicos orientados a la presentación de los resultados de investigación del programa_x000a_- Presentación de cinco (5) resultados de investigación a través de diferentes estrategias (piezas comunicativas)_x000a_- Desarrollo de diez (10) talleres, o seminarios, o cursos, entre otros espacios para la retroalimentación y divulgación de los resultados de investigación del programa a la comunidad civil_x000a_- Desarrollo de diez (10) talleres, o seminarios, o cursos, entre otros espacios para la retroalimentación y divulgación de los resultados de investigación del programa a la comunidad científica_x000a_- Creación o participación en cinco (5) redes de conocimiento, nacional o internacional, que trabaje temas relacionados con los proyectos que involucra el programa de investigación."/>
    <s v="- Cuatro (4) artículos publicados en revistas indexadas._x000a_- Dos (2) libros publicados con los resultados de la investigación._x000a_- Cinco (5) capítulos de libro publicados"/>
    <n v="0.6118109561433599"/>
    <n v="0.19082246108613679"/>
    <n v="0.15810271831249553"/>
    <n v="0.84189728168750444"/>
    <n v="8.1235973666009154E-2"/>
    <n v="5.0522917099047437E-2"/>
    <n v="4.8160374286204233E-2"/>
    <n v="1.7447317719242524E-2"/>
    <n v="71540"/>
    <s v="NO"/>
    <s v="27/12/2019_x000a_20/02/2019"/>
    <m/>
    <m/>
    <m/>
    <m/>
    <m/>
    <m/>
    <m/>
    <s v="Avaló"/>
    <m/>
    <m/>
    <m/>
    <m/>
    <m/>
    <m/>
    <m/>
    <m/>
    <m/>
    <m/>
    <m/>
    <m/>
    <m/>
  </r>
  <r>
    <n v="2019"/>
    <s v="Propuesta de Investigación Convocatoria"/>
    <x v="1"/>
    <n v="852"/>
    <s v="CONVOCATORIA CONECTANDO CONOCIMIENTO 2019"/>
    <s v="MinCiencias"/>
    <s v="Ejecutor"/>
    <s v="N/A"/>
    <s v="Pertenence a un programa"/>
    <s v="Proyecto 1: Gobernabilidad para la Paz en zonas rurales: expectativas y demandas ciudadanas para disminuir desigualdades e inequidades"/>
    <n v="24"/>
    <s v="UDFJC:_x000a_Juan Carlos Amador (Investigadora principal)_x000a_Marieta Quintero (co-investigador)_x000a_Keilyn Sánchez (Aux. investigación)_x000a_Gilary Arredondo (Aux. investigación)"/>
    <m/>
    <n v="444812175"/>
    <m/>
    <n v="274812175"/>
    <n v="170000000"/>
    <n v="237887305"/>
    <n v="36924870"/>
    <n v="170000000"/>
    <n v="0"/>
    <n v="0"/>
    <n v="0"/>
    <n v="0"/>
    <n v="0"/>
    <n v="0"/>
    <n v="0"/>
    <m/>
    <s v="- Vinculación de un (1) joven investigador al programa de investigación_x000a_- Formación de dos (2) estudiantes de maestría en el marco del programa de investigación._x000a_- Formación de un (1) estudiante de doctorado en el marco del programa de investigación_x000a_- Participación en cuatro (4) eventos socializando los resultados de investigación del programa._x000a_- Participación o realización de cuatro (4) eventos académicos orientados a la presentación de los resultados de investigación del programa_x000a_- Presentación de un (1) resultados de investigación a través de diferentes estrategias (piezas comunicativas)_x000a_- Desarrollo de dos (2) talleres, o seminarios, o cursos, entre otros espacios para la retroalimentación y divulgación de los resultados de investigación del programa a la comunidad civil_x000a_- Desarrollo de dos (2) talleres, o seminarios, o cursos, entre otros espacios para la retroalimentación y divulgación de los resultados de investigación del programa a la comunidad científica_x000a_- Creación o participación en una (1) red de conocimiento, nacional o internacional, que trabaje temas relacionados con los proyectos que involucra el programa de investigación."/>
    <s v="- Un (1) artículo publicado en revistas indexadas._x000a_- Un (1) libro publicado con los resultados de la investigación._x000a_- Un (1) capítulo de libro publicado"/>
    <n v="0.53480394281024346"/>
    <n v="0.46519605718975654"/>
    <n v="0.17844578082856835"/>
    <n v="0.82155421917143168"/>
    <n v="0"/>
    <n v="0"/>
    <n v="0"/>
    <n v="0"/>
    <m/>
    <s v="Pertenece a un programa"/>
    <s v="27/12/2019_x000a_20/02/2019"/>
    <m/>
    <m/>
    <m/>
    <m/>
    <m/>
    <m/>
    <m/>
    <s v="Avaló"/>
    <m/>
    <m/>
    <m/>
    <m/>
    <m/>
    <m/>
    <m/>
    <m/>
    <m/>
    <m/>
    <m/>
    <m/>
    <m/>
  </r>
  <r>
    <n v="2020"/>
    <s v="Propuesta de Investigación Convocatoria"/>
    <x v="0"/>
    <n v="872"/>
    <s v="Hacia una mayor comprensión del conflicto armado, las víctimas y la historia reciente de Colombia"/>
    <s v="MinCiencias"/>
    <s v="Ejecutor"/>
    <s v="1- Universidad SurColombiana USC_x000a_2- Universidad de la Amazonía UA_x000a_3- Fundación para el desarrollo de la educación en la Orinoquía"/>
    <s v="N/A"/>
    <s v="NARRATIVAS DE MAESTROS RURALES ACERCA DEL PASADO RECIENTE: APORTES A LA PEDAGOGÍA PARA LA PAZ, RECONCILIACIÓN Y REPARACIÓN SIMBÓLICA"/>
    <n v="18"/>
    <s v="UDFJC_x000a_- Juan Carlos Amador (investigador principal)_x000a_- Marieta Qintero (co-investigadora)_x000a_- Keilyn Sánchez (aux. investigación)_x000a_- Gilary Arredondo_x000a_- Nine Ballesteros (joven investigadora)_x000a_USC:_x000a_- Miryam Oviedo (co-investigadora)_x000a_UA:_x000a_Carolina Cuellar (co-investigadora)_x000a_USTV:_x000a_- Edgar Pineda (co-investigadora)_x000a_Educar Orinoquía:_x000a_- Ricardo Munevar (co-investigadora)_x000a_- Angie Quintero_x000a_- Laura Fajardo_x000a_- Marleny Cardona_x000a_- Juan David Reyes_x000a_- Andrés Moreno "/>
    <s v="UDFJC_x000a_- Moralia_x000a_UA_x000a_- Ananeko_x000a_USTV_x000a_- humanidades digitales, formación y coonstrucción de paz territorial - ABA_x000a_"/>
    <n v="962086576"/>
    <n v="325727305"/>
    <n v="409812176"/>
    <n v="552274400"/>
    <n v="357887305"/>
    <n v="11924871"/>
    <n v="260000000"/>
    <n v="35000000"/>
    <n v="93000000"/>
    <n v="0"/>
    <n v="84274400"/>
    <n v="5000000"/>
    <n v="115000000"/>
    <n v="0"/>
    <n v="0"/>
    <s v="- Producción de narrativas (expresiones ilocutivas) acerca de los_x000a_procesos de subordinación en los territorios rurales, la_x000a_presencia de hechos bélicos y su impacto en los ambientes_x000a_escolares. (Instrumentos aplicados: entrevistas narrativas)_x000a_- Producción de narrativas presentes en memorias del pasado_x000a_reciente acerca de emociones asociadas a modos de_x000a_menosprecio y agravios, pero también a formas de resistencia._x000a_(Instrumentos aplicados: Foto-biografías territoriales)_x000a_- Producción de narrativas relacionadas con prácticas en_x000a_educación para la paz realizadas por los maestros rurales para_x000a_promover la reconciliación y la reparación simbólica._x000a_(Instrumentos aplicados: Estético- analógico, multimodal, digital)_x000a_- Sistematización de la información._x000a_Recolección y organización de la información recogida en los_x000a_instrumentos de recolección de información (entrevistas_x000a_narrativas, foto-biografías territoriales y estético –analógico)_x000a_- Elaboración de piezas comunicativas para dar a conocer la_x000a_información recolectada en los instrumentos._x000a_- Registros audiovisuales para la elaboración de piezas_x000a_comunicativas._x000a_- Documento comprensivo interpretativo con perspectiva_x000a_interseccional que da cuenta de las aristas de interpretación_x000a_(subordinación, humillación y comprensión) de la investigación_x000a_en su componente cualitativo._x000a_- Rutas territoriales que visibilicen las prácticas y saberes de los_x000a_docentes que contribuyen a la construcción del pasado reciente_x000a_en el territorio._x000a_- Material didáctico para la enseñanza del pasado reciente en los_x000a_territorios._x000a_- Dinámicas de vulneración de derechos en clave territorial ._x000a_Dan cuenta de las condiciones geográficas, características_x000a_culturales e históricas del territorio, condiciones estatales de_x000a_abandono, presencia y acciones de organizaciones sociales,_x000a_entre otros factores._x000a_- Identificación de aspectos relacionados con género ._x000a_Reconociendo las dimensiones plurales y diferenciales del_x000a_impacto del conflicto armado, en relación con patrones de_x000a_violencia basados en género: mujeres, jóvenes, adultos, niños,_x000a_niñas, comunidades LGTBIQ+._x000a_- Reconocimiento de aspectos étnicos presentes en cada_x000a_territorio. Atendiendo a las dimensiones plurales y_x000a_diferenciadas de patrones de violencia, atendiendo a una_x000a_perspectiva étnica y cultural para determinar: formas_x000a_diferenciadas de violencias contra pueblos indígenas,_x000a_comunidades campesinas, maestros y maestras, poblaciones_x000a_afrocolombianas, entre otros._x000a_- Matriz de subordinación. En tramas narrativas de memorias_x000a_del pasado, que aportan a la identificación de categorías_x000a_analíticas para reconocer los atributos estables y recoger_x000a_información de las características específicas y relativas al_x000a_fenómeno o realidad._x000a_- Matriz de modos de resistencia . En tramas narrativas de_x000a_memorias del pasado reciente que permiten la identificación de_x000a_categorías analíticas para develar los fenómenos comunes y_x000a_discrepantes en el territorio con perspectiva interseccional._x000a_- Informe descriptivo analítico._x000a_- Categorías (matrices de subordinación y modos de resistencia)_x000a_Subcategorías, Propiedades, Dimensiones, Indicadores."/>
    <s v="- Un libro de investigación publicado categoría B_x000a_- Un capítulo de libro publicado categoría B_x000a_- Un artículo de investigación categoría A1_x000a_- Evento de participación ciudadana o de comunidades relacionado con la CTeI_x000a_- Una cartilla o folleto de divulgación de resultados_x000a_- Tres cursos de capacitación, seminarios o talleres_x000a_- Presentación de resultados ante las autoridades competentes._x000a_- Una red creada o articulación en una red a nivel nacional o internacional _x000a_- Generación de contenidos_x000a_- Vinculación de un joven investigador"/>
    <n v="0.37199074795114906"/>
    <n v="0.28264074957844543"/>
    <n v="4.3853550269772862E-2"/>
    <n v="0.95614644973022711"/>
    <n v="0.13304415963496408"/>
    <n v="8.759544317766263E-2"/>
    <n v="0.12472889965777882"/>
    <n v="0"/>
    <n v="78576"/>
    <s v="SI"/>
    <s v="06/08/2020_x000a__x000a_31/08/2020"/>
    <m/>
    <m/>
    <m/>
    <m/>
    <m/>
    <m/>
    <m/>
    <m/>
    <m/>
    <m/>
    <m/>
    <m/>
    <m/>
    <m/>
    <m/>
    <m/>
    <m/>
    <m/>
    <m/>
    <m/>
    <m/>
  </r>
  <r>
    <n v="2021"/>
    <s v="Propuesta de Investigación Convocatoria"/>
    <x v="0"/>
    <s v="N/A"/>
    <s v="Development of Integrated Techniques for Induced Genetic Diversity and Improvement of Vegetatively Propagated and Horticultural Tree Crops"/>
    <s v="International Atomic  Energy Agency - IAEA"/>
    <s v="Ejecutor"/>
    <s v="AGROSAVIA"/>
    <s v="N/A"/>
    <s v="Study of genetic variability in Creole potato mutant candidates Using biotechnology and functional genomics"/>
    <n v="60"/>
    <s v="UDFJC:_x000a_- Luis Armando Quevedo (investigador científico jefe)_x000a_- Luis Francisco Becerra Galindo (segundo investigador científico)_x000a_- Duver Alberto Martínez (personal científico)_x000a_- Cindy Lorena Baracaldo Huertas (personal científico)_x000a__x000a_AGROSAVIA:_x000a_- Yolanda Gómez Vargas (personal científico)_x000a_- Jhon Alexander Berdugo Cely (personal científico)_x000a_- Sylvana Alejandra Isidro Miranda (personal científico)"/>
    <s v="Grupo de investigación biología molecular"/>
    <n v="423000"/>
    <n v="50000"/>
    <n v="50000"/>
    <n v="373000"/>
    <n v="50000"/>
    <n v="0"/>
    <n v="373000"/>
    <m/>
    <m/>
    <m/>
    <m/>
    <m/>
    <m/>
    <m/>
    <m/>
    <s v="Harmonize protocols for in vitro regenerants._x000a_Determination of mutated characters as an effect of irradiation_x000a_Agromorphological, physicochemical and nutritional characterization of the tuber of the genetic variants obtained._x000a_Agronomic evaluation tests of mutants obtained_x000a_Mass production of high quality microtubers / tubers_x000a_Training in potato genetic improvement processes"/>
    <m/>
    <n v="0.1182033096926714"/>
    <n v="0.88179669030732866"/>
    <n v="0"/>
    <n v="1"/>
    <n v="0"/>
    <n v="0"/>
    <n v="0"/>
    <n v="0"/>
    <m/>
    <s v="Pasó"/>
    <m/>
    <m/>
    <m/>
    <s v="Avaló"/>
    <s v="Avaló"/>
    <m/>
    <s v="Avaló"/>
    <m/>
    <s v="Avaló"/>
    <m/>
    <m/>
    <m/>
    <m/>
    <m/>
    <m/>
    <m/>
    <m/>
    <m/>
    <m/>
    <m/>
    <m/>
    <m/>
  </r>
  <r>
    <n v="2019"/>
    <s v="Propuesta de Investigación Convocatoria"/>
    <x v="1"/>
    <n v="852"/>
    <s v="CONVOCATORIA CONECTANDO CONOCIMIENTO 2019"/>
    <s v="MinCiencias"/>
    <m/>
    <s v="1- Universidad Pontificia Javeriana"/>
    <s v="N/A"/>
    <s v="Síntesis y caracterización física de una celda solar plasmónica_x000a_orgánica basada en nanomateriales para aplicaciones fotovoltaicas"/>
    <n v="12"/>
    <s v="Unviersidad Javeriana:_x000a_Luis Camilo Jiménez Borrego (investigador principal)_x000a__x000a_UDFJC:_x000a_Cesar Augusto Díaz Pomar"/>
    <m/>
    <n v="0"/>
    <m/>
    <n v="0"/>
    <n v="0"/>
    <m/>
    <m/>
    <m/>
    <m/>
    <m/>
    <n v="0"/>
    <n v="0"/>
    <n v="0"/>
    <n v="0"/>
    <n v="0"/>
    <m/>
    <s v="- Fabricación de una celda solar basada en materiales orgánicos con microestructura y eficiencia de conversión._x000a_- 1 Articulo revista internacional_x000a_- Participación en Congresos/Ponencias/Conferencias/Workshops/Conversatorios Internacionales_x000a_- Participación de dos jóvenes investigadores en la elaboración de la investigación"/>
    <s v="- Artículo original aceptado o publicado en revista  categorizada o la carta de aceptación del artículo._x000a_- Certificado como de participación como ponente y soporte del trabajo presentado (memorias, programa de los eventos)._x000a_- Certificado como de participación en calidad de póster y soporte del trabajo presentado (memorias, programa de los eventos)._x000a_- Contrato de vinculación del joven investigador e informe de las actividades desarrolladas en el marco de proyecto"/>
    <e v="#DIV/0!"/>
    <e v="#DIV/0!"/>
    <e v="#DIV/0!"/>
    <e v="#DIV/0!"/>
    <e v="#DIV/0!"/>
    <e v="#DIV/0!"/>
    <e v="#DIV/0!"/>
    <e v="#DIV/0!"/>
    <m/>
    <s v="NO"/>
    <s v="27/12/2019_x000a_20/02/2019"/>
    <m/>
    <m/>
    <m/>
    <m/>
    <m/>
    <m/>
    <m/>
    <m/>
    <m/>
    <m/>
    <m/>
    <m/>
    <m/>
    <m/>
    <m/>
    <m/>
    <m/>
    <m/>
    <m/>
    <m/>
    <m/>
  </r>
  <r>
    <n v="2019"/>
    <s v="Propuesta de Investigación Convocatoria"/>
    <x v="1"/>
    <n v="852"/>
    <s v="CONVOCATORIA CONECTANDO CONOCIMIENTO 2019"/>
    <s v="MinCiencias"/>
    <s v="Co-ejecutor"/>
    <s v="1- Universidad Nacional de Colombia UNAL (Ejecutor)"/>
    <s v="N/A"/>
    <s v="Estudio de biomateriales con propiedades fotónicas y potenciales aplicaciones en optoelectrónica"/>
    <n v="24"/>
    <s v="UDFJC:_x000a_- Henry Mauricio Ortíz Salamanca (Co-investigador)_x000a_- Cesar Aurelio Herreño Fierro (co-investigador)_x000a_- Daniel Montaña Parra (jovén investigador)_x000a_- Cesar Augusto Díaz Pomar (apoyo)_x000a_- _x000a__x000a_UNAL:_x000a_- Rafael Ramón Rey González_x000a_- Claudia Barrera Patiño (co-investigador)_x000a_- Herbert Vinck Posada (co-investigador)_x000a_- Sebastián Pinzón Mendoza (jovén investigador)_x000a_- Karen Fonseca Romero (Co-investigador)"/>
    <s v="UDFJC:_x000a_- Grupo de Instrumentación Cientifica &amp; Didáctica_x000a__x000a_UNAL:_x000a_- Grupo de Óptica e Información Cuántica"/>
    <n v="557030051"/>
    <m/>
    <n v="327673411"/>
    <n v="229356640"/>
    <n v="303823669"/>
    <n v="11924871"/>
    <n v="65500000"/>
    <n v="11924871"/>
    <n v="163856640"/>
    <n v="0"/>
    <n v="0"/>
    <n v="0"/>
    <n v="0"/>
    <n v="0"/>
    <m/>
    <s v="- Evaluación, comprensión y síntesis de las propiedades ópticas, estructurales y composicionales de los biomateriales analizados._x000a_- Modelo de los biomateriales como cristales fotónicos 1D que permita evaluar y predecir respuestas ópticas pasivas como la iridiscencia._x000a_- Modelo de los biomateriales fotónicos con características de sistemas 1D como filtros ópticos angulares._x000a_- Comprensión de los procesos de transporte y localización de la luz en sistemas no ideales y que presenten desorden en sus parámetros estructurales."/>
    <s v="- Un Artículo categoría A1_x000a_- Un Artículo categoría A2_x000a_- Un Artículo categoría B_x000a_- Un Artículo categoría C_x000a_- Dos ponencias en eventos científicos nacionales o internacionales_x000a_- Dos presentaciones de trabajos en modalidad poster en eventos científicos nacionales o internacionales_x000a_- Coorganización de un evento especializado en el área_x000a_- Vinculación de dos jovenes investigadores_x000a_- Vinculacion y formacion de cuatro estudiantes de pregrado_x000a_- Vinculacion de un estudiante de maestria"/>
    <n v="0.54543496971943439"/>
    <n v="0.13899586002766662"/>
    <n v="0.15401860985987306"/>
    <n v="0.84598139014012697"/>
    <n v="0.31556917025289899"/>
    <n v="0"/>
    <n v="0"/>
    <n v="0"/>
    <n v="71608"/>
    <s v="NO financiable"/>
    <s v="27/12/2019_x000a_20/02/2019"/>
    <m/>
    <m/>
    <m/>
    <s v="Impedido"/>
    <s v="Avaló"/>
    <s v="Avaló"/>
    <m/>
    <s v="Avaló"/>
    <m/>
    <m/>
    <m/>
    <m/>
    <m/>
    <m/>
    <m/>
    <m/>
    <m/>
    <m/>
    <m/>
    <m/>
    <m/>
  </r>
  <r>
    <n v="2019"/>
    <s v="Propuesta de Investigación Convocatoria"/>
    <x v="1"/>
    <n v="852"/>
    <s v="CONVOCATORIA CONECTANDO CONOCIMIENTO 2019"/>
    <s v="MinCiencias"/>
    <s v="Co-ejecutor"/>
    <s v="1- Universidad Católica de Colombia UCC (ejecutor)_x000a_2- Fundación Universitaria Konrad Lorenz FUKL (co-ejecutor)_x000a_3- Lifesense SAS (co-ejecutor)"/>
    <s v="PROGRAMA DE ENTRENAMIENTO COGNITIVO BASADO EN LA PRÁCTICA DEL AJEDREZ PARA ESTIMULAR LAS FUNCIONES EJECUTIVAS IMPLICADAS EN EL PENSAMIENTO LÓGICO MATEMÁTICO. DIRIGIDO A ESTUDIANTES DEL PRIMER CICLO DE EDUCACIÓN BÁSICA "/>
    <s v="- Proyecto 1. Análisis psicométrico de una batería de pruebas para evaluar la efectividad del entrenamiento cognitivo dirigido a estimular las funciones ejecutivas implicadas en el pensamiento lógico matemático_x000a_- Proyecto 2. Aplicación y evaluación del programa de entrenamiento de funciones ejecutivas PEFE, para favorecer el desarrollo de las habilidades matemáticas, dirigido a estudiantes del primer ciclo de educación básica_x000a_- Proyecto 3. Efectividad del método ajedrez en el aula como estrategia didáctica para estimular el pensamiento lógico matemático en el primer ciclo de educación básica."/>
    <n v="24"/>
    <s v="UDFJC:_x000a_- Nancy Gelves García (estudiante doctorado)_x000a_- Andrés Restrepo Rodríguez (jovén investigador)_x000a_- Paulo Gaona García (co-investigador)_x000a_- Kevin Díaz Monje (joven investigador) _x000a_- Carlos Montenegro Marín (co-investigador)_x000a__x000a_LIFENSE:_x000a_- Adriana Salazar Varón  (co-investigador)_x000a_- Diana Quant Quintero (apoyo)_x000a__x000a_FUKL:_x000a_- Carlos Diez Fonnegra (co-investigador)_x000a__x000a_UCC:_x000a_- Natalia Caicedo Tamara (joven investigador)_x000a_- Sandra Ríos Cruz (apoyo)_x000a_- Moises betancort Montesinos (co-investigador)_x000a_- Angie Contreras Cifuentes (joven investigador)_x000a_- Jhon Chacón Ruíz (joven investigador)_x000a_- Julien Dampuré (co-investigador)_x000a_- Sandra Castillo Salinas (estudiante maestria)_x000a_- Sonia Gisela Ríos Cruz (Investigador principal)_x000a_- Holman Bolívar Barón (co-investigador)_x000a_- Bertha Avendaño prieto (co-investigador)_x000a_- Yennifer Velasquez Calderón (joven investigador)"/>
    <s v="UDFJC:_x000a_- GIIRA_x000a__x000a_UCC:_x000a_- ENLACE_x000a_- Grupo de Investigación en Aplicaciones de Estadística Multivariantes GAEM_x000a_- Grupo de Investigación en Software Inteligente y Convergencia Tecnológica - GISIC_x000a__x000a_FUKL:_x000a_- PROMENTE-KONRAD_x000a_"/>
    <n v="1128785882"/>
    <m/>
    <n v="746152450"/>
    <n v="382633432"/>
    <n v="636587224"/>
    <n v="23849742"/>
    <n v="161016280"/>
    <n v="47699484"/>
    <n v="191617152"/>
    <n v="38016000"/>
    <n v="0"/>
    <n v="0"/>
    <n v="30000000"/>
    <n v="0"/>
    <m/>
    <s v="- Una batería de pruebas neuropsicológicas informatizadas._x000a_- Evidencia objetiva sobre los efectos de la práctica de ajedrez como una actividad curricular en el desarrollo de las funciones ejecutivas_x000a_- Evidencia objetiva sobre los efectos de la práctica de ajedrez como una actividad curricular en el desarrollo del pensamiento lógico matemático._x000a_- Evidencia objetiva sobre las relaciones existentes entre las funciones ejecutivas y el pensamiento lógico matemático a fin de impactar el diseño curricular"/>
    <s v="- Seis Artículos categoría C_x000a_- Dos Artículos categoría A2_x000a_- Un Artículo categoría A1_x000a_- Un libro de investigación categoría A1_x000a_- Un software_x000a_- Seis Ponencias en Congreso Internacional_x000a_- Formación de un estudiante de maestria (Tesis)_x000a_- Vinculación de un estudiante de doctorado_x000a_- Vinculación seis jóvenes investigadores_x000a_- Formación de cuatro estudiantes de pregrado"/>
    <n v="0.5639574645211588"/>
    <n v="0.16377421524129232"/>
    <n v="0.12901095475511448"/>
    <n v="0.87098904524488552"/>
    <n v="0.21201242841199885"/>
    <n v="3.3678663603271396E-2"/>
    <n v="2.6577228222278561E-2"/>
    <n v="0"/>
    <n v="70497"/>
    <s v="NO financiable"/>
    <s v="27/12/2019_x000a_20/02/2019"/>
    <m/>
    <m/>
    <m/>
    <s v="Avaló"/>
    <s v="Avaló"/>
    <m/>
    <m/>
    <s v="Avaló"/>
    <m/>
    <m/>
    <m/>
    <m/>
    <m/>
    <m/>
    <m/>
    <m/>
    <m/>
    <m/>
    <m/>
    <m/>
    <m/>
  </r>
  <r>
    <n v="2019"/>
    <s v="Propuesta de Investigación Convocatoria"/>
    <x v="1"/>
    <n v="852"/>
    <s v="CONVOCATORIA CONECTANDO CONOCIMIENTO 2019"/>
    <s v="MinCiencias"/>
    <s v="Co-ejecutor"/>
    <s v="1- Universidad de los Andes UniAndes (ejecutor)_x000a_2- Universidad Nacional de Colombia UNAL (co-ejecutor)"/>
    <s v="NANOMATERIALES Y DISPOSITIVOS OPTOELECTRÓNICOS"/>
    <s v="1- Obtención y Caracterización de Nitruros con Aplicaciones en dispositivos Plasmónicos (UniAndes - UNAL)_x000a_2- Fabricación de Nanodispositivos Plasmónicos (UniAndes - UNAL - CMNSR - UDFJC)_x000a_3- Desarrollo de un Nanocalentador y Termómetro On Chip (UniAndes - UNAL - CMNSR - UDFJC)"/>
    <n v="36"/>
    <s v="UniAndes:_x000a_- Edgar Patiño Zapata (investigador principal)_x000a_- Neelima Kelkar (co-investigador)_x000a_- Gustavo Melgarejo Cedeño (joven investigador) _x000a_- Leonardo Ríos Echeverry (estudiante doctorado)_x000a_- Leidy Quiroga Sánchez (joven investigador)_x000a_- Heidy Betancourt Infante (joven investigador)_x000a__x000a_UNAL:_x000a_- Edward Colmenares Cristancho (Estudiante Maestria)_x000a_- Jhon Jairo Olaya Florez (co-investigador)_x000a_- Oscar Piamba Tulcán (co-investigador)_x000a_- José Alfonso Orjuela (co-investigador)_x000a_- Dayi Agredo Díaz (joven investigador)_x000a_- Mónica Rojas (estudiante maestria)_x000a_- Lizeth Ramos Adame (joven investigador)_x000a__x000a_UDFJC:_x000a_- Cesar Herreño Fierro (co-investigador)_x000a_- Diego Vasquéz Torres (joven investigador)"/>
    <s v="UDFJC:_x000a_- Grupo de Instrumentación Cientifica &amp; Didáctica_x000a__x000a_UniANDES:_x000a_- Grupo de Fisica Teorica de la Materia Condensada_x000a_- GRUPO DE FISICA DE ALTAS ENERGIAS DE LA_x000a_UNIVERSIDAD DE LOS ANDES_x000a__x000a_UNAL:_x000a_- Grupo de Ciencia de Materiales y Superficies_x000a_- GRUPO DE INVESTIGACIÓN EN CORROSIÓN, TRIBOLOGIA Y ENERGÍA_x000a_- GRUPO DE INVESTIGACIÓN AFIS  (ANÁLISIS DE FALLAS, INTEGRIDAD Y SUPERFICIES)"/>
    <n v="2897791859"/>
    <m/>
    <n v="1378750876"/>
    <n v="1519040983"/>
    <n v="1307201650"/>
    <n v="11924871"/>
    <n v="64000000"/>
    <n v="35774613"/>
    <n v="932402903"/>
    <n v="23849742"/>
    <n v="522638080"/>
    <n v="0"/>
    <n v="0"/>
    <n v="0"/>
    <m/>
    <s v="- Creación de controladores de Software para análisis de parámetros de fabricación (espesor, diámetro, material) de nanodiscos plasmónicos._x000a_- Montaje para caracterización espectral de nanodiscos magnetoplasmónicos en función de la temperatura._x000a_- Modelo teóricos que incluyan los mecanismos físicos fundamentales que expliquen cualitativa y cuantitativamente las observaciones realizadas en el laboratorio y permitan hacer predicciones correspondientes._x000a_- Desarrollo de dispositivo para medición de propiedades ópticas de materiales heteroestructurados en función de la temperatura."/>
    <s v="- Dos Artículos categoría A2_x000a_- Dos Artículos categoría A1_x000a_- Solicitud patente provisional sobre un dispositivo plasmónico diseñado y fabricado por medio de este programa de investigación._x000a_- Un software_x000a_- Cinco Ponencias a nivel Nacional_x000a_- Vinculación de tres estudiantes de maestria_x000a_- Vinculación de un estudiante de doctorado_x000a_- Vinculación seis jóvenes investigadores"/>
    <n v="0.4511026718292675"/>
    <n v="2.6200940127632542E-2"/>
    <n v="0.15706145882025932"/>
    <n v="0.84293854117974065"/>
    <n v="0.33410871557010607"/>
    <n v="0.18858767247299385"/>
    <n v="0"/>
    <n v="0"/>
    <n v="70322"/>
    <s v="NO financiable"/>
    <s v="27/12/2019_x000a_20/02/2019"/>
    <m/>
    <m/>
    <m/>
    <s v="Impedido"/>
    <s v="Avaló"/>
    <s v="Avaló"/>
    <m/>
    <s v="Avaló"/>
    <m/>
    <m/>
    <m/>
    <m/>
    <m/>
    <m/>
    <m/>
    <m/>
    <m/>
    <m/>
    <m/>
    <m/>
    <m/>
  </r>
  <r>
    <n v="2019"/>
    <s v="Propuesta de Investigación Convocatoria"/>
    <x v="1"/>
    <n v="852"/>
    <s v="CONVOCATORIA CONECTANDO CONOCIMIENTO 2019"/>
    <s v="MinCiencias"/>
    <s v="Ejecutor"/>
    <s v="1- Universidad de Nariño"/>
    <s v="Configuración de categorías mediante procesos de innovación para la inclusión y el reconocimiento de la diversidad y diferencia cultural en la educación científica: Estudios de caso en los niveles educativos Básico y Universitario"/>
    <s v="1- Comunidades de Práctica Interculturales (Com-Prácticas Interculturales) para la inclusión de Tradiciones Culturales (lúdicas y nutricionales) y Conocimientos Científicos Escolares: Innovaciones en la clase de ciencias del nivel de Básica Primaria en Instituciones educativas urbanas y rurales (UDFJC ejecutor)_x000a_2- Puentes entre conocimientos Locales-Tradicionales y Científicos Escolares: Innovaciones de aula en el nivel de básica primaria de Instituciones Educativas multiculturales del municipio de Pasto (UDFJC ejecutor)_x000a_3- Concepciones de racismo científico y formación inicial de profesores de ciencias, para el reconocimiento y la inclusiónde la diversidad y diferencia étnica-cultural en la Universidad de Nariño y la Universidad Distrital Francisco José de Caldas (UDFJC ejecutor)_x000a_4- Innovación en educación sobre seguridad y soberanía alimentaria mediante el diálogo entre conocimientos y prácticas locales-tradicionales y académicos universitarios: caso comunidades Embera Chami, Campesina de Ansermanuevo y Universidad Distrital. (UDFJC ejecutor)"/>
    <n v="36"/>
    <s v="UDFJC:_x000a_- juan Sebastián Martínez (estudiante pregrado)_x000a_- Angie Arteaga Rodríguez (joven investigador)_x000a_- Jineth Pulido Manrique (joven investigador)_x000a_- Edgar Restrepo Bermúdez (joven investigador)_x000a_- Laura Rusinque Bosiga (apoyo)_x000a_- Juan Pablo Silva Casallas (apoyo)_x000a_- Sergio Gutierrez Palacio (estuduiante pregrado)_x000a_- Liz Muñoz (co-investigador)_x000a_- Dayana Álvarez Piñeros (joven investigador)_x000a_- Lina Gómez Hastamorir (joven investigador)_x000a_- Adela Molina Andrade (investigador principal)_x000a_- Olga Henao Torres (apoyo)_x000a_- Claudia Orjuela Osorio (co-investigador)_x000a_- Mónica Melo Herrera (estudiante de doctorado)_x000a_- Rafael Urrego Posada (co-investigador)_x000a_- Liliana Rodríguez Pizzinato (co-investigador)_x000a_- María Juliana Beltrán Castillo (investigador principal)_x000a_- Luisa González Ramirez (co-investigador)_x000a_- Edison Uribe (estudiante doctorado)_x000a_- Nádenka Melo Brito (investigador principal)_x000a_- Clara Pacheco Lozano (estudiante doctorado)_x000a__x000a_UN:_x000a_- Lizeth Díaz (joven investigador)_x000a_- Casey Vallejo (apoyo)_x000a_- Daniela Burgos Sierra (joven investigador)_x000a_- Fernando Garzón Velásquez (co-investigador)_x000a_- Diego Valderrama (co-investigador)_x000a_- Ana Sabina Barrios Estrada (co-investigador)_x000a_- Jaime Torres Mesias (co-investigador)"/>
    <s v="UDFJC:_x000a_- INTERCITEC (Interculturalidad, ciencia y tecnología)"/>
    <n v="1520035721"/>
    <m/>
    <n v="1095641480"/>
    <n v="424394241"/>
    <n v="1024092254"/>
    <n v="47699484"/>
    <n v="304036331"/>
    <n v="23849742"/>
    <n v="120357910"/>
    <n v="0"/>
    <n v="0"/>
    <n v="0"/>
    <n v="0"/>
    <n v="0"/>
    <m/>
    <s v="- Las comunidades de practica interculturales vinculan a sabedores locales al desarrollo de la innovación educativa, este caso los pobladores que acogen a las instituciones educativas_x000a_- Se plantea como estrategia de comunicación del conocimiento, la generación de contenidos vía radial, por medio de la emisora de las Universidades en Convenio_x000a_- Se plantea como estrategia de comunicación del conocimiento, la generación de contenidos virtual, por medio de los diferentes_x000a_portales de las Universidades en Convenio"/>
    <s v="- Cinco (5) libros categoría B_x000a_- Cuatro (4) capítulos de libro categoría B_x000a_- Dos (2) Artículos categoría A2_x000a_- Cuatro (4) artículos categoría B_x000a_- Cuatro Informes técnicos realizados en el marco del proyecto_x000a_- Vídeo donde se expone el desarrollo del proceso y la participación de las comunidades_x000a_- Participación en cuatro (4) Eventos Científicos Internacionales_x000a_- Participación ciudadana en el evento generado por parte de las Universidades en Convenio_x000a_- Se realizará un evento con invitados académicos especializados del campo, participantes de las  comunidades. Igualmente en dicho evento se realizará una validación de los resultados_x000a_- Se participará en cuatro (4) Congresos Nacionales especializados en la Enseñanza de las Ciencias EDUCYT con ponencia aprobada._x000a_- Se participará en el IX Congreso Internacional de Formación Profesores de Ciencias_x000a_- Seminario de Investigación a nivel doctoral sobre el desarrollo de la investigación_x000a_- Vinculación de cuatro (4) estudiantes de doctorado_x000a_- Vinculación de ocho (8) jóvenes investigadores_x000a_mediante becas-pasantías a las actividades de CTeI_x000a_- Tesis de doctorado en desarrollo: Innovaciones educativas, en el nivel de Básica Primaria_x000a_- Tesis en desarrollo: Innovación educativa en Básica Primaria vinculante con practicas nutricionales._x000a_- Culminación de Tesis de Doctorado Claudia Patricia Orjuela_x000a_- Seminario de Maestría orientado a la formación de profesores de Ciencias_x000a_- Curso de formación inicial de profesores de ciencias, en la_x000a_Universidad Distrital y la Universida de Nariño"/>
    <n v="0.67372907087096012"/>
    <n v="0.23139970340210184"/>
    <n v="0.13561167775877472"/>
    <n v="0.8643883222412253"/>
    <n v="9.4871225726938027E-2"/>
    <n v="0"/>
    <n v="0"/>
    <n v="0"/>
    <n v="70022"/>
    <s v="NO"/>
    <s v="27/12/2019_x000a_20/02/2019"/>
    <m/>
    <m/>
    <m/>
    <s v="Avaló"/>
    <s v="Avaló"/>
    <s v="Avaló"/>
    <m/>
    <s v="Avaló"/>
    <m/>
    <m/>
    <m/>
    <m/>
    <m/>
    <m/>
    <m/>
    <m/>
    <m/>
    <m/>
    <m/>
    <m/>
    <m/>
  </r>
  <r>
    <n v="2019"/>
    <s v="Propuesta de Investigación Convocatoria"/>
    <x v="1"/>
    <n v="852"/>
    <s v="CONVOCATORIA CONECTANDO CONOCIMIENTO 2019"/>
    <s v="MinCiencias"/>
    <s v="Co-ejecutor"/>
    <s v="1- Fundación Universidad Central FUC"/>
    <s v="N/A"/>
    <s v="Actividad fotocatalítica de materiales compuestos para su uso potencial en degradación de contaminantes emergentes"/>
    <n v="24"/>
    <s v="UDFJC:_x000a_- Henry Ortíz Salamanca (co-investigador)_x000a_- Arnold Alonso Álvarez (joven investigador)_x000a_- Cesar Herreño Fierro (co-investigador)_x000a__x000a_FUC:_x000a_- José Castro Gutiérrez (joven investigador)_x000a_- Fernando Villate Guío (co-investigador)_x000a_- Duvan Rubio Téllez (joven investigador)_x000a_- Edgar Sierra Puentes (co-investigador)_x000a_- Laura Gómez López (estudiante pregrado)_x000a_- María Eugenia González Jiménez (co-investigador)_x000a_- Ana Patricia Rozo Balcero (investigador principal)"/>
    <s v="UDFJC:_x000a_- Grupo de Instrumentación Cientifica &amp; Didáctica_x000a__x000a_UNAL:_x000a_- BioMat: Ciencias Biológicas y Nuevos Materiales"/>
    <n v="828807869"/>
    <m/>
    <n v="356405933"/>
    <n v="472401936"/>
    <n v="332556191"/>
    <n v="11924871"/>
    <n v="226780000"/>
    <n v="11924871"/>
    <n v="245621936"/>
    <n v="0"/>
    <n v="0"/>
    <n v="0"/>
    <n v="0"/>
    <n v="0"/>
    <m/>
    <s v="1- Generación de nuevo conocimiento:_x000a_* Dos publicación en revista indexada A1 A2_x000a_* Dos publicaciones en revistas de menor impacto_x000a_2- Apropiación social del conocimiento:_x000a_* Dos ponencias en eventos nacionales_x000a_* Dos ponencias en eventos internacionales_x000a_* Dos ponencias en Encuentro Regional de Semilleros de Investigación_x000a_3- Formación de recurso humano:_x000a_* Dos trabajo de grado de pregrado_x000a_* Un trabajo de grado de maestría_x000a_* Vinculaciones de dos jóvenes investigadores"/>
    <s v="- Un Artículos categoría A1_x000a_- Un Artículos categoría A2_x000a_- Dos Artículos categoría D_x000a_- Dos ponencias en eventos internacionales_x000a_- Cuatro trabajos de grado de estudiantes de pregrado_x000a_- Vinculación dos jóvenes investigadores"/>
    <n v="0.40124642083966505"/>
    <n v="0.28800989943303734"/>
    <n v="4.9956546550740472E-2"/>
    <n v="0.95004345344925956"/>
    <n v="0.31074367972729755"/>
    <n v="0"/>
    <n v="0"/>
    <n v="0"/>
    <n v="72135"/>
    <s v="NO"/>
    <s v="27/12/2019_x000a_20/02/2019"/>
    <m/>
    <m/>
    <m/>
    <s v="Impedido"/>
    <s v="Avaló"/>
    <s v="Avaló"/>
    <m/>
    <s v="Avaló"/>
    <m/>
    <m/>
    <m/>
    <m/>
    <m/>
    <m/>
    <m/>
    <m/>
    <m/>
    <m/>
    <m/>
    <m/>
    <m/>
  </r>
  <r>
    <n v="2021"/>
    <s v="Propuesta de Investigación Convocatoria"/>
    <x v="0"/>
    <s v="N/A"/>
    <s v="CONVOCATORIA TRAMPOLIN “T-AmSud”"/>
    <s v="Embajada de Francia en Colombia"/>
    <s v="Ejecutor"/>
    <s v="1- Centre National de la Recherche Scientifique - CNRS_x000a__x000a_2- Universidad Nacional de la Plata - UNP"/>
    <s v="N/A"/>
    <s v="Concesión de una ayuda a un(a) investigador (a) para realizar una estancia de una (1) semana en el grupo de investigación GEMIS: Grupo de Estudio de Metodologías para_x000a_Ingeniería en Software y Sistemas de Información (Argentina). Se busca diseñar y desarrollar un proyecto en el contexto de ciencia de datos que permita hacer predicción del comportamiento de la enfermedad, usando la información histórica oficial de la enfermedad ofrecida_x000a_por la organización mundial de la salud&quot; por el investigador Hector Arturo Flórez Fernández."/>
    <s v="Una (1) semana"/>
    <s v="UDFJC:_x000a_Hector Arturo Florez Fernandez_x000a__x000a_CNRS:_x000a_- German Vega (Aliado Francés)_x000a__x000a_UNP:_x000a_- Florencia Pollo Cattaneo (Aliada Argentina)"/>
    <s v="UDFJC:_x000a_ITI: Innovación en Tecnologías de Información_x000a__x000a_UNP:_x000a_GEMIS: Grupo de Estudio de Metodologías para_x000a_Ingeniería en Software y Sistemas de Información"/>
    <n v="5675900"/>
    <n v="5675900"/>
    <n v="5675900"/>
    <n v="0"/>
    <n v="5675900"/>
    <m/>
    <m/>
    <m/>
    <m/>
    <m/>
    <m/>
    <m/>
    <m/>
    <m/>
    <m/>
    <s v="Diseñar y desarrollar un proyecto en el contexto de ciencia de datos que permita hacer predicción del comportamiento de la enfermedad, usando la información histórica oficial de la enfermedad ofrecida por la organización mundial de la salud. De esta manera, en este proyecto estudiaremos diferentes técnicas de aprendizaje computacional para usar aquellas que son idóneas para el desarrollo de predicción de información que incluye registros temporales diarios por cada país del mundo. Este proyecto se desarrollará en lenguaje Python con análisis y visualización de datos usando los componentes Pandas, Scikit-learn, Dash y Plotly."/>
    <s v="Diseño de un proyecto de investigación entre los aliados_x000a_- Preparación a la aplicación de este proyecto a la próxima convocatoria de los programas AMSUD en el 2022."/>
    <n v="1"/>
    <n v="0"/>
    <e v="#DIV/0!"/>
    <e v="#DIV/0!"/>
    <n v="0"/>
    <n v="0"/>
    <n v="0"/>
    <n v="0"/>
    <m/>
    <m/>
    <m/>
    <m/>
    <s v="Avaló"/>
    <s v="Avaló"/>
    <s v="Avaló"/>
    <s v="Avaló"/>
    <s v="Avaló"/>
    <m/>
    <m/>
    <m/>
    <m/>
    <m/>
    <m/>
    <m/>
    <m/>
    <m/>
    <m/>
    <m/>
    <m/>
    <m/>
    <m/>
    <m/>
  </r>
  <r>
    <n v="2019"/>
    <s v="Propuesta de Investigación Convocatoria"/>
    <x v="0"/>
    <n v="848"/>
    <s v="CONVOCATORIA PROGRAMA DE ESTANCIAS POSTDOCTORALES EN ENTIDADES DEL SNCTeI 2019"/>
    <s v="MinCiencias"/>
    <s v="Ejecutor"/>
    <m/>
    <s v="N/A"/>
    <s v="Efecto del clima e hidrología en la vegetación y macrofauna del suelo de los bosques de niebla de la cuenca del Río Orinoco."/>
    <n v="12"/>
    <s v="UDFJC: _x000a_- Raúl Giovanni Bogotá Ángel_x000a__x000a_Doctora:_x000a_Beatriz Helena Ramírez Correa"/>
    <s v="UDFJC:_x000a_- Grupo de Investigación Uso y Conservación de la Diversidad Forestal"/>
    <n v="147752000"/>
    <n v="96000000"/>
    <n v="128800000"/>
    <n v="18952000"/>
    <n v="96000000"/>
    <n v="7000000"/>
    <n v="18952000"/>
    <n v="25800000"/>
    <n v="0"/>
    <n v="0"/>
    <n v="0"/>
    <n v="0"/>
    <n v="0"/>
    <n v="0"/>
    <m/>
    <s v="- Línea base con la composición y abundancia de flora y  macrofauna del suelo a lo largo del gradiente altitudinal_x000a_- Modelo basado en datos que relacione las variables hidro-meteorológicas con parámetros de composición de especies y abundancias de flora y macrofauna del suelo, y permita la_x000a_proyección de efectos de cambio climático en la flora y macrofauna._x000a_- Matriz de relación entre la macrofauna del suelo y su aproximación a los servicios ecosistémicos._x000a_- Una estrategia de comunicación y apropiación social del conocimiento derivado de esta investigación_x000a_- Un plan de monitoreo hidro-meteorológico y ecológico a 10 años"/>
    <s v="- Un artículo científico sometido a revista indexada_x000a_- Dirección de una tesis de maestría_x000a_- Dirección de un trabajo de pregrado_x000a_- Ponencia en un evento científico_x000a_- Una charla magistral_x000a_- Plan de monitoreo hidro-meteorológico y ecológico a_x000a_10 años_x000a_- Dos eventos de comunicación y apropiación social en la zona de estudio_x000a_- Organizar un simposio sobre ecología e hidrología de bosques andino_x000a_"/>
    <n v="0.64973739780172179"/>
    <n v="0.17564567653906546"/>
    <n v="0.26972872996300862"/>
    <n v="0.73027127003699133"/>
    <n v="0.17461692565921275"/>
    <n v="0"/>
    <n v="0"/>
    <n v="0"/>
    <m/>
    <s v="NO"/>
    <s v="29/11/2019_x000a_20/12/2019"/>
    <m/>
    <s v="Avaló"/>
    <m/>
    <s v="Avaló"/>
    <s v="Avaló"/>
    <s v="Avaló"/>
    <m/>
    <m/>
    <m/>
    <m/>
    <m/>
    <m/>
    <m/>
    <m/>
    <m/>
    <m/>
    <m/>
    <m/>
    <m/>
    <m/>
    <m/>
  </r>
  <r>
    <n v="2019"/>
    <s v="Propuesta de Investigación Convocatoria"/>
    <x v="1"/>
    <n v="863"/>
    <s v="CONVOCATORIA PARA EL APOYO DE PROYECTOS DE DESARROLLO Y VALIDACIÓN PRECOMERCIAL Y COMERCIAL DE PROTOTIPOS FUNCIONALES DE TECNOLOGÍAS DE ALTO RIESGO TECNOLÓGICO Y ALTO POTENCIAL COMERCIAL"/>
    <s v="MinCiencias"/>
    <s v="Co-ejecutor"/>
    <s v="1. Industrias TECSOL LTDA (Ejecutor)._x000a_2. Cooperación Verde SAS (Acompañante)."/>
    <s v="N/A"/>
    <s v="Mejoramiento de la infraestructura de Cooperación Verde con un prototipo de co-generación a partir de su biomasa residual forestal, enfocado a la implementación de procesos sostenibles."/>
    <n v="20"/>
    <s v="1. TECSOL:_x000a_- Pedro Guevara Patiño (investigador principal)_x000a_- José Rincón Martínez (co-investigador)_x000a_- Jesús David Romero (co-investigador)_x000a_- Carlos Ramírez Escobar (co-investigador)_x000a__x000a_3. UDFJC:_x000a_- Clara Burítica Arboleda (co-investigador)_x000a_- Fredy Martínez Sarmiento (co-investigador)_x000a_"/>
    <s v="UDFJC:_x000a_- Grupo de investigacion en energias alternativas -_x000a_GIEAUD_x000a_- ARMOS - Arquitecturas Modernas para Sistemas_x000a_de Alimentación_x000a__x000a_TECSOL:_x000a_- Centro de Desarrollo Industrial Tecsol"/>
    <n v="935707049"/>
    <m/>
    <n v="797780894"/>
    <n v="137926155"/>
    <n v="523818458"/>
    <n v="73962436"/>
    <n v="79900000"/>
    <n v="0"/>
    <n v="38026155"/>
    <n v="200000000"/>
    <n v="20000000"/>
    <n v="0"/>
    <n v="0"/>
    <n v="0"/>
    <m/>
    <s v="- Contar con un producto de desarrollo tecnológico a nivel de prototipo para la cogeneración (electricidad –calor) con biomasa residual de podas._x000a_- Hacer pruebas de cogeneración en las instalaciones de la Cooperación Verde_x000a_- Establecer el potencial de generación eléctrica con la biomasa residual de podas_x000a_- Establecer el potencial de secar madera con calor residual de la generación eléctrica con biomasa residual de podas._x000a_- Establecer los beneficios ambientales y económicos del proceso desarrollado_x000a_- Desarrollar un informe de panorama tecnológico sobre co-generación energía-calor, hornos y aprovechamiento de_x000a_biomasa residual_x000a_- Desarrollar un sistema de control automático de la operación del prototipo_x000a_- Modelo de negocio o gestión para el aprovechamiento del prototipo"/>
    <s v="- Artículos de investigación: Dos (2) categoría B_x000a_- Acuerdo de licencia para la explotación comercial del prototipo resultado de la investigación_x000a_- Informe que describan los métodos y procedimientos empleados para la estimación y caracterización de los residuos forestales y su potencial energético._x000a_- Informe con la memoria de la ingeniería conceptual y básica de la planta de cogeneración._x000a_- Informe con la evaluación técnica, económica y ambiental de la tecnología de cogeneración en procesos de transformación primaria de la madera._x000a_- Informe de panorama tecnológico sobre sistemas de co-generación, hornos de secado._x000a_- Informe de modelo de negocio o gestión para el aprovechamiento del prototipo._x000a_- Planta de cogeneración de energía e integración con los procesos de secado y aserrío_x000a_- Participación en dos (2) eventos nacionales o internacionales en los que se presenten los avances o resultados del proyecto de investigación_x000a_- Vinculación un (1) jóven investigador"/>
    <n v="0.55981031516200541"/>
    <n v="0.16443440942807303"/>
    <n v="0.48070495907136163"/>
    <n v="0.51929504092863832"/>
    <n v="4.0638953228618886E-2"/>
    <n v="0.23511632218130271"/>
    <n v="0"/>
    <n v="0"/>
    <n v="73546"/>
    <s v="NO"/>
    <s v="11/12/2019_x000a_23/12/2019"/>
    <m/>
    <s v="Avaló"/>
    <s v="Impedidó"/>
    <m/>
    <s v="Avaló"/>
    <s v="Avaló"/>
    <m/>
    <s v="Avaló"/>
    <m/>
    <m/>
    <m/>
    <m/>
    <m/>
    <m/>
    <m/>
    <m/>
    <m/>
    <m/>
    <m/>
    <m/>
    <m/>
  </r>
  <r>
    <n v="2019"/>
    <s v="Propuesta de Investigación Convocatoria"/>
    <x v="1"/>
    <s v="Convocatoria de Proyectos de Investigación en Paz y Pos-acuerdo SUE 2019"/>
    <s v="CONVOCATORIA DE PROYECTOS DE INVESTIGACIÓN EN PAZ Y POS-ACUERDO. SUE 2019"/>
    <s v="SUE Distrito Capital"/>
    <s v="Co-ejecutor"/>
    <s v="1. Universidad Militar Nueva Granada - UMNG"/>
    <s v="N/A"/>
    <s v="Evaluación de alternativas para el desarrollo de la cadena de suministro de alimentos en la región de Bogotá - Cundinamarca en el contexto del pos-acuerdo "/>
    <n v="12"/>
    <s v="1. UMNG:_x000a_- Miltón Mauricio Herrera Martínez_x000a__x000a_2. UDFJC:_x000a_- Javier Arturo Orjuela Castro"/>
    <s v="UDFJC:_x000a_- GICALYT - Grupo de Investigación en Cadenas de Abastecimiento, logística y Trazabilidad_x000a__x000a_UMNG:_x000a_- Grupo de estudios contemporáneos en contabilidad, gestión y organizaciones - GECCGO"/>
    <n v="49493245"/>
    <m/>
    <n v="39428000"/>
    <n v="10065245"/>
    <n v="39428000"/>
    <n v="0"/>
    <n v="4125000"/>
    <n v="0"/>
    <n v="5940245"/>
    <m/>
    <m/>
    <m/>
    <m/>
    <m/>
    <m/>
    <s v="Los impactos esperados se listan a continuación:_x000a_i) Transferencia de conocimiento a asociaciones y organizaciones públicas y privadas del sector agroindustrial._x000a_ii) Generación de Nuevo Conocimiento en revista de alto impacto que contribuyen a los grupos de investigación de la alianza del SUE._x000a_iii) Formación de estudiante de posgrado a nivel de Maestría en investigación y modelado._x000a_iv) Difusión de conocimiento en conferencias especializadas en el tema. _x000a_v) Diseño de alternativas de política para instituciones públicas (Ministerio de Agricultura y Desarrollo entre otros)._x000a_vi) Diseño de estrategias basada en el modelado y simulación para instituciones privadas."/>
    <s v="- Dos (2) artículos sometidos en revista científica Nacional y/o Internacional (Q3)_x000a_- Un avance de tesis de maestría relacionadas con el tema de investigación_x000a_- Una participación en evento internacional y/o nacional para la difusión de resultados_x000a_- Realizar un (1) evento académico para divulgar los avances alcanzados en el proyecto y/o los resultados del mismo y así como para promover la posible conformación de redes de investigación y alianzas institucionales_x000a_- Avance de una (1) tesis de pregrado relacionadas con el tema de investigación"/>
    <n v="0.79663396489763405"/>
    <n v="8.3344706939300503E-2"/>
    <n v="0"/>
    <n v="1"/>
    <n v="0.12002132816306549"/>
    <n v="0"/>
    <n v="0"/>
    <n v="0"/>
    <m/>
    <s v="NO"/>
    <m/>
    <m/>
    <m/>
    <m/>
    <m/>
    <m/>
    <m/>
    <m/>
    <m/>
    <m/>
    <m/>
    <m/>
    <m/>
    <m/>
    <m/>
    <m/>
    <m/>
    <m/>
    <m/>
    <m/>
    <m/>
    <m/>
  </r>
  <r>
    <n v="2021"/>
    <s v="Propuesta de Investigación Convocatoria"/>
    <x v="0"/>
    <n v="897"/>
    <s v="CONVOCATORIA PARA LA FINANCIACIÓN DE PROYECTOS DE CTeI EN SALUD QUE PROMUEVAN LA MEDICINA_x000a_PERSONALIZADA Y LA INVESTIGACIÓN TRASLACIONAL - Modalidad 1: Proyectos de CTeI basados en Investigación traslacional._x000a_"/>
    <s v="MinCiencias"/>
    <s v="Co-ejecutor"/>
    <s v="1- Universidad Pontificia Javeriana - UPJ (Ejecutor)_x000a__x000a_2- Universidad Nacional de Colombia - UNAL (Co-ejecutor)_x000a__x000a_3- Hospital Universitario San Ignacio - HUSI (Co-ejecutor)"/>
    <s v="N/A"/>
    <s v="Impacto de la calidad del aire en los patrones epigenéticos de la histona H3 en habitantes de Bogotá."/>
    <n v="36"/>
    <s v="UDFJC:_x000a_- Carlos Alfonso Zafra Mejía (co-investigador)_x000a__x000a_UPJ:_x000a_- Adriana Patricia Rojas Moreno (investigador principal)_x000a_- Carlos Andrés Celis Preciado (co-investigador)_x000a_- María José Fernández Sánchez (co-investigador)_x000a_- Litzy Gisella Bermúdez Liscano (estudiante doctorado)_x000a__x000a_UNAL:_x000a_- Liliana López Kleine (co-investigador)_x000a__x000a_HUSI:_x000a_- Alejandra Cañas Arboleda (Coordinador científico)"/>
    <s v="UDFJC:_x000a_- Grupo de Investigación en Ingeniería Ambiental - GIIAUD_x000a__x000a_UPJ:_x000a_- INSTITUTO DE GENETICA HUMANA - FACULTAD_x000a_DE MEDICINA - PONTIF_x000a__x000a_UNAL:_x000a_- Grupo de Investigación en Bioinformática y Biología_x000a_de Sistemas_x000a__x000a_HUSI:_x000a_- Enfermedades Crónicas del Adulto"/>
    <n v="1345071944"/>
    <n v="0"/>
    <n v="929956223"/>
    <n v="415115721"/>
    <n v="925356223"/>
    <n v="0"/>
    <n v="57564288"/>
    <n v="4600000"/>
    <n v="287515785"/>
    <n v="0"/>
    <n v="30950880"/>
    <n v="0"/>
    <n v="39084768"/>
    <m/>
    <m/>
    <s v="-Teniendo como referencia los artículos publicados en relación con esta temática, se esperan encontrar diferencias significativas en los niveles de enriquecimiento de H3K9Ac entre sujetos sanos de las localidades muestreadas; y pacientes con diagnóstico de asma grave. Estas diferencias esperan ser cuantificadas por la metodología de ChIPseq y se espera construir asociaciones entre los patrones epigenéticos detectados en habitantes de las localidades más contaminadas con los  patrones exhibidos por pacientes con diagnóstico de asma grave _x000a_-Se identificarán las regiones promotoras, enhancer, cuerpo del gen con mayor enriquecimiento de H 3K9Ac, en los grupos de investigación seleccionados. Teniendo en cuenta los reportes de la literatura, esperamos reportar que los genes que muestran patrones aberrantes de modificación de histonas están involucrados en estrés oxidativo, inflamación y modulación del sistema inmune. Específicamente esperamos encontrar activación aberrante de genes relacionados con la diferenciación de linfocitos Th2, los cuales han sido descritos en pacientes con asma y alergias._x000a_-Se esperan obtener datos precisos de las concentraciones de PM 2.5 en las localidades seleccionadas. Se obtendrá también un análisis espacio-temporal de la variación de las concentraciones de PM2.5. Se obtendrán resultados sobre la percepción ciudadana en relación con la calidad del aire de las áreas en estudio. Por último, se evaluará preliminarmente la posible asociación entre las concentraciones de PM2.5 y las tasas de morbilidad asociadas._x000a_-Con los datos obtenidos anteriormente se espera encontrar incrementos en los niveles de H 3K9Ac en sujetos de investigación que habitan localidades con mayor índice de material particulado PM2.5. "/>
    <s v="- Un Artículo de investigación categoría A1_x000a_- Dos Artículos de investigación categoría B_x000a_- Participación en dos congresos científicos nacionales y uno internacional_x000a_- Realización de Seminario de Impacto de la calidad de aire en la salud humana_x000a_- Elaboración de 1 Cartilla o folleto como medio de divulgación referente a la importancia de la calidad de aire en la salud humana._x000a_- Dos estudiantes especialización en medicina interna o neumología_x000a_- Formación de un estudiante de Doctorado en Ciencias, Facultad de Ciencias, Pontificia Universidad Javeriana_x000a_- Estudiante de maestría en Bioestadística y maestría en Desarrollo sustentable y ambiental_x000a_- POLICY BRIEF. Documento técnico que sintetiza la evidencia sobre un tema particular de política., presenta los hallazgos de una investigación o proyecto a los actores políticos o público no especial_x000a_- Contenidos multimedia y virtuales. Generación de videos de máximo 10 minutos donde se muestre el estado de avance del proyecto y el impacto esperado."/>
    <n v="0.68796039284572275"/>
    <n v="4.279643795767106E-2"/>
    <n v="0"/>
    <n v="1"/>
    <n v="0.2171748405749217"/>
    <n v="2.3010575856602655E-2"/>
    <n v="2.9057752765081837E-2"/>
    <n v="0"/>
    <n v="84742"/>
    <s v="Pasó banco elegibles"/>
    <d v="2021-10-13T00:00:00"/>
    <m/>
    <m/>
    <s v="Avaló"/>
    <s v="Avaló"/>
    <s v="Avaló"/>
    <s v="Avaló"/>
    <m/>
    <s v="Avaló"/>
    <m/>
    <m/>
    <m/>
    <m/>
    <m/>
    <m/>
    <m/>
    <m/>
    <m/>
    <m/>
    <m/>
    <m/>
    <m/>
  </r>
  <r>
    <n v="2019"/>
    <s v="Propuesta de Investigación Convocatoria"/>
    <x v="1"/>
    <n v="6"/>
    <s v="006-2019 CONVOCATORIA DE PROYECTOS ELEGIBLES DE INVESTIGACIÓN Y DESARROLLO - SGR - FONDO DE_x000a_CTI"/>
    <s v="SGR - MinCiencias"/>
    <s v="Ejecutor"/>
    <s v="1- CORPORACIÓN UNIVERSITARIA IBEROAMERICANA - CPI_x000a_2- UNIVERSIDAD DE ANTOFAGASTA - UATFG_x000a_3- ZEMILLAH"/>
    <s v="N/A"/>
    <s v="Ambientes de aprendizajes accesibles y afectivos que favorecen la formación de profesores para el desarrollo de experiencias estéticas con el lenguaje, las artes y el acogimiento de la diversidad en Bogotá - Región"/>
    <n v="30"/>
    <s v="UDFJC:_x000a_- Dora Calderón (investigadora principal)_x000a_- Miriam Borja Orozco (co-investigadora)_x000a_- Jhon Jairo Paez (co-investigadora)_x000a_- Rafael Fino Sandoval (co-investigador)_x000a_- Edna Mendez Pinzón (co-investigador)_x000a_- Dylan Poveda Vargas (asistente de investigación)_x000a_- Raimundo Villalba Labrador (asistente de investigación)_x000a__x000a_CPI_x000a_- María de Jesús Blanco Vega (co-investigador)_x000a_- Sandra Rincón Infante (asistente de investigación)_x000a__x000a_Zemillah_x000a_- Zulibeth Acero (Asesora)_x000a__x000a_UATFG_x000a_- Mailing Rivera Lam (co-investigadora)_x000a_- Wilson Cortés Gómez (co-investigador)_x000a_Paola Fontana Adasme (co-investigadora)"/>
    <s v="GIIPLyM"/>
    <n v="2052784848"/>
    <m/>
    <n v="1420935298"/>
    <n v="631849550"/>
    <n v="1420935298"/>
    <n v="0"/>
    <n v="359074286"/>
    <n v="0"/>
    <n v="80330440"/>
    <n v="0"/>
    <n v="139036009"/>
    <n v="0"/>
    <n v="53408815"/>
    <n v="0"/>
    <m/>
    <s v="Formulación de primera versión tipo Artículo que define categorías: experiencias estéticas en lenguaje y comunicación y en artes y criterios para su incorporación en el diseño de AAAA._x000a__x000a_(Generación de Nuevo conocimiento)_x000a_- Primera versión de ambientes de aprendizaje para el desarrollo de experiencias estéticas en lenguaje y comunicación y en artes, en la formación de profesores._x000a_- Juegos y materiales diseñados para el desarrollo de experiencia estética en lenguaje y comunicación y en artes._x000a__x000a_(Formación de Recurso Humano) - (Apropiación Social del Conocimiento)._x000a_- Documentos teóricos resultado grupos focales con propuesta de AAAA para las diversas poblaciones. _x000a__x000a_(Generación de Nuevo Conocimiento Conocimiento)_x000a_- Repositorio AAAA diseñados y validados tanto en formación de profesores como contextos educativos de distintos niveles y áreas con informe de evolución y de validación. _x000a__x000a_(Apropiación Social del conocimiento)._x000a_- Artículos postulados a revistas indexadas _x000a__x000a_(Generación de Nuevo Conocimiento)_x000a_- Cartillas para profesores_x000a_(Apropiación Social del conocimiento -"/>
    <s v="- Cuatro (4) obras y/o productos de investigación, creación en artes, arquitectura y diseño_x000a_- Doce (12) Libros y/o capítulos de libros resultados de investigación_x000a_- Tres (3) Artículos publicados en revistas indexadas nacionales e internacionales_x000a_- Diseño de primeros talleres para los grupos focales incorporando las cuatro categorías._x000a_- Preparación y participación en Congresos (mínimo dos en lenguaje y comunicación, dos en artes y uno en tecnología y uno en ingeniería_x000a_- Dos cartillas para profesores uno en lenguaje y uno en_x000a_artes"/>
    <n v="0.69219884362669459"/>
    <n v="0.17492056527494401"/>
    <n v="0"/>
    <n v="1"/>
    <n v="3.913242056432014E-2"/>
    <n v="6.773043416384375E-2"/>
    <n v="2.6017736370197525E-2"/>
    <n v="0"/>
    <n v="75356"/>
    <s v="No han publicado resultados"/>
    <s v="17/03/2020_x000a_31/03/2020"/>
    <m/>
    <m/>
    <m/>
    <m/>
    <m/>
    <m/>
    <m/>
    <m/>
    <m/>
    <m/>
    <m/>
    <m/>
    <m/>
    <m/>
    <m/>
    <m/>
    <m/>
    <m/>
    <m/>
    <m/>
    <m/>
  </r>
  <r>
    <n v="2019"/>
    <s v="Propuesta de Investigación Alianza Convenio"/>
    <x v="1"/>
    <s v="N/A"/>
    <s v="N/A"/>
    <s v="Universidad de América"/>
    <s v="Aliado"/>
    <s v="Universidad de América"/>
    <s v="N/A"/>
    <s v="Evaluación de coagulantes naturales modificados, obtenidos a partir de polifenoles extraídos de residuos del café, en diferentes tipos de agua"/>
    <n v="12"/>
    <s v="Investigador Principal:_x000a_* Juan Pablo Rodríguez Miranda (UDFJC)_x000a_* Diana Marcela Cuesta Parra (UA)_x000a__x000a_Coinvestigadores:_x000a_*Felipe Correa Mahecha_x000a_* Adriana Páez Morales_x000a_* Jaime Eduardo Arturo"/>
    <m/>
    <n v="178895903"/>
    <m/>
    <n v="50872223"/>
    <n v="128023680"/>
    <n v="0"/>
    <n v="45872223"/>
    <n v="60125000"/>
    <n v="5000000"/>
    <n v="67898680"/>
    <m/>
    <m/>
    <m/>
    <m/>
    <m/>
    <m/>
    <s v="* Formación de dos (2) estudiantes de pregrado en investigación formativa de la Universidad America._x000a_* Dos (2) estudiantes de la Tecnología en Saneamiento Ambiental y/o Ingeniería Sanitaria de la Universidad Distrital._x000a_* Formación de un (1) estudiante de maestría._x000a_* Asistencia a tres (3) ponencias en Congresos y/o Seminarios especializados"/>
    <s v="* Tres (3) artículos científicos resultados de la investigación en revistas indexadas por Colciencias_x000a_* Un (1) Libro de resultado de investigación "/>
    <n v="0"/>
    <n v="0.59250782842131378"/>
    <n v="0.43276815846392502"/>
    <n v="0.56723184153607498"/>
    <n v="0.40749217157868617"/>
    <n v="0"/>
    <n v="0"/>
    <n v="0"/>
    <s v="N/A"/>
    <s v="N/A"/>
    <s v="N/A"/>
    <m/>
    <s v="Gracias por el envío de la información, sin embargo, creo que debemos sentar un lineamiento frente a este tipo de propuestas de proyectos (en convenio), dado que existen rubros que la Universidad asume , (que para esta oportunidad son mas altos que la Universidad América) y creería que fácilmente puede aplicar a la convocatoria de banco de proyectos que el CIDC tiene abierta. Lo indico porque  no se asocian pares para su evaluación, y con rubros de por medio, creería que lo mínimo se realice una evaluación como las que se realizan normalmente en CIDC. De mi parte no tengo experiencia para avalar está propuesta desde el punto de vista académico._x000a__x000a_Por tal motivo, no doy mi aval, hasta tanto no se tenga claridad del procedimiento asignación de pares.  Algunas inquietudes que surgen : El director del proyecto se encuentra a paz y salvo con otros proyectos?, administrativamente tanto el directo cómo el grupo puede aplicar ? Porque la UD asume más de la mitad del proyecto en efectivo? Los productos son acordes a la solicitud económica planteada?. _x000a__x000a_Como sugerencia propongo  que  este tipo de propuestas apliquen a las convocatorias de Banco de Proyectos, hasta tanto no se tenga una reglamentación clara de este tipo de proyectos en Convenio."/>
    <s v="Buenos días Milenita. déspues de leer el docunento del profesor Juan Pablo. respecto al aspecto académico recomendaria revisar el objetivo general para especificar que es lo que se quiere con la evaluación. En el aspecto administrativo volvemos a un proyecto que solicita 45millones en efectivo que no sabemos si la universidad tiene dicha capacidad. Saludos"/>
    <s v="Avaló"/>
    <m/>
    <m/>
    <m/>
    <m/>
    <m/>
    <m/>
    <m/>
    <m/>
    <m/>
    <m/>
    <m/>
    <m/>
    <m/>
    <m/>
    <m/>
    <m/>
    <m/>
  </r>
  <r>
    <n v="2020"/>
    <s v="Propuesta de Investigación Convocatoria"/>
    <x v="1"/>
    <s v="Solución COVID-19"/>
    <s v="INVITACIÓN A PRESENTAR PROYECTOS QUE CONTRIBUYAN A LA SOLUCIÓN DE PROBLEMÁTICAS ACTUALES DE SALUD RELACIONADAS CON LA PANDEMIA DE COVID-19"/>
    <s v="MinCiencias"/>
    <s v="Ejecutor"/>
    <s v="N/A"/>
    <s v="N/A"/>
    <s v="HERRAMIENTAS PARA LA CONSTRUCCIÓN DE POLÍTICAS PÚBLICAS EN COLOMBIA, PARA EL CONTROL Y MITIGACIÓN DE LOS EFECTOS OCASIONADOS POR INFECCIONES_x000a_RESPIRATORIAS AGUDAS (IRA), MEDIANTE MACHINE LEARNING. ESTUDIO DE CASO: SARSCoV-2."/>
    <n v="8"/>
    <s v="- JUAN PABLO RODRIGUEZ MIRANDA_x000a_- CARLOS ARTURO REINA RODRIGUEZ_x000a_- MAURICIO ANDRES RUIZ OCHOA_x000a_- NICOLAS DAVID ROZO GARCES_x000a_- CAROLINA PINO VÉLEZ_x000a_- JUAN MANUEL SÁNCHEZ CÉSPEDES_x000a_- CARLOS DAVID PADILLA LEAL_x000a_- SANDRA PATRICIA USAQUÉN PERILLA_x000a_- JENNY ALEXANDRA SEGURA OSUNA"/>
    <s v="- GIIRA_x000a_- AQUAFORMAT"/>
    <n v="1452705021"/>
    <m/>
    <n v="932705021"/>
    <n v="520000000"/>
    <n v="932705021"/>
    <n v="0"/>
    <n v="520000000"/>
    <m/>
    <m/>
    <m/>
    <m/>
    <m/>
    <m/>
    <m/>
    <m/>
    <s v="- Formación de cinco (5) estudiantes de pregrado en investigación formativa (Tecnología en Saneamiento Ambiental, Ingeniería Sanitaria, Ingeniería de Sistemas e Ingeniería Electrónica de la Universidad Distrital Francisco José de Caldas)_x000a_- Dos (2) ponencias en Congresos y/o Seminarios especializados, uno nacional y otro internacional._x000a_- Socialización de resultados ante el Gobierno Nacional, Autoridad Sanitaria y Autoridad Ambiental Jurisdicción."/>
    <s v="- Dos (2) artículos científicos resultados de la investigación en revistas indexadas por Colciencias_x000a_- Un (1) libro de los resultados de la investigación que reúna cada una de las líneas del proyecto._x000a_- Un (1) software especializado."/>
    <n v="0.64204708286748602"/>
    <n v="0.35795291713251398"/>
    <n v="0"/>
    <n v="1"/>
    <n v="0"/>
    <n v="0"/>
    <n v="0"/>
    <n v="0"/>
    <n v="77147"/>
    <s v="No paso"/>
    <d v="2020-04-06T00:00:00"/>
    <m/>
    <m/>
    <s v="Avaló"/>
    <s v="No Avaló"/>
    <s v="Avaló"/>
    <s v="Avaló"/>
    <m/>
    <s v="Avaló"/>
    <m/>
    <m/>
    <m/>
    <m/>
    <m/>
    <m/>
    <m/>
    <m/>
    <m/>
    <m/>
    <m/>
    <m/>
    <m/>
  </r>
  <r>
    <n v="2020"/>
    <s v="Propuesta de Investigación Convocatoria"/>
    <x v="1"/>
    <s v="Solución COVID-19"/>
    <s v="INVITACIÓN A PRESENTAR PROYECTOS QUE CONTRIBUYAN A LA SOLUCIÓN DE PROBLEMÁTICAS ACTUALES DE SALUD RELACIONADAS CON LA PANDEMIA DE COVID-19"/>
    <s v="MinCiencias"/>
    <s v="Ejecutor"/>
    <s v="N/A"/>
    <s v="N/A"/>
    <s v="Clasificación Asistencial COVID19"/>
    <n v="8"/>
    <s v="- Nelson Díaz Aldana (Investigador principal)_x000a_- César Leonardo Trujillo (Co-investigador)_x000a_- David Rosero Bernal Co-investigador"/>
    <s v="- LIFAE"/>
    <n v="833158200"/>
    <m/>
    <n v="538108200"/>
    <n v="295050000"/>
    <n v="538108200"/>
    <n v="0"/>
    <n v="295050000"/>
    <m/>
    <m/>
    <m/>
    <m/>
    <m/>
    <m/>
    <m/>
    <m/>
    <s v="El trabajo desarrollado por el grupo de investigación se ha focalizado en tres (03) aspectos: Pronóstico de_x000a_información disponible en las bases de datos, pronóstico de la segmentación de las imágenes de rayos x y_x000a_automatización de la clasificación asistencial a partir de soluciones disponibles en la nube._x000a_En la actualidad, se dispone de una gran cantidad de información que hace posible el desarrollo de modelos de_x000a_pronóstico bastante precisos. Sin embargo, el reto consiste en definir flujos de trabajo para el análisis de datos_x000a_que permitan convertir toda la información de baja calidad en información procesable. En el documento se_x000a_define un flujo de trabajo que tiene en cuenta cuatro pasos:_x000a_1. Importar datos de diferentes fuentes, tales como, archivos, bases de datos y hojas de datos._x000a_2. Limpiar la información por medio de la eliminación de valores atípicos y ruido, y combinar los conjuntos_x000a_de datos._x000a_3. Desarrollar un modelo predictivo preciso con base en la combinación de datos utilizando técnicas_x000a_adecuadas de aprendizaje profundo._x000a_4. Desplegar el modelo como una aplicación en un ambiente de producción._x000a_Para el desarrollo de la investigación se está utilizando las siguientes herramientas: Matlab [8], Simulink [9],_x000a_Opal-RT [10], DSPACE [11] y Amazon AWS [12]. Matlab y Simulink se utilizan para modelar el sistema de_x000a_clasificación asistencial y expandirlo a la segmentación de imágenes de rayos x. La definición del modelo_x000a_incluye el flujo de trabajo que permita el análisis de datos para el pronóstico del nexo epidemiológico y de los_x000a_antecedentes clínicos. Adicionalmente, se proyecta definir una aplicación que permita seleccionar cualquier_x000a_entidad que reporte información dentro del país para desplegar la clasificación asistencial actual y pronosticar_x000a_una futura._x000a_La plataforma de simulación de elementos eléctricos complejos (Opal-RT ó DSPACE) se utiliza para emular en_x000a_tiempo real el desempeño del modelo en términos de generación de datos y seguimiento al modelo. La_x000a_incorporación de los datos en la caracterización del comportamiento del nexo epidemiológico y de los_x000a_antecedentes clínicos permite obtener un pronóstico más preciso, de tal manera, que el sistema de_x000a_clasificación asistencial pueda mostrar escenarios para tomar decisiones más acertadas con respecto a_x000a_situaciones particulares._x000a_Finalmente, se utiliza el servicio de almacenamiento simple de Amazon (Amazon S3 ) para garantizar el acceso_x000a_y registro de los archivos que se utilizan por los modelos y los algoritmos de pronóstico bajo condiciones_x000a_adecuadas de escalabilidad, disponibilidad de datos, seguridad y rendimiento."/>
    <s v="La producción de esta solución permitirá tener disponible la información centralizada de los pacientes de manera permanente y la presentación amigable de escenarios futuros adecuados para la toma de decisiones de corto y mediano plazo."/>
    <n v="0.64586557510926501"/>
    <n v="0.35413442489073504"/>
    <n v="0"/>
    <n v="1"/>
    <n v="0"/>
    <n v="0"/>
    <n v="0"/>
    <n v="0"/>
    <n v="77492"/>
    <s v="No paso"/>
    <d v="2020-04-06T00:00:00"/>
    <m/>
    <s v="Avaló"/>
    <s v="Avaló"/>
    <s v="Avaló"/>
    <s v="Avaló"/>
    <s v="Avaló"/>
    <m/>
    <m/>
    <m/>
    <m/>
    <m/>
    <m/>
    <m/>
    <m/>
    <m/>
    <m/>
    <m/>
    <m/>
    <m/>
    <m/>
    <m/>
  </r>
  <r>
    <n v="2020"/>
    <s v="Propuesta de Investigación Convocatoria"/>
    <x v="1"/>
    <s v="Solución COVID-19"/>
    <s v="INVITACIÓN A PRESENTAR PROYECTOS QUE CONTRIBUYAN A LA SOLUCIÓN DE PROBLEMÁTICAS ACTUALES DE SALUD RELACIONADAS CON LA PANDEMIA DE COVID-19"/>
    <s v="MinCiencias"/>
    <s v="Ejecutor"/>
    <s v="- PONTIFICIA UNIVERSIDAD JAVERIANA_x000a_- COLOMBIANA DE TRASPLANTES SAS_x000a_- HOSPITAL MILITAR CENTRAL_x000a_- SOCIEDAD COLOMBIANA DE INGENIERIA_x000a_FISICA_x000a_- UNIVERSIDAD EL BOSQUE"/>
    <s v="N/A"/>
    <s v="ESPECTROSCOPIAS RAMAN Y ELIPSOMÉTRICA PARA EL PRONÓSTICO DE EVOLUCIÓN DEL COVID-19 EN PACIENTES INFECTADOS CON SARS-COV-2"/>
    <n v="6"/>
    <s v="- Alejandro Camargo_x000a_- Adriana Beltran_x000a_- Mónica Acevedo_x000a_- Juan Carlos Ulloa_x000a_- Henry Ortíz_x000a_- Sandra Perdomo_x000a_- Andrés Cardona_x000a_- Jaime Perez_x000a_- María Consuelo Romero_x000a_- Cesar Herreño"/>
    <s v="UDFJC:_x000a_Grupo de Instrumentación Cientifica &amp; Didáctica_x000a_PUJ:_x000a_Enfermedades Infecciosas_x000a_CDTSAS:_x000a_Grupo de investigación Colombiana de_x000a_Trasplantes_x000a_HMC:_x000a_Grupo de Inmunología Clínica Aplicada_x000a_SCDIF:_x000a_INGENIERIA FISICA_x000a_UDB:_x000a_Grupo de Inmunología celular y molecular_x000a_Universidad El Bosque"/>
    <n v="1590798299"/>
    <m/>
    <n v="824297436"/>
    <n v="766500863"/>
    <n v="824297436"/>
    <n v="0"/>
    <n v="739600000"/>
    <n v="0"/>
    <n v="2047391"/>
    <n v="0"/>
    <n v="5399040"/>
    <n v="0"/>
    <n v="5454432"/>
    <n v="0"/>
    <n v="14000000"/>
    <m/>
    <s v="Actualmente se han identificado cuatro genes que pertenecen a la familia del coronavirus, conocidos como alfa, beta,_x000a_gamma y delta. Dentro de este grupo de genes, el virus corona alfa y beta, puede ocasionar patologías, tanto en seres_x000a_humanos como en animales. Mientras que coronavirus del grupo gamma y delta, sólo generan procesos infecciosos en_x000a_animales._x000a_El virus coronavirus (COVID-19) pertenece a la familia beta, y es el patógeno responsable de los mecanismos_x000a_infecciosos que se desencadenaron en seres humanos y que generaron una neumonía masiva en Wuhan, Hubei_x000a_(China) en diciembre del 2019. Aquí radica la importancia de diagnosticar esta infección de manera rápida y ágil por_x000a_medio de técnicas moleculares como RT-PCR. Esto también es de relevancia en la actualidad, debido a que no existen_x000a_vacunas o antivirales que se encuentren aprobados para procedimientos clínicos._x000a_La Organización Mundial de la Salud (OMS) ha puesto a disposición protocolos de laboratorio para la detección de este_x000a_virus. En estos documentos, este organismo menciona la importancia de detectar los genes RdyRp y E que se han_x000a_utilizado masivamente en países como Corea, desde febrero de 2020 y los genes N, que se han utilizado en los_x000a_Centros para el Control y Prevención de Enfermedades (CDC) de los Estados Unidos; dándole una mayor fiabilidad al_x000a_diagnóstico. En este procedimiento sólo se añade ARN de plantilla para que pueda ser utilizado por cualquier_x000a_investigador que decida realizar el procedimiento._x000a_Esto es posible a través de la utilización de un kit de RT-PCR en tiempo real, que detecte los genes anteriormente_x000a_mencionados e identifique a los pacientes positivos para la enfermedad y descarte a los que no han sido infectados con_x000a_el COVID-19. A partir de este punto, se procede a la correlación de los resultados a través de la técnica de RAMAN._x000a_Bibliografía: Directrices de Laboratorio para la Detección y Diagnóstico de la Infección con el Nuevo Coronavirus 2019_x000a_(2019-nCoV) - 1 Febrero de 2020 - Organización mundial de la salud."/>
    <n v="0.51816590231342707"/>
    <n v="0.46492380615752721"/>
    <n v="0"/>
    <n v="1"/>
    <n v="1.2870211146736963E-3"/>
    <n v="3.3939186403417194E-3"/>
    <n v="3.4287388938174872E-3"/>
    <n v="8.8006128802127926E-3"/>
    <n v="76726"/>
    <s v="No paso"/>
    <d v="2020-04-06T00:00:00"/>
    <m/>
    <s v="Avaló"/>
    <s v="Avaló"/>
    <s v="Impedido"/>
    <s v="Avaló"/>
    <s v="Avaló"/>
    <m/>
    <m/>
    <m/>
    <m/>
    <m/>
    <m/>
    <m/>
    <m/>
    <m/>
    <m/>
    <m/>
    <m/>
    <m/>
    <m/>
    <m/>
  </r>
  <r>
    <n v="2020"/>
    <s v="Propuesta de Investigación Convocatoria"/>
    <x v="1"/>
    <s v="Solución COVID-19"/>
    <s v="INVITACIÓN A PRESENTAR PROYECTOS QUE CONTRIBUYAN A LA SOLUCIÓN DE PROBLEMÁTICAS ACTUALES DE SALUD RELACIONADAS CON LA PANDEMIA DE COVID-19"/>
    <s v="MinCiencias"/>
    <s v="Ejecutor"/>
    <m/>
    <s v="N/A"/>
    <s v="Sistema integrado de monitoreo de datos médicos geolocalizados para toma de decisiones y modelamiento epidemiológico basado en inteligencia artificial enfocado en el caso de estudio SARS-Cov-2"/>
    <n v="6"/>
    <s v="- Diego Barragán_x000a_- Israel Contreras_x000a_- Nathaly Marín_x000a_- Roberto Ferro_x000a_- Andrés López_x000a_- Juan Bello_x000a_- Gabriel Alzate"/>
    <s v="LIDER"/>
    <n v="712600000"/>
    <m/>
    <n v="553400000"/>
    <n v="159200000"/>
    <n v="553400000"/>
    <n v="0"/>
    <n v="159200000"/>
    <n v="0"/>
    <n v="0"/>
    <n v="0"/>
    <n v="0"/>
    <n v="0"/>
    <n v="0"/>
    <n v="0"/>
    <n v="0"/>
    <m/>
    <s v="Contar con un sistema de geolocalización en tiempo real permite conocer las ubicaciones de los pacientes_x000a_afectados por el Covid-19, esto con el fin de implementar planes de contingencia que ayuden a reducir dichos focos_x000a_de propagación. Se sabe que actualmente una de las ciudades en Colombia más afectadas es la capital Bogotá,_x000a_inicialmente el virus ingresó en días anteriores al 6 de Marzo cuando se diagnosticó el paciente cero en el país,_x000a_asumiendo que este virus se importó por vía aérea, este sistema logrará caracterizar dichos escenarios de_x000a_propagación permitiendo tomar decisiones radicales que ayuden a minimizar la razón del número de contagiados en_x000a_función del tiempo, esta es una de las grandes preocupaciones en vista de que la red hospitalaria [11] no cuenta_x000a_con UCIS suficientes para la demanda que se avecina._x000a_Cuando el sistema se encuentre en funcionamiento se retroalimentan las bases de datos en tiempo real que_x000a_permitan conocer estadísticas actualizadas para analizar si los protocolos implementados por el Ministerio de Salud_x000a_han generado resultados. Actualmente el número de contagios en Colombia supera los 490 individuos y se estima_x000a_por medio de una regresión con losdatos actuales que para finales de abril esta cifra se encuentre muy por encima_x000a_de las 5.000 personas afectadas y que haya en total entre 80 y 100 muertes. El diseño de un algoritmo estocástico_x000a_y/o metaheurístico retroalimentado con machine learning permitirá generar un modelo de estimación que_x000a_pronostique un número probable de contagios por día, según la ubicación y factores estudiados previamente, esto_x000a_con el fin de mitigar dichos focos de propagación por medio de medidas radicales que no impacten colateralmente_x000a_la economía del país._x000a_Con el total de los datos obtenidos durante el proceso, se convierte en un insumo de toma de decisión para el_x000a_gobierno."/>
    <n v="0.77659275891103008"/>
    <n v="0.22340724108896998"/>
    <n v="0"/>
    <n v="1"/>
    <n v="0"/>
    <n v="0"/>
    <n v="0"/>
    <n v="0"/>
    <n v="76725"/>
    <s v="No paso"/>
    <d v="2020-04-06T00:00:00"/>
    <m/>
    <s v="Avaló"/>
    <m/>
    <s v="Avaló"/>
    <s v="Avaló"/>
    <s v="Avaló"/>
    <m/>
    <m/>
    <m/>
    <m/>
    <m/>
    <m/>
    <m/>
    <m/>
    <m/>
    <m/>
    <m/>
    <m/>
    <m/>
    <m/>
    <m/>
  </r>
  <r>
    <n v="2020"/>
    <s v="Propuesta de Investigación Convocatoria"/>
    <x v="1"/>
    <s v="Solución COVID-19"/>
    <s v="INVITACIÓN A PRESENTAR PROYECTOS QUE CONTRIBUYAN A LA SOLUCIÓN DE PROBLEMÁTICAS ACTUALES DE SALUD RELACIONADAS CON LA PANDEMIA DE COVID-19"/>
    <s v="MinCiencias"/>
    <s v="Ejecutor"/>
    <s v="- CORPORACIÓN TECNOLÓGICA INDUSTRIAL COLOMBIANA_x000a_- FUNDACIÓN UNIVERSITARIA_x000a_PANAMERICANA_x000a_- UNIVERSIDAD SANTO TOMAS"/>
    <s v="N/A"/>
    <s v="Modelo de comunicación asertiva para el aislamiento y el uso de redes sociales que permita impactar en la cadena de transmisión del COVID 19 en Bogotá. Caso de estudio Instituciones De educación Superior (IES)."/>
    <n v="8"/>
    <s v="- Neider Barbosa_x000a_- Edwin Forero_x000a_- Evy Tapias_x000a_- Fabiola Saenz"/>
    <s v="- INNOVATEC_x000a_- GRUPO DE INVESTIGACIÓN EN INGENIERÍAS - GIIS"/>
    <n v="622920055"/>
    <m/>
    <n v="561614647"/>
    <n v="61305408"/>
    <n v="561614647"/>
    <n v="0"/>
    <n v="16200000"/>
    <n v="0"/>
    <n v="28800000"/>
    <n v="0"/>
    <n v="9000000"/>
    <n v="0"/>
    <n v="7305408"/>
    <n v="0"/>
    <n v="0"/>
    <m/>
    <s v="La relación simbiótica entre las redes sociales y la información, no ha sido ajena al manejo que ha tenido esta en_x000a_relación con el surgimiento y desarrollo de esta pandemia denominada COVID 19. En la historia de la humanidad_x000a_ninguna pandemia tuvo tanta cobertura, tanto flujo de datos, tantos elementos audiovisuales y textuales que permiten a_x000a_cada individuo realizar sus propios análisis y por qué no sacar conclusiones._x000a_Solo en los siglos XX y XXI varias epidemias han asolado a la humanidad desde la gripe española, el ébola, el cólera y_x000a_el SIDA hasta las más recientes como lo son la gripe A (H1N1) y el COVID 19. Pero sin duda es esta ultima la que_x000a_mayor difusión ha tenido, gracias obviamente a las redes sociales._x000a_Es vital el flujo de la información, hoy tenemos acceso directo a los datos de la epidemia en tiempo real, conocemos las_x000a_políticas de los diferentes Estados, observamos el sentir de los diferentes países, culturas e individuos, tratamos de_x000a_entender los pronósticos de la ciencia y de las paraciencias, nos reímos con memes, nos preocupamos por audios y_x000a_videos apocalípticos, podemos escuchar de primera mano la voz de los afectados, de los creyentes y contradictores. Al_x000a_mismo tiempo las redes han permitido continuar con cierta normalidad tenemos conciertos virtuales, noticias minuto a_x000a_minuto, eventos culturales y hasta la vida académica se está desarrollando por estas redes._x000a_Son muchas las ventajas que hoy se tienen para el desarrollo y conocimiento de este tipo de situaciones, hoy la_x000a_información esta tan solo a un clip, lo que hace más importante el manejo responsable de la información y las redes y_x000a_hace a su vez necesarias profundas investigaciones que hagan de esta relación un factor de desarrollo y mejoramiento_x000a_de las condiciones de existencia de la humanidad."/>
    <n v="0.90158382683633453"/>
    <n v="2.6006547501508843E-2"/>
    <n v="0"/>
    <n v="1"/>
    <n v="4.6233862224904609E-2"/>
    <n v="1.444808194528269E-2"/>
    <n v="1.1727681491969302E-2"/>
    <n v="0"/>
    <n v="77046"/>
    <s v="No paso"/>
    <d v="2020-04-06T00:00:00"/>
    <m/>
    <s v="Avaló"/>
    <m/>
    <s v="No Avaló"/>
    <s v="No Avaló"/>
    <s v="Avaló"/>
    <m/>
    <m/>
    <m/>
    <m/>
    <m/>
    <m/>
    <m/>
    <m/>
    <m/>
    <m/>
    <m/>
    <m/>
    <m/>
    <m/>
    <m/>
  </r>
  <r>
    <n v="2020"/>
    <s v="Propuesta de Investigación Convocatoria"/>
    <x v="1"/>
    <s v="Solución COVID-19"/>
    <s v="INVITACIÓN A PRESENTAR PROYECTOS QUE CONTRIBUYAN A LA SOLUCIÓN DE PROBLEMÁTICAS ACTUALES DE SALUD RELACIONADAS CON LA PANDEMIA DE COVID-19"/>
    <s v="MinCiencias"/>
    <s v="Co-ejecutor"/>
    <s v="- FUNDACIÓN UNIVERSITARIA LOS LIBERTADORES_x000a_- UNIVERSIDAD TECNOLOGICA DEL CHOCO DIEGO LUIS CORDOBA_x000a_- UNIVERSIDAD TECNOLOGICA DEL CHOCO DIEGO LUIS CORDOBA"/>
    <s v="N/A"/>
    <s v="Implementación de un sistema de vigilancia y alertas tempranas para la gestión de riesgos epidemiológicos asociados al_x000a_covid-19, a partir de un modelo de ecuaciones estructurales que analice los determinantes sociales en territorios étnicos."/>
    <n v="9"/>
    <s v="- Sebastien Lozano_x000a_- Adriana Gallego_x000a_- Vladimir Ballesteros_x000a_- Gloria Prado_x000a_- Denis Castro_x000a_- Harold Moreno_x000a_- Deiner Mena_x000a_Arnobio Palacios "/>
    <s v="- Representaciones y Conceptos Científicos. IREC._x000a_- Electronica, Telecomunicaciones e Informatica con Oportunidad y Servicio &quot;ETICOS&quot;_x000a_- Investigaciones Pedagógicas en el área de Matemáticas &quot;INPEMA&quot;"/>
    <n v="720007707"/>
    <m/>
    <n v="539355252"/>
    <n v="180652455"/>
    <n v="539355252"/>
    <n v="0"/>
    <n v="43680000"/>
    <n v="0"/>
    <n v="42000000"/>
    <n v="0"/>
    <n v="94972455"/>
    <n v="0"/>
    <n v="0"/>
    <n v="0"/>
    <n v="0"/>
    <m/>
    <m/>
    <n v="0.74909649821290036"/>
    <n v="6.0666017287506618E-2"/>
    <n v="0"/>
    <n v="1"/>
    <n v="5.8332708930294824E-2"/>
    <n v="0.13190477556929817"/>
    <n v="0"/>
    <n v="0"/>
    <n v="77288"/>
    <s v="No paso"/>
    <d v="2020-04-06T00:00:00"/>
    <m/>
    <s v="No Avaló"/>
    <m/>
    <s v="No Avaló"/>
    <s v="No Avaló"/>
    <s v="Avaló"/>
    <m/>
    <m/>
    <m/>
    <m/>
    <m/>
    <m/>
    <m/>
    <m/>
    <m/>
    <m/>
    <m/>
    <m/>
    <m/>
    <m/>
    <m/>
  </r>
  <r>
    <n v="2020"/>
    <s v="Propuesta de Investigación Convocatoria"/>
    <x v="1"/>
    <s v="Solución COVID-19"/>
    <s v="INVITACIÓN A PRESENTAR PROYECTOS QUE CONTRIBUYAN A LA SOLUCIÓN DE PROBLEMÁTICAS ACTUALES DE SALUD RELACIONADAS CON LA PANDEMIA DE COVID-19"/>
    <s v="MinCiencias"/>
    <s v="Ejecutor"/>
    <s v="N/A"/>
    <s v="N/A"/>
    <s v="COCOVID"/>
    <n v="6"/>
    <s v="- Edgar Rodríguez_x000a_- José Ignacio Rodríguez_x000a_- Giovanny Tarazona_x000a_- Pablo Garzón"/>
    <s v="Comercio Electronico en Colombia -_x000a_GICOECOL"/>
    <n v="2032670000"/>
    <m/>
    <n v="1952670000"/>
    <n v="80000000"/>
    <n v="1952670000"/>
    <n v="0"/>
    <n v="80000000"/>
    <n v="0"/>
    <n v="0"/>
    <n v="0"/>
    <n v="0"/>
    <n v="0"/>
    <n v="0"/>
    <n v="0"/>
    <n v="0"/>
    <m/>
    <s v="Análisis y detección de posibles infectados en tiempo real._x000a_Seguimiento oportuno a personas con alto riesgo de contagio de COVID-19._x000a_Alertamientos oportunos para mitigación de contagio de COVID-19"/>
    <n v="0.96064289825697236"/>
    <n v="3.9357101743027645E-2"/>
    <n v="0"/>
    <n v="1"/>
    <n v="0"/>
    <n v="0"/>
    <n v="0"/>
    <n v="0"/>
    <n v="77220"/>
    <s v="No paso"/>
    <d v="2020-04-06T00:00:00"/>
    <m/>
    <m/>
    <m/>
    <m/>
    <m/>
    <s v="Avaló"/>
    <m/>
    <m/>
    <m/>
    <m/>
    <m/>
    <m/>
    <m/>
    <m/>
    <m/>
    <m/>
    <m/>
    <m/>
    <m/>
    <m/>
    <m/>
  </r>
  <r>
    <n v="2020"/>
    <s v="Propuesta de Investigación Convocatoria"/>
    <x v="1"/>
    <s v="Solución COVID-19"/>
    <s v="INVITACIÓN A PRESENTAR PROYECTOS QUE CONTRIBUYAN A LA SOLUCIÓN DE PROBLEMÁTICAS ACTUALES DE SALUD RELACIONADAS CON LA PANDEMIA DE COVID-19"/>
    <s v="MinCiencias"/>
    <s v="Ejecutor"/>
    <s v="N/A"/>
    <s v="N/A"/>
    <s v="UNIDAD DE ATENCION DE EMERGENCIA POR INSUFICIENCIA RESPIRATORIA CAUSADA POR COVID-19"/>
    <n v="6"/>
    <s v="- Jhoan Oliveros_x000a_- Carlos Montenegro_x000a_- David Arciniegas_x000a_- Rubiela Bello"/>
    <s v="GIIRA"/>
    <n v="565630929"/>
    <m/>
    <n v="533893587"/>
    <n v="31737342"/>
    <n v="519493587"/>
    <n v="0"/>
    <n v="31737342"/>
    <n v="14400000"/>
    <n v="0"/>
    <n v="0"/>
    <n v="0"/>
    <n v="0"/>
    <n v="0"/>
    <n v="0"/>
    <n v="0"/>
    <m/>
    <s v="El principal beneficio de la UNIDAD DE ATENCION DE EMERGENCIA POR INSUFICIENCIA RESPIRATORIA es la_x000a_rápida implementación y el bajo costo, esto permitirá aumentar la cobertura de la atención de pacientes con infecciones_x000a_respiratorias agudas (SARS-Cov-2 entre ellas) en zonas de difícil acceso o con limitada disponibilidad de recursos_x000a_hospitalarios, principalmente respiradores mecánicos._x000a_Al usar usar la electricidad como fuente de energía, el equipo puede ser operado en hospitales temporales o incluso en_x000a_espacios con adecuación mínima para atender enfermos. Tiene el potencial de ser fabricado masivamente con un bajo_x000a_costo, lo que amplía las posibilidades de adquisición. La mayoría de los componentes son usados comercialmente en_x000a_la actualidad, facilitando la construcción, mantenimiento y entrenamiento del personal médico."/>
    <n v="0.91843207357566548"/>
    <n v="5.6109629747633546E-2"/>
    <n v="0"/>
    <n v="1"/>
    <n v="2.5458296676701003E-2"/>
    <n v="0"/>
    <n v="0"/>
    <n v="0"/>
    <n v="77295"/>
    <s v="No paso"/>
    <d v="2020-04-06T00:00:00"/>
    <m/>
    <m/>
    <m/>
    <m/>
    <m/>
    <s v="Avaló"/>
    <m/>
    <m/>
    <m/>
    <m/>
    <m/>
    <m/>
    <m/>
    <m/>
    <m/>
    <m/>
    <m/>
    <m/>
    <m/>
    <m/>
    <m/>
  </r>
  <r>
    <n v="2022"/>
    <s v="Propuesta de Investigación Alianza Convenio"/>
    <x v="0"/>
    <s v="N/A"/>
    <s v="CONVOCATORIA PARA LA CONFORMACIÓN DEL_x000a_BANCO DE PROYECTOS Y PROGRAMAS DE INVESTIGACIÓN E INNOVACIÓN_x000a_DE LA CORPORACIÓN UNIVERSITARIA IBEROAMERICANA"/>
    <s v="Corporación Universitaria Iberoamericana"/>
    <s v="Aliado"/>
    <s v="1- Corporación Universitaria Iberoamericana_x000a_2- Empresa Vértice SAS_x000a_3- Corporación Inclusive Movimiento"/>
    <s v="N/A"/>
    <s v="Validación de los requerimientos didácticos generados para el diseño de un Ambiente de Aprendizaje Accesible y Afectivo (AAAA) para la formación de profesores en experiencias estéticas con el lenguaje, el arte y el acogimiento de la diversidad – Fase II -"/>
    <n v="10"/>
    <s v="UDFJC:_x000a_- Dora Inés Calderón (investigadora principal)_x000a_- Mirian Borja Orozco (co-investigador)_x000a_- Rafael Fino Sandoval (co-investigador)_x000a__x000a_IBERO:_x000a_- María de Jesús Blaco Vega (investigadora principal)_x000a_- Dayilmar Arley Álvarez Monsalve (co-investigador)_x000a__x000a_VERTICE SAS:_x000a_- Juliana León Suárez (co-investigador)_x000a__x000a_Corporación:_x000a_- Paulina Avellaneda (asesora)"/>
    <s v="UDFJC:_x000a_- -Grupo de Investigación Interdisciplinaria en Pedagogía del Lenguaje y las Matemáticas-GIIPLyM, _x000a_-Grupo de Investigación - Literatura, Educación y Comunicación (LEC)_x000a__x000a_IBERO:_x000a_- Grupo en Investigación y Escenarios de Educación Pedagógica - GIEEP -"/>
    <n v="92497760"/>
    <n v="0"/>
    <n v="5000000"/>
    <n v="87497760"/>
    <n v="0"/>
    <n v="0"/>
    <n v="40700000"/>
    <n v="5000000"/>
    <n v="34797760"/>
    <n v="0"/>
    <n v="6000000"/>
    <n v="0"/>
    <n v="6000000"/>
    <m/>
    <m/>
    <s v="- Sistema de validación con categorías, unidades de análisis e instrumentos_x000a_- Documento con Ajuste de los referentes didácticos formulados en la fase I_x000a_- Identificación entre las relaciones de las hipótesis propuestas y el desarrollo de la evolución. _x000a_- Identificación de los aspectos de refinación en el diseño_x000a_- Diseño didáctico refinado y sistema de actividades e instrumentos para realizar la evolución del diseño_x000a_- Registro y sistematización de la evolución del diseño_x000a_- Reformulación definitiva de requerimientos didácticos a partir del proceso de validación"/>
    <s v="- Un Artículo postulado a revista indexada Q1._x000a_- Tres Prototipos de talleres para formación de estudiantes para profesor validados._x000a_- Sistema de validación de requerimientos de acuerdo con la revisión, identificación entre las relaciones de las hipótesis propuestas y el desarrollo de la evolución, así como los aspectos de refinación en el diseño._x000a_Diseños refinados_x000a_- Un Informe de análisis de potencialidades de recursos tecnológicos ampliado por efecto de la validación._x000a_- Un Diseño didáctico validado de un sistema de talleres para formar profesores en el diseño y validación de AAAA para desarrollar experiencias estéticas en lenguaje y en artes._x000a_- Dos Trabajos de grado en el tema de validación didáctica de ambientes de aprendizaje para el desarrollo de experiencias estéticas en lenguaje y en artes."/>
    <n v="0"/>
    <n v="0.44001065539316842"/>
    <n v="0"/>
    <n v="1"/>
    <n v="0.43025647323783839"/>
    <n v="6.4866435684496571E-2"/>
    <n v="6.4866435684496571E-2"/>
    <n v="0"/>
    <s v="N/A"/>
    <s v="N/A"/>
    <s v="N/A"/>
    <m/>
    <m/>
    <m/>
    <m/>
    <m/>
    <m/>
    <m/>
    <m/>
    <m/>
    <m/>
    <m/>
    <m/>
    <m/>
    <m/>
    <m/>
    <m/>
    <m/>
    <m/>
    <m/>
    <m/>
    <m/>
  </r>
  <r>
    <n v="2020"/>
    <s v="Propuesta de Investigación Convocatoria"/>
    <x v="1"/>
    <n v="874"/>
    <s v="CONVOCATORIA PARA EL FORTALECIMIENTO DE PROYECTOS EN EJECUCIÓN DE CTeI EN CIENCIAS DE LA SALUD CON TALENTO JOVEN E IMPACTO REGIONAL"/>
    <s v="MinCiencias"/>
    <s v="Ejecutor"/>
    <s v="N/A"/>
    <s v="N/A"/>
    <s v="Modelo de seguimiento remoto para terapias de rehabilitación motora en pacientes con lesiones de tejido blando en extremidades."/>
    <n v="13"/>
    <s v="Joven talento:_x000a_- Jonathan Steven Capera Quintana_x000a_- Sebastian Camilo Vanegas Ayala_x000a_- Daniel David Leal Lara_x000a_- Camilo Enrique Rocha Calderon_x000a_- Brayan Leonardo Sierra Forero_x000a_- Norbey Danilo Muñoz Cañon_x000a__x000a_Tutor:_x000a_- Julio Barón Velandía_x000a_- John Freddy Parra Peña_x000a_"/>
    <s v="Interoperabilidad Tecnológica y Semántica"/>
    <n v="173040000"/>
    <m/>
    <n v="168000000"/>
    <n v="5040000"/>
    <n v="168000000"/>
    <n v="0"/>
    <n v="5040000"/>
    <m/>
    <m/>
    <m/>
    <m/>
    <m/>
    <m/>
    <m/>
    <m/>
    <s v="- Diagnóstico participativo para la definición y/fortalecimiento de la problemática a abordar: entendido como una actividad para el encuentro entre investigadores y actores involucrados en la investigación. El diagnóstico permite evidenciar las expectativas del grupo de jóvenes y las de la comunidad, ampliar la identificación de temas de interés y la negociación sobre los mismos frente a las distintas problemáticas. Así, el proceso de investigación de investigación es resultado del diálogo de saberes entre investigadores y comunidad – actores locales, en pleno reconocimiento del contexto social, y con una clara intención de impacto._x000a_Como parte de este diagnóstico se debe realizar la identificación y caracterización de los actores, así: actores vinculados activamente al desarrollo del proceso de investigación, aliados, población afectada, población beneficiada, otros grupos de interés._x000a__x000a_- Lectura del entorno para medición y seguimiento: esta actividad consiste en la realización de una lectura que incluya información sobre prácticas ciudadanas, estado actual de las problemáticas que se estudian, contexto social, económico, normativo y geográfico. Esta información se obtiene de fuentes primarias y secundarias, teniendo en cuenta que las voces de los actores locales y de las comunidades son fundamentales para el desarrollo de la investigación. A partir de esta línea, se definen los indicadores de seguimiento y resultado, tanto de la investigación como de su impacto en la comunidad(es) participantes. De esta manera, los jóvenes talento, podrán dar cuenta al finalizar su investigación, de los resultados obtenidos._x000a__x000a_- Diseño e implementación metodológico desde un enfoque participativo: describe las etapas y actividades dirigidas a la vinculación de la comunidad y a la co-elaboración de cada uno de los insumos y productos del proceso investigativo, así como la generación o vinculación a redes o alianzas. Es importante que el grupo de investigación parta de reconocer a las personas de la comunidad como integrantes activos de la investigación. Como actividades de investigación, la observación, indagación, recolección de datos, análisis de información, entre otras, deben realizarse de manera conjunta entre investigadores y comunidad, y otros actores identificados."/>
    <s v="- Artículo en autoría o co - autoría en formato de revista indexada con parámetros para ser publicado en una revista categorizada (categorías A1, A2, B y C) o Capítulo en libro resultado de investigación - Capítulo de libro o borrador para ser sometido a evaluación. Este producto será entregado por proyecto, en el cual se mencionen los jóvenes talento que participaron. _x000a__x000a_- Informe Técnico Final de las actividades de CTeI desarrolladas y los resultados de investigación obtenidos por el joven en el marco del proyecto. Para los jóvenes que realizan su pasantía en el exterior, se debe entregar un informe de las actividades de CTeI y resultados de la estancia de investigación en el exterior."/>
    <n v="0.970873786407767"/>
    <n v="2.9126213592233011E-2"/>
    <n v="0"/>
    <n v="1"/>
    <n v="0"/>
    <n v="0"/>
    <n v="0"/>
    <n v="0"/>
    <m/>
    <s v="El investigador desistió de la presentación de la propuesta porque no tenían proyectos en ejecución, y este era requisito indispensable en los TDR"/>
    <s v="01/09/2020_x000a_24/09/2020"/>
    <m/>
    <m/>
    <m/>
    <m/>
    <m/>
    <m/>
    <m/>
    <m/>
    <m/>
    <m/>
    <m/>
    <m/>
    <m/>
    <m/>
    <m/>
    <m/>
    <m/>
    <m/>
    <m/>
    <m/>
    <m/>
  </r>
  <r>
    <n v="2020"/>
    <s v="Propuesta de Investigación Convocatoria"/>
    <x v="0"/>
    <n v="869"/>
    <s v="CONVOCATORIA PARA EL REGISTRO DE PROYECTOS QUE ASPÍRAN A OBTENER BENEFICIOS TRIBUTARIOS POR INVERSIÓN EN CTeI A PARTIR DEL AÑO 2020."/>
    <s v="MinCiencias"/>
    <s v="Supervisor Técnico"/>
    <s v="Banco Agrario de Colombia"/>
    <s v="N/A"/>
    <s v="Proyecto de Desarrollo Tecnológico denominado “Implementación de una plataforma tecnológica que permita mejorar los niveles de comercialización de productos agropecuarios de pequeños y medianos productores clientes Banco”"/>
    <n v="12"/>
    <s v="UDFJC_x000a_- Cesar Andrey Perdomo (Investigador principal)_x000a__x000a_Banco Agrario de Colombia:_x000a_- Luis Ignacio Suarez (Asesor Nacional)_x000a_- Luis Carlos Motta (Asesor nacional)_x000a_- Alfonso López (desarrollador de Software)_x000a_- Angélica Cardenas (apoyo)_x000a_- Julieth Camargo (apoyo)_x000a_- Eliana Ramírez (apoyo)_x000a_- Daniel Cruz (apoyo)_x000a_- William Mora (apoyo)_x000a_- Andrés Julián Moreno (apoyo)"/>
    <s v="“Laboratorio de Automatización, Sistemas Embebidos y Robótica - LASER”"/>
    <n v="1116098162"/>
    <n v="0"/>
    <n v="1116098162"/>
    <n v="0"/>
    <n v="0"/>
    <n v="19057103"/>
    <n v="0"/>
    <n v="1097041059"/>
    <n v="0"/>
    <m/>
    <m/>
    <m/>
    <m/>
    <m/>
    <m/>
    <s v="OE1.P1. Diseño de prototipo tecnológico que facilite la comercialización de productos agropecuarios._x000a_OE1.P2. Requerimiento del desarrollo de software que permita la implementación del mínimo producto viable del prototipo diseñado_x000a_OE1.P3. Manuales técnicos y de usuario de la plataforma_x000a_OE1.P1. Desarrollo tecnológico que permita la comunicación efectiva entre productor agropecuario y comercializador para facilitar la logística de trasporte_x000a_OE2.P2. Manual técnico y de Usuario de uso de plataforma_x000a_OE3.P1. Campaña de capacitación para clientes internos y externos del Banco._x000a_OE3.P2. Tutorial de uso de la plataforma por medios audiovisuales y documentales._x000a_OE3.P3. Piloto implementado en campo para probar las funcionalidades del Mínimo Producto Viable, y la experiencia de_x000a_usuario._x000a_OE3.P4. Informe de hallazgos y resultados de la implementación de prototipo en Banco._x000a_OE3.P5. Artículo de investigación sobre resultados."/>
    <s v="Dos Campañas de capacitación para clientes internos y externos del Banco sobre el uso de la plataforma_x000a_- Un Tutorial publicado y socializado sobre el uso de la plataforma por medios audiovisuales y documentales_x000a_- Dos Manuales técnico y manual de usuario. Comunicación efectiva entre productor agropecuario y comercializador para facilitar la logística de trasporte._x000a_- Un prototipo: El desarrollo a la medida contemplará un mínimo producto viable con las siguientes características: Publicar productos agropecuarios a vender. Inscripción cuenta de ahorro o corriente del Banco para recibir pagos o giros. Inscripción de persona o mayorista para la compra de productos. Compra de productos a través del botón de pago del Banco. Concertar logística de transporte entre productor agropecuario y comercializador._x000a_- Un artículo publicado y socializado sobre hallazgos de los resultados de la implementación de prototipo en_x000a_Banco."/>
    <n v="0"/>
    <n v="1.7074755293791086E-2"/>
    <n v="1"/>
    <n v="0"/>
    <n v="0.9829252447062089"/>
    <n v="0"/>
    <n v="0"/>
    <n v="0"/>
    <n v="80040"/>
    <s v="SI - Banco definitivo de propuestas elegibles de Proyectos calificados"/>
    <d v="2020-12-11T00:00:00"/>
    <m/>
    <s v="Avaló"/>
    <s v="Avaló"/>
    <s v="Avaló"/>
    <s v="Avaló"/>
    <s v="Avaló"/>
    <m/>
    <s v="Avaló"/>
    <m/>
    <m/>
    <m/>
    <m/>
    <m/>
    <m/>
    <m/>
    <m/>
    <m/>
    <m/>
    <m/>
    <m/>
    <m/>
  </r>
  <r>
    <n v="2020"/>
    <s v="Propuesta de Investigación Convocatoria"/>
    <x v="1"/>
    <n v="879"/>
    <s v="CONVOCATORIA ENERGÍA SOSTENIBLE Y SU APORTE A LA PLANEACIÓN MINERO ENERGÉTICA – 2020"/>
    <s v="MinCiencias"/>
    <s v="Ejecutor"/>
    <s v="1- Universidad de Cundinamarca UdeC"/>
    <s v="N/A"/>
    <s v="Potencial energético solar, eólico e hidráulico (en función del caudal) de estaciones de carga eléctrica (electrolineras) para embarcaciones a lo largo del río magdalena navegable."/>
    <n v="14"/>
    <s v="UDFJC:_x000a_- Camilo Arias (investigador principal)_x000a_- Andrés Guasca (co-investigador)_x000a_- Lisseth Cruz (estudiante pregrado)_x000a_- Christian Soto (estudiante pregrado)_x000a_- Javier Salcedo (estudiante pregrado)_x000a_- Lady Capera (estudiante maestria)_x000a_- Edgar Mesa (estudiante Maestria)_x000a_- Alejandro Cáceres (estudiante pregrado)_x000a_- Elkin Zamudio (estudiante pregrado)_x000a_- Terrence Chambers (asesor internacionalUniversity of Lousiana at Lafayette)_x000a__x000a_UdeC:_x000a_- Orlando Harker (co-investigador)"/>
    <s v="UDFJC:_x000a_- GIEAUD_x000a_- DISING_x000a__x000a_UdeC:_x000a_- GITEINCO"/>
    <n v="694161800"/>
    <m/>
    <n v="448060000"/>
    <n v="246101800"/>
    <n v="448060000"/>
    <n v="0"/>
    <n v="236391800"/>
    <n v="0"/>
    <n v="9710000"/>
    <m/>
    <m/>
    <m/>
    <m/>
    <m/>
    <m/>
    <s v="Plan de divulgación técnica:_x000a_- Organización de 1 evento de divulgación de resultados de investigación en el mes 7 de la investigación._x000a_- Organización de 1 evento de divulgación de resultados de investigación en el mes 14 de la investigación._x000a_- Construcción de 1 página web donde se podrá acceder a todo el historial de los productos así como guías para la instalación de los proyectos._x000a_- Creación de una red de conocimiento especializado con la Universidad de Louisiana._x000a_- 1 curso de capacitación, en generación de archivos climáticos_x000a_- 1 curso de capacitación, en el manejo de la herramienta Trnsys V18_x000a_- 1 curso de capacitación, en tecnologías de generación eléctrica solar, eólica y mediante turbina de río."/>
    <s v="- Vinculación de 2 estudiantes de maestría en el_x000a_marco del proyecto._x000a_- Vinculación de 6 estudiantes de pregrado, para fortalecer los procesos de investigación formativa de la Universidad Distrital F.J.C._x000a_- 1 Artículo de investigación publicado o con carta de_x000a_aceptación, en revista indexada en categoría A1._x000a_- 1 Artículo de investigación publicado o con carta de_x000a_aceptación, en revista indexada en categoría A2._x000a_- 1 Libro resultado de investigación categoría B._x000a_- 1 planta piloto para probar las capacidades de_x000a_generación de cada una de las tecnologías._x000a_- Nuevo registro científico de mapas vectoriales generados a partir de la investigación_x000a_- Consultoría e informes técnicos parciales_x000a_- Consultoría e informes técnicos finales"/>
    <n v="0.64546911109196736"/>
    <n v="0.34054279564216872"/>
    <n v="0"/>
    <n v="1"/>
    <n v="1.3988093265863952E-2"/>
    <n v="0"/>
    <n v="0"/>
    <n v="0"/>
    <n v="80265"/>
    <s v="No paso"/>
    <s v="28/09/2020_x000a_30/10/2020"/>
    <m/>
    <s v="Avaló"/>
    <s v="Impedido"/>
    <m/>
    <s v="Avaló"/>
    <s v="Avaló"/>
    <m/>
    <s v="Avaló"/>
    <m/>
    <m/>
    <m/>
    <m/>
    <m/>
    <m/>
    <m/>
    <m/>
    <m/>
    <m/>
    <m/>
    <m/>
    <m/>
  </r>
  <r>
    <n v="2020"/>
    <s v="Propuesta de Investigación Convocatoria"/>
    <x v="1"/>
    <n v="879"/>
    <s v="CONVOCATORIA ENERGÍA SOSTENIBLE Y SU APORTE A LA PLANEACIÓN MINERO ENERGÉTICA – 2020"/>
    <s v="MinCiencias"/>
    <s v="Ejecutor"/>
    <s v="N/A"/>
    <s v="N/A"/>
    <s v="Diseño de un modelo de negocio para la gestión de proyectos de la UPME"/>
    <n v="14"/>
    <s v="UDFJC:_x000a_- Roberto Ferro (investigador principal)_x000a_- Jorge Enrique Salamanca Céspedes (co-investigador)_x000a_- Jhandra Melissa Díaz López M.Sc. (co-investigador)_x000a_- Luis Carlos Ávila (Personal de Apoyo)_x000a_- Rosaaura Camacho Avila (personal de apoyo)_x000a_- Danilo Alberto Parra (co-investigador)_x000a_- Orlando García Hurtado (co-investigador)"/>
    <s v="LIDER (Laboratorio de Investigación y Desarrollo en Electrónica y Redes)"/>
    <n v="688180615"/>
    <m/>
    <n v="411180615"/>
    <n v="277000000"/>
    <n v="379180615"/>
    <n v="32000000"/>
    <n v="277000000"/>
    <m/>
    <m/>
    <m/>
    <m/>
    <m/>
    <m/>
    <m/>
    <m/>
    <s v="- Diseño e implementación de un proceso para el mejoramiento de la formulación, gestión, seguimiento y evaluación de los planes misionales y los proyectos derivados de éstos, por parte de la UPME: _x000a_Medios de verificación:_x000a_• Documento de diagnóstico que contenga los escenarios: As- Is, To- Be y Análisis de brecha._x000a_• Documento de recomendaciones y buenas prácticas de gestión de proyectos._x000a_• Propuesta metodológica para la gestión de los proyectos de la UPME._x000a_• Proceso para la formulación, gestión, seguimiento y cierre de proyectos._x000a_• Definición y diseño de la PMO_x000a_• Flujo de procesos._x000a_• Batería de Indicadores y metas para la medición de la gestión de los proyectos y fichas de indicadores._x000a_• Diseño del Tablero de seguimiento, monitoreo y control _x000a_• Diseño y especificación de requerimientos generales para la herramienta de software para gestión de proyectos de la UPME._x000a_• Plan de acción y Cronograma para la implementación del proceso y la propuesta metodológica de gestión de proyectos._x000a_• Documento con la descripción de los Resultados de la implementación._x000a_• Documento de lecciones aprendidas._x000a_• Medición inicial de Indicadores de desempeño._x000a_• Tablero de monitoreo, seguimiento y control"/>
    <s v="- Participación en un evento especializados, presentando los resultados del proyecto_x000a_- Dos artículos de investigación C._x000a_- Dos presentaciones de los resultados ante las autoridades competentes_x000a_- Diseño e implementación de un proceso para el mejoramiento de la formulación, gestión, seguimiento y evaluación de los planes misionales y los proyectos derivados de éstos, por parte de la UPME"/>
    <n v="0.55098996794613286"/>
    <n v="0.44901003205386714"/>
    <n v="0.10355987055016182"/>
    <n v="0.8964401294498382"/>
    <n v="0"/>
    <n v="0"/>
    <n v="0"/>
    <n v="0"/>
    <n v="80237"/>
    <s v="No paso"/>
    <s v="28/09/2020_x000a_30/10/2020"/>
    <m/>
    <s v="Avaló"/>
    <s v="Avaló"/>
    <s v="Avaló"/>
    <s v="Avaló"/>
    <s v="Avaló"/>
    <m/>
    <s v="Avaló"/>
    <m/>
    <m/>
    <m/>
    <m/>
    <m/>
    <m/>
    <m/>
    <m/>
    <m/>
    <m/>
    <m/>
    <m/>
    <m/>
  </r>
  <r>
    <n v="2020"/>
    <s v="Propuesta de Investigación Convocatoria"/>
    <x v="1"/>
    <n v="879"/>
    <s v="CONVOCATORIA ENERGÍA SOSTENIBLE Y SU APORTE A LA PLANEACIÓN MINERO ENERGÉTICA – 2020"/>
    <s v="MinCiencias"/>
    <s v="Ejecutor"/>
    <s v="1- Fundación Universitaria Panamericana_x000a_2- Corporación Tecnológica Industrial Colombiana_x000a_3- Instituto Tecnológico de Ciudad Juárez"/>
    <s v="N/A"/>
    <s v="MODELO DE GESTIÓN TECNOLÓGICA PARA OBTENER UNA MEJOR EFICIENCIA ENERGÉTICA EN INSTALACIONES ELÉCTRICAS, UTILIZANDO UNA ENERGÍA ALTERNATIVA Y LOS ESTÁNDARES MINÌMOS DE DESEMPEÑO ENERGÉTICO (MEPS)."/>
    <n v="12"/>
    <s v="UDFJC:_x000a_Fabiola Saenz Blanco (investigador principal)_x000a_FUP:_x000a_- Neider Barbosa Castro (co-investigador)_x000a_TEINCO:_x000a_- Evy Tapias Forero (co-investigador)_x000a_ITCJ:_x000a_- Francisco Zorrilla Briones (asesor internacional)_x000a_- José Mario Camarillo Delgadillo (asesor internacional)"/>
    <s v="UDFJC:_x000a_GRUPO ADQUISICIÓN Y REPRESENTACIÓN DEL CONOCIMIENTO - SISTEMAS EXPERTOS Y SIMULACIÓN (ARCO SES)_x000a_FUP:_x000a_GRUPO DE INVESTIGACIÓN EN INGENIERÍAS - GIIS_x000a_TEINCO:_x000a_INNOVATEC"/>
    <n v="840660000"/>
    <m/>
    <n v="644200000"/>
    <n v="196460000"/>
    <n v="640000000"/>
    <n v="0"/>
    <n v="63500000"/>
    <n v="0"/>
    <n v="36984000"/>
    <n v="0"/>
    <n v="36984000"/>
    <n v="4200000"/>
    <n v="58992000"/>
    <m/>
    <m/>
    <s v="- Una red de investigación Colombo - Mexicana_x000a_- Participación de cienco (5) Congresos Internacionales de Investigación_x000a_- Curso de eficiencia energética - energías renovables_x000a_- Curso de gestión Tecnológica_x000a_- Formación de nueve (9) estudiantes de pregrado"/>
    <s v="- Dos capítulos de libro de investigación categoría B_x000a_- Dos artículos de investigación categoría B_x000a_- Dos consultorías de los procesos_x000a_- Un informe técnico final_x000a_- Un software de Gestión Tecnológica"/>
    <n v="0.7613065924392739"/>
    <n v="7.5535888468584209E-2"/>
    <n v="0"/>
    <n v="1"/>
    <n v="4.3994004710584539E-2"/>
    <n v="4.3994004710584539E-2"/>
    <n v="7.5169509670972801E-2"/>
    <n v="0"/>
    <n v="80204"/>
    <s v="No paso"/>
    <s v="28/09/2020_x000a_30/10/2020"/>
    <m/>
    <m/>
    <s v="Avaló"/>
    <s v="Avaló"/>
    <s v="Avaló"/>
    <s v="Avaló"/>
    <m/>
    <m/>
    <m/>
    <m/>
    <m/>
    <m/>
    <m/>
    <m/>
    <m/>
    <m/>
    <m/>
    <m/>
    <m/>
    <m/>
    <m/>
  </r>
  <r>
    <n v="2020"/>
    <s v="Propuesta de Investigación Convocatoria"/>
    <x v="1"/>
    <n v="10"/>
    <s v="CONVOCATORIA DEL FONDO CTEI DEL SGR PARA EL FORTALECIMIENTO DE CAPACIDADES DE INVESTIGACIÓN Y DESARROLLO REGIONALES E INICIATIVAS DE CTeI Y TRANSFERENCIA DE TECNOLOGÍA Y CONOCIMIENTO ORIENTADAS A ATENDER PROBLEMÁTICAS DERIVADAS DEL COVID-19"/>
    <s v="SGR - MinCiencias"/>
    <s v="Co-ejecutor"/>
    <s v="1- Corporación Universitaria Remington_x000a_2- Secretaria de Educación Municipal de Montería - Cordoba"/>
    <s v="N/A"/>
    <s v="Fortalecimiento de capacidades de CTeI para la innovación educativa en educación básica y media, mediante el desarrollo de un programa de intervención pedagógica con uso de TICs en instituciones oficiales del municipio de Montería, departamento de Córdoba."/>
    <n v="24"/>
    <s v="UDFJC:_x000a_Roberto Ferro Escobar"/>
    <s v="LIDER (Laboratorio de Investigación y Desarrollo en Electrónica y Redes)"/>
    <n v="2892715428"/>
    <m/>
    <n v="2598715428"/>
    <n v="294000000"/>
    <n v="2528510580"/>
    <n v="30204848"/>
    <n v="150000000"/>
    <n v="40000000"/>
    <n v="144000000"/>
    <m/>
    <m/>
    <m/>
    <m/>
    <m/>
    <m/>
    <s v="- Perfil sociodemográfico y psicográfico de los estudiantes de educación virtual,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Ocho Informes técnicos y financieros de ejecución presentados trismestralmente durante la ejecución del proyecto _x000a_- Tesis de pregrado, dos tesis de maestria y dos tesis de doctorado, un libro de investigación, dos documentos de investigación._x000a_- Publicación de seis artículos de investigación en revistas indexadas de cuartil Q1 y Q3_x000a_- Trámite de una patente resultado del proyecto_x000a_- Para la producción de un libro de investigación_x000a_- Cuatro cursos como servicio de apoyo para entrenamiento especializado para científicos investigadores_x000a_- Una estrategía como servicios de comunicación con enfoque en Ciencia, Tecnología y Sociedad_x000a_- Un servicio de apoyo para el desarrollo tecnológico y la innovación"/>
    <n v="0.87409586007849782"/>
    <n v="6.2296085627956903E-2"/>
    <n v="0.16761395897628681"/>
    <n v="0.83238604102371316"/>
    <n v="6.3608054293545255E-2"/>
    <n v="0"/>
    <n v="0"/>
    <n v="0"/>
    <n v="81032"/>
    <s v="No pasó"/>
    <s v="16/10/2020_x000a__x000a_27/10/2020"/>
    <m/>
    <m/>
    <m/>
    <s v="Avaló"/>
    <s v="Avaló"/>
    <s v="Avaló"/>
    <m/>
    <m/>
    <m/>
    <m/>
    <m/>
    <m/>
    <m/>
    <m/>
    <m/>
    <m/>
    <m/>
    <m/>
    <m/>
    <m/>
    <m/>
  </r>
  <r>
    <n v="2020"/>
    <s v="Propuesta de Investigación Convocatoria"/>
    <x v="1"/>
    <s v="ANE"/>
    <s v="CONVOCATORIA DE INVESTIGACIONES 2021 PARA PRESENTAR PROYECTOS DE CT+I EN TEMÁTICAS RELACIONADAS CON LA GESTIÓN, PLANEACIÓN, ATRIBUCIÓN, VIGILANCIA Y CONTROL DEL ESPECTRO RADIOELÉCTRICO EN COLOMBIA."/>
    <s v="Agencia Nacional del Espectro - ANE"/>
    <s v="Ejecutor"/>
    <s v="N/A"/>
    <s v="N/A"/>
    <s v="Metodología para la medición de señales interferentes en la banda VHF empleando vehículos aéreos no tripulados"/>
    <n v="12"/>
    <s v="GITUD:_x000a_- Elvis Eduardo Gaona García_x000a_GIIRA:_x000a_- Paulo Alonso Gaona García_x000a__x000a_- Víctor Daniel Angulo Morales, Estudiante Doctorado en Ingeniería_x000a_- Juan Pablo Oviedo, Estudiante Maestría en Ciencias de la Información y las Comunicaciones_x000a_- Clara López Quintero, Estudiante de Maestría en Ciencias de la Información y las Comunicaciones_x000a_- Salvador Sánchez Alonso, Investigador Computer Science de la Universidad Alcalá de Henares (España)"/>
    <s v="1- Grupo de investigación Gestión e Investigación en Informática, Redes y Afines (GIIRA)_x000a_2- Grupo de Investigación de Telecomunicaciones de la universidad Distrital Francisco José de Caldas (GITUD)"/>
    <n v="354827930"/>
    <m/>
    <n v="224768147"/>
    <n v="130059783"/>
    <n v="223872647"/>
    <n v="895500"/>
    <n v="130059783"/>
    <m/>
    <m/>
    <m/>
    <m/>
    <m/>
    <m/>
    <m/>
    <m/>
    <s v="Fase 1: revisión del estado del arte_x000a_El resultado esperado de esta fase es una caracterización completa del uso, manipulación y tratamiento de la señal usada por un operador que opere en la banda VHF con presencia en la zona urbana del departamento de Cundinamarca. Entre ellos se pretende establecer cuales tienen mayor ocupación del espectro y por ende mayor influencia sobre las zonas que hacen parte del proyecto._x000a_Fase 2: adquisición de datos en campo_x000a_En esta etapa se pretende desarrollar toda la adquisición, validación, almacenamiento, y verificación de datos confinados en un informe que unifique, demuestre y justifique con validez la integridad de los datos, que relacione las justificaciones en la medición y relacione las características usadas para las mismas. En esta sección de pruebas de campo se deben realizar mediciones de prueba, donde se valide el funcionamiento del método de medición seleccionado mediante la captura de señales con el dispositivo de vuelo no tripulado, asegurando la integridad y validez de los datos siguiendo las recomendaciones internacionales, además, debe evidenciarse la captura de datos usados para el estudio relacionando con firmeza el factor de los parámetros a evaluar dentro de la identificación de la señal interferente._x000a_Fase 3: análisis de datos_x000a_Esta fase debe entregar un informe de toda la información extraída de los datos obtenidos, en el cual se establezcan los patrones más relevantes de la señal, los niveles obtenidos, las correlaciones y correspondencia con simulaciones, cálculos esperados y demostrar de forma adecuada que cumple con los requisitos establecidos por las entidades estatales. Se debe hacer una verificación de la exposición a CEM logrando identificar, si existen, las zonas donde la medición sea relevante para el usuario. En este análisis se pretende descubrir y establecer que fuentes de transmisión presentan los niveles más altos, los niveles con mejor recepción y cuales se ven más afectadas por las señales en la misma banda. A partir del análisis establecer los parámetros de la señal interferente identificada y lograr extraer de ella la base científica que permita diseñar la metodología de la señal interferente._x000a_Fase 4: Desarrollo de base científica para metodología_x000a_Esta fase debe ser la última del proyecto, donde se aprovechen todos los análisis hechos anteriormente, y se relacione la información con las metodologías desarrolladas bajo otras mediciones y entornos. Con lo cual se espera establecer la base científica para los modelos que se deben lograr a futuro respecto a la identificación de la señal interferente, una metodología de medición de la señal interferente y los patrones que ella presente. Además de vincular a partir de la medición hecha la base científica para el modelamiento de una metodología de diseño basada en parámetros de calidad de servicio vinculados al modelo de propagación escogido basado en la medición de la señal en el entorno urbano del proyecto."/>
    <s v="1- Un (1) Artículo aceptado para publicación en Revista Indexada como A1, A2 o B en la clasificación Publindex, y/o incluida en ISI, Scopus o SciELO_x000a_2- Informe final de Investigación_x000a_3- Formación de dos (2) estudiantes de programas de maestría de la Universidad Distrital_x000a_4- Resultados parciales de Tesis Doctoral_x000a_5- Desarrollo de un curso – taller dirigido a estudiantes de pregrado o posgrado sobre señales interferentes en RF_x000a_6- Presentación de una ponencia en eventos científicos basada en los resultados de investigación._x000a_7- Documento Final de Investigación de los proyectos de pregrado vinculados en el Proyecto"/>
    <n v="0.6309329905343134"/>
    <n v="0.36906700946568666"/>
    <n v="6.8382120941237632E-3"/>
    <n v="0.99316178790587628"/>
    <n v="0"/>
    <n v="0"/>
    <n v="0"/>
    <n v="0"/>
    <m/>
    <s v="No paso"/>
    <d v="2020-12-01T00:00:00"/>
    <m/>
    <s v="Avaló"/>
    <s v="Avaló"/>
    <s v="Avaló"/>
    <s v="Avaló"/>
    <s v="Avaló"/>
    <m/>
    <s v="Avaló"/>
    <m/>
    <m/>
    <m/>
    <m/>
    <m/>
    <m/>
    <m/>
    <m/>
    <m/>
    <m/>
    <m/>
    <m/>
    <m/>
  </r>
  <r>
    <n v="2020"/>
    <s v="Propuesta de Investigación Convocatoria"/>
    <x v="1"/>
    <n v="891"/>
    <s v="Vocaciones y Formación en CTeI para la reactivación económica en el marco de la Postpandemia 2020"/>
    <s v="MinCiencias"/>
    <s v="Ejecutor"/>
    <s v="N/A"/>
    <s v="N/A"/>
    <s v="Control basado en aprendizaje de máquina aplicado a convertidores en microrredes eléctricas aisladas"/>
    <n v="12"/>
    <s v="Investigador UDFJC:_x000a_Nelson Díaz Aldana_x000a__x000a_Doctor estancia postdoctoral:_x000a_José Guillermo Guarnizo Marín"/>
    <s v="Laboratorio de Investigación en Fuentes Alternativas de Energía - LIFAE"/>
    <n v="96000000"/>
    <m/>
    <n v="96000000"/>
    <n v="0"/>
    <n v="96000000"/>
    <n v="0"/>
    <n v="0"/>
    <m/>
    <m/>
    <m/>
    <m/>
    <m/>
    <m/>
    <m/>
    <m/>
    <s v="- Estrategia de control basada en aprendizaje de máquina aplicada a convertidores eléctricos en microrredes aisladas, capaz de adaptarse a perfiles de generación variables y perturbaciones._x000a_- Productos y resultados de actividades de Apropiación Social del Conocimiento: participación en ponencia nacional-internacional._x000a_- Productos y resultados de actividades de Generación de Nuevo Conocimiento: 1 artículo original enviado para evaluación a revista indexada categoría A1-A2-B Publindex."/>
    <m/>
    <n v="1"/>
    <n v="0"/>
    <e v="#DIV/0!"/>
    <e v="#DIV/0!"/>
    <n v="0"/>
    <n v="0"/>
    <n v="0"/>
    <n v="0"/>
    <m/>
    <s v="No paso"/>
    <s v="30/11/2020_x000a__x000a_29/12/2020"/>
    <m/>
    <s v="Avaló"/>
    <s v="Avaló"/>
    <m/>
    <m/>
    <s v="Avaló"/>
    <m/>
    <m/>
    <m/>
    <m/>
    <m/>
    <m/>
    <m/>
    <m/>
    <m/>
    <m/>
    <m/>
    <m/>
    <m/>
    <m/>
    <m/>
  </r>
  <r>
    <n v="2020"/>
    <s v="Propuesta de Investigación Convocatoria"/>
    <x v="1"/>
    <n v="890"/>
    <s v="Convocatoria para el Fortalecimiento de CTeI en Instituciones de Educación Superior (IES) Públicas 2020_x000a__x000a_Mecanismo 1"/>
    <s v="MinCiencias"/>
    <s v="Ejecutor"/>
    <s v="1- Universidad de Cundinamarca UdeC (Aliado)_x000a__x000a_2- Universidad Central UC (Cooperante)_x000a__x000a_3- Unidades Tecnológicas de Santander UTS (Aliado)"/>
    <s v="N/A"/>
    <s v="Síntesis y caracterización de materiales nanoestructurados para filtración y tratamiento de contaminantes presentes en_x000a_aguas rurales y urbanas de la ciudad de Bogotá."/>
    <n v="36"/>
    <s v="UDFJC:_x000a_- César Aurelio Herreño 6 horas (Investigador Principal)_x000a_- César Augusto Diaz 4 horas (Coinvestigador)_x000a_- Rudolf Arthur Triana 4 horas (Coinvestigador)_x000a_- Nelson Enrique Barrios 4 horas (Coinvestigador)_x000a_- Daniela Estefania Garzón 20 horas (Estudiante Maestría)_x000a_- Diego Alexander Tellez 20 horas (Estudiante Maestría)_x000a__x000a_UdeC:_x000a_- Arles Prieto Moreno 4 horas (Coinvestigador)_x000a_- Misael Fernando Perilla 4 horas (Coinvestigador)_x000a_- Jairo Eduardo Marquez 4 horas (Coinvestigador)_x000a_- Jessica Alejandra Suárez 20 horas (Estudiante Pregrado)_x000a__x000a_UC:_x000a_- Yaneth Vásquez Ochoa 2 horas (Coinvestigador)_x000a_- Jose Augusto Galvis Echeverri 2 horas (Coinvestigador)_x000a__x000a_UTS:_x000a_- Arly Dario Rincón 4 horas (Coinvestigador)"/>
    <s v="UDFJC:_x000a_Grupo de Instrumentación Cientifica &amp; Didáctica_x000a__x000a_UdeC:_x000a_Nanoingeniería_x000a__x000a_UC:_x000a_Grupo de investigación en Bioingeniería, Nanotecnología_x000a_y Telecomunicaciones (SPIN)_x000a__x000a_UTS:_x000a_Grupo de Investigación en Diseño y Materiales DIMAT"/>
    <n v="809754417"/>
    <m/>
    <n v="575194673"/>
    <n v="234559744"/>
    <n v="549913947"/>
    <n v="25280726"/>
    <n v="140200000"/>
    <n v="0"/>
    <n v="44399808"/>
    <n v="0"/>
    <n v="36730944"/>
    <n v="0"/>
    <n v="13228992"/>
    <n v="0"/>
    <n v="0"/>
    <s v="- Síntesis y caracterización fisicoquímica de tres familias de nanomateriales: óxidos de grafeno multicapa, nanoestructuras de óxidos de hierro (magnetita y hematita) y semiconductores calcogénidos fotocatalíticos (SnS y ZnS)._x000a_- Aplicación de estas tres familias de nanomateriales en la remediación y tratamiento de muestras de aguas rurales y urbanas de la ciudad de Bogotá_x000a_- 2 artículos publicado en revista internacional_x000a_- 1 tesis de pregrado y de maestría defendida_x000a_- Participación en Congresos/Ponencias/Conferencias/Workshops/Conversatorios Internacionales_x000a_- Participación de dos jóvenes investigadores en la elaboración de la investigación"/>
    <s v="- Dos artículos de categoría A2 y B_x000a_- Tres participaciones en congresos nacionales e internacionales sobre nuevos materiales y medio ambiente_x000a_- Tres Artículos y videos divulgativos del proyecto para público especializado_x000a_- Dos Artículo divulgativo sobre la aplicación de nanomateriales en remedicación de aguas_x000a_- Cuatro Participaciones en simposios, congresos, meetings del área de nanomateriales_x000a_- Realización de un trabajo de fin de grado (pregrado) relacionado con el proyecto_x000a_- Realización de dos tesis de maestría relacionada con el proyecto"/>
    <n v="0.67911200662212623"/>
    <n v="0.20435915201682686"/>
    <n v="0.15277142305986741"/>
    <n v="0.84722857694013254"/>
    <n v="5.4831201988985258E-2"/>
    <n v="4.5360597273531145E-2"/>
    <n v="1.6337042098530475E-2"/>
    <n v="0"/>
    <n v="82289"/>
    <s v="No paso"/>
    <s v="11/03/2021_x000a__x000a_14/04_2021"/>
    <m/>
    <s v="Avaló"/>
    <s v="Avaló"/>
    <s v="Avaló"/>
    <s v="Avaló"/>
    <s v="Avaló"/>
    <m/>
    <s v="Avaló"/>
    <m/>
    <m/>
    <m/>
    <m/>
    <m/>
    <m/>
    <m/>
    <m/>
    <m/>
    <m/>
    <m/>
    <m/>
    <m/>
  </r>
  <r>
    <n v="2020"/>
    <s v="Propuesta de Investigación Convocatoria"/>
    <x v="1"/>
    <n v="890"/>
    <s v="Convocatoria para el Fortalecimiento de CTeI en Instituciones de Educación Superior (IES) Públicas 2020_x000a__x000a_Mecanismo 1"/>
    <s v="MinCiencias"/>
    <s v="Ejecutor"/>
    <s v="1- Universidad de Cundinanmarca UdeC (Aliado)_x000a__x000a_2- Escuela Tecnológica Instituto Técnico Central ETITC (Aliado)"/>
    <s v="N/A"/>
    <s v="Propuesta de un modelo para la predicción de ruido por tráfico rodado a partir de aprendizaje automático que ofrezca información potencialmente útil en los procesos de gestión ambiental del ruido en entornos urbanos de Bogotá"/>
    <n v="24"/>
    <s v="UDFJC:_x000a_- Carlos Enrique Montenegro Marín (investigador principal)_x000a_- Diego Espinel (Estudiante de Maestría)_x000a_- Oscar Esneider Acosta Agudelo (estudiante doctorado)_x000a__x000a_UdeC:_x000a_- Franklin Guillermo Montenegro Marín (co-investigador)_x000a_- Erica Lancheros Rubiano (estudiante pregrado)_x000a__x000a_ETITC:_x000a_- Jaime Alberto Paez Paez (co-investigador)"/>
    <s v="UDFJC:_x000a_GIIRA_x000a__x000a_UdeC:_x000a__x000a_ETITC:_x000a_"/>
    <n v="722133857"/>
    <m/>
    <n v="595733857"/>
    <n v="126400000"/>
    <n v="549385859"/>
    <n v="46347998"/>
    <n v="62300000"/>
    <n v="0"/>
    <n v="16000000"/>
    <n v="0"/>
    <n v="48100000"/>
    <m/>
    <m/>
    <m/>
    <m/>
    <s v="- Con el modelo de predicción a desarrollar se mejorará la predicción de ruido ambiental en un entorno urbano de Bogotá al considerar variables propias del ambiente. Esta herramienta permitirá a las entidades gubernamentales generar procesos de gestión de ruido en acústica ambiental para mejorar el bienestar de la sociedad._x000a_- Herramienta informática para el registro y análisis datos objetivos y subjetivos del entorno acústico"/>
    <s v="- Dos artículos de investigación categoría A1 y A2_x000a_- Un libro categoría A, donde se evidencien los resultados detallados de la implementación del modelo, capítulos por cada institución participante._x000a_- Dos ponencias en Congresos Internacionales_x000a_- Proyecto que vincula a estudiante de pregrado de la Universidad de Cundinamarca_x000a_- Proyecto que vincula a estudiante de maestría de la Universidad Distrital Francisco José de Caldas_x000a_- Proyecto que vincula a estudiante del doctorado de la Universidad Distrital Francisco José de Caldas"/>
    <n v="0.7607811954453203"/>
    <n v="0.15045409787509798"/>
    <n v="0.42658860589405428"/>
    <n v="0.57341139410594566"/>
    <n v="2.2156557049505574E-2"/>
    <n v="6.6608149630076136E-2"/>
    <n v="0"/>
    <n v="0"/>
    <n v="82398"/>
    <s v="El investigador desistió de la presentación de la propuesta "/>
    <s v="11/03/2021_x000a__x000a_14/04_2021"/>
    <m/>
    <m/>
    <m/>
    <m/>
    <m/>
    <m/>
    <m/>
    <m/>
    <m/>
    <m/>
    <m/>
    <m/>
    <m/>
    <m/>
    <m/>
    <m/>
    <m/>
    <m/>
    <m/>
    <m/>
    <m/>
  </r>
  <r>
    <n v="2020"/>
    <s v="Propuesta de Investigación Convocatoria"/>
    <x v="0"/>
    <n v="890"/>
    <s v="Convocatoria para el Fortalecimiento de CTeI en Instituciones de Educación Superior (IES) Públicas 2020_x000a__x000a_Mecanismo 2"/>
    <s v="MinCiencias"/>
    <s v="Ejecutor"/>
    <s v="1- Unidad Administrativa Especial de Rehabilitación y Mantenimiento Vial -UMV"/>
    <s v="N/A"/>
    <s v="Sistema de mapeo móvil de entornos viales"/>
    <n v="20"/>
    <s v="UDFJC:_x000a_- Wilmar Darío Fernández Gómez (Investigador Principal)_x000a_- Hugo Alexander Rondón Quintana (Co-investigador)_x000a_- Ariana Carolina Cruz Hincapié (estudiante maestria)_x000a_- Jheyberd Augusto Cano Nova (estudiante maestría)_x000a_- Diego Fernando Casas Pérez (estudiante maestría)_x000a_- Sergio Daniel López Pinzón (estudiante maestría)_x000a__x000a_UMV:_x000a_- Humberto Ramírez Gómez (Co-investigador)_x000a_- Franceth Justine Castellanos_x000a_- Camilo Enrique Marrugo Martínez_x000a_- Alejandro Pinzón"/>
    <s v="UDFJC:_x000a_Grupo de Estudios en Pavimentos y materiales Sostenibles - COL0154879_x000a__x000a_UMV:_x000a_Grupo de Adopción y adaptación de nuevas Tecnologías COL0217094"/>
    <n v="780809454"/>
    <n v="449981010"/>
    <n v="606145810"/>
    <n v="174663644"/>
    <n v="449981010"/>
    <n v="59561452"/>
    <n v="83985194"/>
    <n v="96603348"/>
    <n v="90678450"/>
    <m/>
    <m/>
    <m/>
    <m/>
    <m/>
    <m/>
    <s v="Los resultados esperados del presente proyecto se pueden clasificar en cuatro productos diferentes, en primer lugar, en el desarrollo tecnológico en el que se pondrá al servicio de la Unidad de Mantenimiento Vial para contribuir con el cumplimiento de su misión. En segundo lugar, con la formación de investigadores, en donde se vincularán 4 estudiantes de maestría y se espera que cada uno produzca un resultado de investigación y en tercer lugar con la apropiación social del conocimiento, en donde se divulgarán los resultados en eventos internos de la Unidad de Mantenimiento Vial con la participación de las entidades distritales que pueden ser beneficiadas de la tecnología desarrollada. Finalmente, se esperan resultados desde el punto de vista comercial en donde se dará impulso a la marca y la comercialización del producto o de los servicios derivados. "/>
    <s v=" Cuatro artículos de investigación categoria C_x000a_- Un Producto Tecnológico, Sistema de mapeo móvil de entornos viales._x000a_- Dos Trabajos de grado de pregrado_x000a_- Vinculación de Cuatro estudiantes de maestría_x000a_- Consolidación de una red de investigación, Virginia Tech Estados Unidos_x000a_- Divulgación de los resultados en dos eventos académicos nacionales como el Simposio Nacional sobre Ingeniería de Pavimentos, y el Congreso Iberoamericano del asfalto_x000a_- Foro de presentación de los resultados de la tecnología"/>
    <n v="0.57630066810128555"/>
    <n v="0.18384337595379577"/>
    <n v="0.41492750725781502"/>
    <n v="0.58507249274218498"/>
    <n v="0.23985595594491868"/>
    <n v="0"/>
    <n v="0"/>
    <n v="0"/>
    <n v="82515"/>
    <s v="Pasó"/>
    <s v="11/03/2021_x000a__x000a_14/04_2021"/>
    <m/>
    <s v="Avaló"/>
    <s v="Avaló"/>
    <s v="Avaló"/>
    <m/>
    <s v="Avaló"/>
    <m/>
    <s v="Avaló"/>
    <m/>
    <m/>
    <m/>
    <m/>
    <m/>
    <m/>
    <m/>
    <m/>
    <m/>
    <m/>
    <m/>
    <m/>
    <m/>
  </r>
  <r>
    <n v="2020"/>
    <s v="Propuesta de Investigación Convocatoria"/>
    <x v="0"/>
    <n v="890"/>
    <s v="Convocatoria para el Fortalecimiento de CTeI en Instituciones de Educación Superior (IES) Públicas 2020_x000a__x000a_Mecanismo 1"/>
    <s v="MinCiencias"/>
    <s v="Co-ejecutor"/>
    <s v="1- Universidad Nacional de Colombia UNAL (Ejecutor)_x000a_2- Universidad de Cundinamarca (aliado)_x000a_3- Institución Universitaria Politécnico Grancolombiano IUPG (cooperante)_x000a_4- Escuela Tecnológica Instituto Técnico Central ETITC (aliado)"/>
    <s v="N/A"/>
    <s v="Desarrollo de un proceso para la producción de polihidroxialcanoatos a través de cultivos mixtos y lodos provenientes de plantas de tratamiento de agua residuales"/>
    <n v="36"/>
    <s v="UDFJC:_x000a_- Andrés Felipe Cristancho Bernal (estudiante maestría)_x000a_- Jennifer Gracia (co-investigador)_x000a_- Carlos Enrique Montenegro (co-investigador)_x000a_- Julián González Vasqués (estudiante pregrado)_x000a__x000a_UNAL:_x000a_- Jhessica Mosquera Tobar (estudiante Maestria)_x000a_- Armando Espinosa Hernández (Investigador principal)_x000a_- Nubia Moreno Sarmiento (co-investigador)_x000a__x000a_UdeC: _x000a_- Jhon Sandoval Valencia (co-investigador)_x000a_- Andrés Felipe Ramírez Ruíz (estudiante pregrado)_x000a__x000a_IUPG:_x000a_- Iván Cabeza Rojas (co-investigador)_x000a__x000a_ETITC:_x000a_- Jaime Alberto Paez Paez (co-investigador)_x000a_- Leyder Martínez Márquez (estudiante técnico, tecnológico)"/>
    <s v="UDFJC:_x000a_- GIIRA_x000a__x000a_UNAL:_x000a_- Bioprocesos y Bioprospección_x000a__x000a_UdeC: _x000a_- Grupo Udecino de Investigación Ambiental_x000a__x000a_IUPG:_x000a_- CITIC_x000a__x000a_ETITC:_x000a_- Grupo de Investigación en ambientes virtuales de aprendizaje VIRTUS"/>
    <n v="1270677796"/>
    <n v="272442726"/>
    <n v="600099540"/>
    <n v="670578256"/>
    <n v="549538088"/>
    <n v="25280726"/>
    <n v="251469984"/>
    <n v="25280726"/>
    <n v="253530160"/>
    <n v="0"/>
    <n v="30847392"/>
    <n v="0"/>
    <n v="87480000"/>
    <n v="0"/>
    <n v="47250720"/>
    <s v="1. Desarrollar una metodología a escala de laboratorio para el enriquecimiento de biomasa con el propósito de producir polihidroxialcanoatos PHA’s a partir de cultivos mixtos._x000a_Este tema si bien ha sido estudiando con anterioridad, aún se desconoce cómo sería su aplicación para el caso colombiano. Los sustratos a utilizar cambian en sus características dependiendo de varios factores, razón por la cual esta investigación adaptará esta etapa del proceso de producción de PHAs al contexto local. Seleccionando aquellos microorganismos nativos con capacidad de acumulación de PHA. Este resultado permitirá contar con el consorcio microbiano necesario para los procesos de fermentación aerobia en diferentes escalas cuyo producto principal serán los plásticos biodegradables._x000a_2. Establecer las condiciones de operación a escala de laboratorio y pruebas piloto que permitan la producción de polihidroxialcanoatos PHA’s, con los mejores rendimientos._x000a_Una vez se cuente con la materia prima (fuente de carbono) y los microorganismos acumuladores, se evaluaran mediante diversos ensayos experimentales las condiciones de operación que maximicen la producción de PHA, permitiendo contar con información valiosa a la hora de realizar el escalado industrial del proceso. En este caso, se obtendrán también las características físicas, mecánicas y de biodegradabilidad del plástico, que permitirán determinar posibles usos del material._x000a_3. Evaluar las variables y parámetros del proceso de producción de polihidroxialcanoatos PHA’s a partir de cultivos mixtos y fuentes de carbono renovables mediante una técnica de análisis visual._x000a_Se obtendrán simulaciones del proceso escalado, lo que permitirá conocer los balances de masa del proceso, dimensionamiento de los equipos, rendimientos, condiciones operacionales adicionales, diagrama de proceso, calidad del producto, entre otros. Todo esto, teniendo en cuenta parámetros como disponibilidad de los sustratos. También se conocerá la cantidad de PHAs que se pueden generar utilizando los lodos activados y primarios de la PTAR objeto de estudio a nivel industrial. La simulación estará fundamentada en los ensayos experimentales a nivel laboratorio y piloto._x000a_4. Calcular el potencial económico y los impactos ambientales del proceso de producción de polihidroxialcanoatos PHA's propuesto a escala industrial, empleando software de simulación._x000a_Se calcularán datos como tiempo de recuperación de la inversión, tasa interna de retorno, inversión total necesaria para la implementación del proceso, perfil ambiental del proceso desarrollado y del producto obtenido, además de la huella de carbono del PHA. Estos resultados permitirán evaluar la sostenibilidad del proceso y orientarán etapas posteriores cuando se pase a la etapa de ingeniería detallada o de firma. También es importante resaltar que toda esta información se conocerá para bajo condiciones locales de producción del polímero "/>
    <s v="- Tres artículos de investigación categoría A1, A2 y B_x000a_- Participación en dos ponencias internacionales_x000a_- Vinculación de cinco estudiantes, uno de doctorado, uno de maestría y tres de pregrado_x000a_- Diseño de curso electivo del tema de investigación para formación de Maestría virtual. "/>
    <n v="0.43247634430215542"/>
    <n v="0.21779770676027457"/>
    <n v="9.1348369079161537E-2"/>
    <n v="0.90865163092083845"/>
    <n v="0.21941902729210827"/>
    <n v="2.4276328820024489E-2"/>
    <n v="6.8845147271307167E-2"/>
    <n v="3.7185445554130073E-2"/>
    <n v="82301"/>
    <s v="Pasó"/>
    <s v="11/03/2021_x000a__x000a_14/04_2021"/>
    <m/>
    <s v="Avaló"/>
    <s v="Avaló"/>
    <s v="Avaló"/>
    <m/>
    <s v="Avaló"/>
    <m/>
    <m/>
    <m/>
    <m/>
    <m/>
    <m/>
    <m/>
    <m/>
    <m/>
    <m/>
    <m/>
    <m/>
    <m/>
    <m/>
    <m/>
  </r>
  <r>
    <n v="2020"/>
    <s v="Propuesta de Investigación Convocatoria"/>
    <x v="0"/>
    <n v="890"/>
    <s v="Convocatoria para el Fortalecimiento de CTeI en Instituciones de Educación Superior (IES) Públicas 2020_x000a__x000a_Mecanismo 1"/>
    <s v="MinCiencias"/>
    <s v="Ejecutor"/>
    <s v="1- Universidad Francisco de Paula Santander UFPS (aliado)_x000a_2- Escuela Tecnológica Instituto Técnico Central ETITC (aliado)_x000a_3- Unidad Administrativa Especial de Servicios Públicos UAESP"/>
    <s v="N/A"/>
    <s v="Evaluación del aprovechamiento de los residuos sólidos orgánicos mediante tecnologías de bioconversión aerobia, en la ciudad de Bogotá."/>
    <n v="30"/>
    <s v="UDFJC:_x000a_- Pedro Cardenas Bejarano (estudiante maestría)_x000a_- Juan Pablo Rodríguez Miranda (investigador principal)_x000a_- Diana Marcela Cuesta Parra (estudiante doctorado)_x000a__x000a_UFPS:_x000a_- Leidy Baez Navarro (estudiante pregrado)_x000a_- Juan Carlos Hernández Criado (co-investigador)_x000a__x000a_ETITC:_x000a_- María Galindo Dolores Torres (co-investigador)_x000a_- Nelson Castañeda Arias (co-investigador)_x000a_- Luisa Marina Gómez Torres (co-investigador)_x000a_- José Dario Siaucho Rodríguez (estudiante pregrado)"/>
    <s v="UDFJC:_x000a_- AquaFormat_x000a__x000a_UFPS:_x000a_- Grupo de Investigación Ambiental, Agropecuario y de Desarrollo Sostenible GI@DS_x000a__x000a_ETITC:_x000a_- Grupo Interdiciplinar de Estudios Ambientales - GEA"/>
    <n v="1007788384"/>
    <n v="544707890"/>
    <n v="599482797"/>
    <n v="408305587"/>
    <n v="544707890"/>
    <n v="54774907"/>
    <n v="182000000"/>
    <n v="0"/>
    <n v="43200000"/>
    <n v="0"/>
    <n v="183105587"/>
    <n v="0"/>
    <n v="0"/>
    <n v="0"/>
    <n v="0"/>
    <s v=" Variables de selección, criterios de evaluación técnica, social, ambiental y económica para la selección de sistemas aerobios para el tratamiento de residuos en condiciones de Bogotá_x000a_- Programación de sistema de Inteligencia Artificial para la predicción de escenarios para el tratamiento de residuos orgánicos en condiciones locales_x000a_- Selección de técnica para la evaluación multicriterio para la selección de sistemas eficientes en condiciones evaluadas Técnicas seleccionadas para experimentación en variables de Bogotá_x000a_- Diseño de experimentos variables como tipo de nutrientes, tiempo de degradación, pH, humedad, composición nitrógeno fosforo, microorganismos patógenos_x000a_- Cronograma para la evaluación de variables _x000a_- Diseño automatizado de reactores para dos prototipos a escala laboratorio con sensores para control de las variables de control del sistema_x000a_- Información para la integración del sistema con variables climáticas, variables de control, monitoreo para aprendizaje autónomo_x000a_- Selección de sistemas estadísticos para el análisis de datos Selección del sistema escalado para el proceso_x000a_- Datos para el desarrollo de modelo conceptual para la predicción de escenarios para el tratamiento de residuos orgánicos en condiciones locales_x000a_- Diseño de experimentos para prototipo escala banco Diseño de experimentos, operación del sistema escala banco _x000a_- Resultados de correlación de variables técnicas para obtener biomasa valorizada_x000a_- Datos para programar herramientas de aprendizaje autónomo _x000a_- Integración de variables para Modelo conceptual _x000a_- Modelo matemático para desarrollo de modelación predictiva de escalamiento de sistema de tratamiento en condiciones de Bogotá_x000a_- Aplicación de datos para predicción para escalamiento Validación de sistemas aerobios en modelos de predicción para escalamiento_x000a_- Escenarios de escalamiento de sistemas de tratamiento_x000a_aerobio en la ciudad de Bogotá_x000a_- Resultados para la toma de decisiones para el manejo de residuos orgánicos locales"/>
    <s v=" cuatro Artículos De investigación categoría A1 y A2_x000a_- Tres Prototipos escala De laboratorio y De banco para evaluar el comportamiento De los sistemas De tratamiento aerobio y obtención De bioproductos como compost o proteínas para consumo animal_x000a_- cuatro Espacios De participación ciudadana en CTeI_x000a_- Organización De dos eventos científicos y académicos con línea De bioprospección y bioprocesos_x000a_- participación en cinco eventos científicos que contribuyan con divulgación social del conocimiento_x000a_- Una Tesis De doctorado aprobada en Ingeniería De la Universidad Distrital Francisco José De Caldas_x000a_- Vinculación De Un estudiante De Maestría en Desarrollo Sustentable y Gestión Ambiental UD_x000a_- Un Trabajo De grado aprobado estudiante De Ingeniería Mecatrónica De la Escuela Tecnológica Instituto Técnico Central_x000a_- Formación De Un estudiante De Ingeniería De sistemas De la Universidad Francisco De Paula Santader_x000a_- Formación De Un estudiante De doctorado en Ingeniería De la Universidad Distrital Francisco José De Caldas_x000a_- Formación De Un estudiante De Ingeniería Mecatrónica De la Escuela Tecnológica Instituto Técnico Central"/>
    <n v="0.54049828182976956"/>
    <n v="0.23494506461785136"/>
    <n v="0.23133746600943655"/>
    <n v="0.7686625339905635"/>
    <n v="4.2866142025308362E-2"/>
    <n v="0.18169051152707075"/>
    <n v="0"/>
    <n v="0"/>
    <n v="82585"/>
    <s v="Pasó"/>
    <s v="11/03/2021_x000a__x000a_14/04_2021"/>
    <m/>
    <s v="Avaló"/>
    <s v="Avaló"/>
    <s v="Avaló"/>
    <s v="Avaló"/>
    <s v="Avaló"/>
    <m/>
    <s v="Avaló"/>
    <m/>
    <m/>
    <m/>
    <m/>
    <m/>
    <m/>
    <m/>
    <m/>
    <m/>
    <m/>
    <m/>
    <m/>
    <m/>
  </r>
  <r>
    <n v="2020"/>
    <s v="Propuesta de Investigación Convocatoria"/>
    <x v="1"/>
    <n v="890"/>
    <s v="Convocatoria para el Fortalecimiento de CTeI en Instituciones de Educación Superior (IES) Públicas 2020_x000a__x000a_Mecanismo 2"/>
    <s v="MinCiencias"/>
    <s v="Ejecutor"/>
    <s v="1- Centro de Investigación y Desarrollo Tecnológico de la Industria Electro Electrónica y TIC - CIDEI (Aliado)_x000a__x000a_2- Desarrollo e Integración de Tecnología y Comunicaciones SAS - DEINTEKO (Aliado)"/>
    <s v="N/A"/>
    <s v="Fortalecimiento de las capacidades científicas, tecnológicas y de innovación de la Universidad Distrital Francisco José de Caldas, mediante el desarrollo de un prototipo funcional de un sistema para la detección de drones comerciales e intrusión de sus protocolos de comunicación y geolocalización, basado en el prototipo de laboratorio desarrollado por Deinteko S.A.S y Cidei"/>
    <n v="24"/>
    <s v="UDFJC:_x000a_- Iván Bello González (estudiante maestría)_x000a_- Wilson López Sánchez (estudiante doctorado)_x000a_- Juan Pablo Oviedo Perdomo (estudiante Maesrtía)_x000a_- Wilmar Rengifo Guisa (co-investigador)_x000a_- Víctor Angulo Morales (estudiante doctorado)_x000a_- Elvis Gaona García (investigador principal)_x000a__x000a_CIDEI:_x000a_- Jorge Díaz Mantilla (co-investigador)_x000a_- Deivy Mayorquín Bejarano (co-investigador)_x000a__x000a_DEINTEKO:_x000a_- Elkin Sepulveda Castillo (co-investigador)"/>
    <s v="UDFJC:_x000a_- GITUD"/>
    <n v="796103353"/>
    <m/>
    <n v="683042307"/>
    <n v="113061046"/>
    <n v="449707345"/>
    <n v="109301398"/>
    <n v="113061046"/>
    <n v="93749360"/>
    <n v="0"/>
    <n v="30284204"/>
    <n v="0"/>
    <m/>
    <m/>
    <m/>
    <m/>
    <s v="_x000a_Para el Objetivo Específico 1:_x000a_Requerimientos y especificaciones funcionales definidas para el objetivo 1. Se entregará Documento técnico que evidencie la definición detallada de los requerimientos y especificaciones para el objetivo 1 en el mes 1._x000a_Estudio de vigilancia tecnológica realizado, en las tecnologías y protocolos de geolocalización aplicables al prototipo. Se entregará Documento que evidencie el estudio de vigilancia tecnológica de las tecnologías y protocolos de geolocalización en el mes 3._x000a_Adquisiciones de materiales y equipos realizadas para el objetivo 1. Se entregará Documento que evidencie la adquisición de materiales y equipos necesarios para el desarrollo del objetivo 1 en el mes 3._x000a_Algoritmo diseñado, para la incorporación de las tecnologías de geolocalización priorizadas. Se entregará Documento técnico que evidencie el diseño del algoritmo para la incorporación de las tecnologías de geolocalización priorizadas en el mes 6._x000a_Programación del algoritmo finalizada para la integración de tecnologías de geolocalización, y solicitud de registro realizada. Se entregará Documento técnico que evidencie el desarrollo del algoritmo y su solicitud de registro de software en el mes 10._x000a_Pruebas unitarias realizadas al algoritmo de incorporación de tecnologías de geolocalización. Se entregará Documento técnico que evidencie las pruebas unitarias realizadas al algoritmo de incorporación de  tecnologías de geolocalización en el mes 12._x000a_Para el Objetivo Específico 2:_x000a_Requerimientos y especificaciones funcionales definidas para el objetivo 2. Se entregará Documento técnico que evidencie la definición detallada de los requerimientos y especificaciones para el objetivo 2 en el mes 1._x000a_Estudio de vigilancia tecnológica realizado, en tecnologías para la detección y ubicación de drones en espacios urbanos. Se entregará Documento que evidencie el estudio de vigilancia tecnológica de tecnologías para la detección y ubicación de drones en espacios urbanos en el mes 3._x000a_Adquisiciones de materiales y equipos realizadas para el objetivo 2. Se entregará Documento que evidencie la adquisición de materiales y equipos necesarios para el desarrollo del objetivo 2 en el mes 3._x000a_Mecanismo diseñado, para la detección de drones y la orientación automatizada del prototipo. Se entregará Documento técnico que evidencie el diseño del mecanismo para la detección de drones y la orientación automatizada del prototipo en el mes 6._x000a_Mecanismo construido, para la detección de drones y la orientación automatizada del prototipo. Se entregará Documento técnico que evidencie el proceso de desarrollo del mecanismo para la detección de drones y la orientación automatizada del prototipo en el mes 10._x000a_Pruebas unitarias realizadas al mecanismo de detección de drones y orientación automatizada del prototipo. Se entregará Documento técnico que evidencie las pruebas unitarias realizadas al mecanismo de detección de drones y orientación automatizada del prototipo en el mes 12._x000a_Para el Objetivo Específico 3:_x000a_Requerimientos y especificaciones funcionales definidas para el objetivo 3. Se entregará Documento técnico que evidencie la definición detallada de los requerimientos y especificaciones para el objetivo 3 en el mes 13._x000a_Estudio de vigilancia tecnológica realizado, en mecanismos para la captura de drones en entornos urbanos. Se entregará Documento que evidencie el estudio de vigilancia tecnológica de mecanismos para la captura de drones en entornos urbanos en el mes 15._x000a_Adquisiciones de materiales y equipos realizadas para el objetivo 3. Se entregará Documento que evidencie la adquisición de materiales y equipos necesarios para el desarrollo del objetivo 3 en el mes 15._x000a_Mecanismo o algoritmo diseñado para la captura de drones. Se entregará Documento que evidencie el diseño del mecanismo o algoritmo para la captura de drones en el mes 18._x000a_Mecanismo o algoritmo construido, para la captura de drones. Se entregará Documento técnico que evidencie el proceso de desarrollo del mecanismo o algoritmo para la captura de drones en el mes 22._x000a_Para el Objetivo Específico 4:_x000a_Requerimientos y especificaciones funcionales definidas para el objetivo 4. Se entregará Documento técnico que evidencie la definición detallada de los requerimientos y especificaciones para el objetivo 4 en el mes 16._x000a_Documentación finalizada para la viabilidad de protección de propiedad intelectual de la interfaz gráfica. Se entregará Documento que evidencie la solicitud de protección de software en el mes 17._x000a_Adquisiciones de materiales y equipos realizadas para el objetivo 4. Se entregará Documento que evidencie la adquisición de materiales y equipos necesarios para el desarrollo del objetivo 4 en el mes 18._x000a_Documentación finalizada para el proceso de protección de propiedad intelectual del prototipo integrado. Se entregará Documento que evidencie el análisis de protección de propiedad intelectual de los resultados del proyecto en el mes 22._x000a_Pruebas finalizadas en entorno controlado y en campo, para el prototipo integrado. Se entregará Documento que contiene el informe de las pruebas realizadas del prototipo integrado en el mes 24._x000a_Para el Objetivo Específico 5:_x000a_Requerimientos y especificaciones funcionales definidas para el objetivo 5. Se entregará Documento técnico que evidencie la definición detallada de los requerimientos y especificaciones para el objetivo 5 en el mes 18._x000a_Documentación finalizada para el proceso de protección intelectual del encerramiento del prototipo. Se entregará Documento que evidencie la solicitud de protección de diseño industrial en el mes 20._x000a_Diseño y aplicación realizados del protocolo de prueba para la validación pre-comercial del prototipo con clientes o usuarios finales. Se entregará Documento que contiene el informe de los protocolos y los resultados de las pruebas pre-comerciales del prototipo con usuarios finales en el mes 24._x000a_Valoración económica realizada de la tecnología expresada en términos monetarios. Se entregará Documento que contiene la valoración económica de la tecnología expresada en términos monetarios en el mes 23._x000a_Estudio desarrollado de factibilidad técnica, económica y financiera del proyecto empresarial para explotación comercial de la tecnología. Se entregará Documento que contiene el estudio de factibilidad técnica, económica y financiera del proyecto empresarial para explotación comercial de la tecnología en el mes 23._x000a_Plan final para la explotación comercial de la tecnología. Se entregará Documento que contiene el Plan para la explotación comercial de la tecnología en el mes 23._x000a_Informe técnico final del proyecto. Se entregará Documento de informe técnico final del proyecto en el mes 24. Se entregará un artículo sometido a una revista indexada en el mes 24 del proyecto."/>
    <s v="- Un artículo de investigación categoría C_x000a_- Vinculación de dos estudiantes de Maestría_x000a_- Vinculación de dos estudiantes de doctorado_x000a_Requerimientos y especificaciones funcionales definidas para el objetivo 1. Se entregará Documento técnico que evidencie la definición detallada de los requerimientos y especificaciones para el objetivo 1 en el mes 1._x000a_Estudio de vigilancia tecnológica realizado, en tecnologías para la detección y ubicación de drones en espacios urbanos. Se entregará Documento que evidencie el estudio de vigilancia tecnológica de tecnologías para la detección y ubicación de drones en espacios urbanos en el mes 3._x000a_Mecanismo diseñado, para la detección de drones y la orientación automatizada del prototipo. Se entregará Documento técnico que evidencie el diseño del mecanismo para la detección de drones y la orientación automatizada del prototipo en el mes 6._x000a_Estudio de vigilancia tecnológica realizado, en las tecnologías y protocolos de geolocalización aplicables al prototipo. Se entregará Documento que evidencie el estudio de vigilancia tecnológica de las tecnologías y protocolos de geolocalización en el mes 3._x000a_Adquisiciones de materiales y equipos realizadas para el objetivo 1._x000a_Se entregará Documento que evidencie la adquisición de materiales y equipos necesarios para el desarrollo del objetivo 1 en el mes 3._x000a_Algoritmo diseñado, para la incorporación de tecnologías de geolocalización priorizadas. Se entregará Documento técnico que evidencie el diseño del algoritmo para la incorporación de tecnologías de las geolocalización priorizadas en el mes 6._x000a_Mecanismo construido, para la detección de drones y la orientación automatizada del prototipo. Se entregará Documento técnico que evidencie el proceso de desarrollo del mecanismo para la detección de drones y la orientación automatizada del prototipo en el mes 10._x000a_Pruebas unitarias realizadas al mecanismo de detección de drones y orientación automatizada del prototipo. Se entregará Documento técnico que evidencie las pruebas unitarias realizadas al mecanismo de detección de drones y orientación automatizada del prototipo en el mes 12._x000a_Adquisiciones de materiales y equipos realizadas para el objetivo 3._x000a_Se entregará Documento que evidencie la adquisición de materiales y equipos necesarios para el desarrollo del objetivo 3 en el mes 15._x000a_Mecanismo o algoritmo diseñado para la captura de drones. Se entregará Documento que evidencie el diseño del mecanismo o algoritmo para la captura de drones en el mes 18._x000a_Mecanismo o algoritmo construido, para la captura de drones. Se entregará Documento técnico que evidencie el proceso de desarrollo del mecanismo o algoritmo para la captura de drones en el mes 22._x000a_Requerimientos y especificaciones funcionales definidas para el objetivo 4. Se entregará Documento técnico que evidencie la definición detallada de los requerimientos y especificaciones para el objetivo 4 en el mes 16._x000a_Documentación finalizada para la viabilidad de protección de propiedad intelectual de la interfaz gráfica. Se entregará Documento que evidencie la solicitud de protección de software en el mes 17._x000a_Documentación finalizada para el proceso de protección de propiedad intelectual del prototipo integrado. Se entregará Documento que evidencie el análisis de protección de propiedad intelectual de los resultados del proyecto en el mes 22._x000a_Documentación finalizada para el proceso de protección intelectual del encerramiento del prototipo. Se entregará Documento que evidencie la solicitud de protección de diseño industrial en el mes 20._x000a_Estudio desarrollado de factibilidad técnica, económica y financiera del proyecto empresarial para explotación comercial de la tecnología. Se entregará Documento que contiene el estudio de factibilidad técnica, económica y financiera del proyecto empresarial para explotación comercial de la tecnología en el mes 23._x000a_Informe técnico final del proyecto. Se entregará Documento de informe técnico final del proyecto en el mes 24._x000a_Adquisiciones de materiales y equipos realizadas para el objetivo 4. Se entregará Documento que evidencie la adquisición de materiales y equipos necesarios para el desarrollo del objetivo 4 en el mes 18._x000a_Diseño y aplicación realizados del protocolos de prueba para la validación pre-comercial del prototipo con clientes o usuarios finales._x000a_Se entregará Documento que contiene el informe de los protocolos y los resultados de las pruebas precomerciales del prototipo con usuarios finales en el mes 24._x000a_Valoración económica realizada de la tecnología expresada en términos monetarios. Se entregará Documento que contiene la valoración económica de la tecnología expresada en términos monetarios en el mes 23._x000a_Plan final para la explotación comercial de la tecnología. Se entregará Documento que contiene el Plan para la explotación comercial de la tecnología en el mes 23._x000a_Programación del algoritmo finalizada para la integración de tecnologías de geolocalización, y solicitud de registro realizada. Se entregará Documento técnico que evidencie el desarrollo del algoritmo y su solicitud de registro de software en el mes 10._x000a_Pruebas unitarias realizadas al algoritmo de incorporación de tecnologías de geolocalización. Se entregará Documento técnico que evidencie las pruebas unitarias realizadas al algoritmo de incorporación de tecnologías de geolocalización en el mes 12._x000a_Requerimientos y especificaciones funcionales definidas para el objetivo 2. Se entregará Documento técnico que evidencie la definición detallada de los requerimientos y especificaciones para el objetivo 2 en el mes 1."/>
    <n v="0.56488563112483214"/>
    <n v="0.27931353782402674"/>
    <n v="0.49154612637734812"/>
    <n v="0.50845387362265182"/>
    <n v="0.11776028784041562"/>
    <n v="3.8040543210725558E-2"/>
    <n v="0"/>
    <n v="0"/>
    <n v="82626"/>
    <s v="No paso"/>
    <s v="11/03/2021_x000a__x000a_14/04_2021"/>
    <m/>
    <s v="Avaló"/>
    <s v="Avaló"/>
    <m/>
    <s v="Avaló"/>
    <s v="Avaló"/>
    <m/>
    <s v="Avaló"/>
    <m/>
    <m/>
    <m/>
    <m/>
    <m/>
    <m/>
    <m/>
    <m/>
    <m/>
    <m/>
    <m/>
    <m/>
    <m/>
  </r>
  <r>
    <n v="2020"/>
    <s v="Propuesta de Investigación Convocatoria"/>
    <x v="1"/>
    <n v="890"/>
    <s v="Convocatoria para el Fortalecimiento de CTeI en Instituciones de Educación Superior (IES) Públicas 2020_x000a__x000a_Mecanismo 1"/>
    <s v="MinCiencias"/>
    <s v="Aliado"/>
    <s v="1- Universidad Nacional de Colombia UNAL (Ejecutor)_x000a_2- Instituto Tolimense de Formación Técnica Profesional ITFTP (Aliado)_x000a_3- Instituto Técnico de Ciencia Biotecnología e Innovación en Salud ITCBIS (cooperante)"/>
    <s v="N/A"/>
    <s v="Caracterización de la respuesta de anticuerpos neutralizantes y no neutralizantes contra la proteína S del SARS-CoV-2 en_x000a_sueros de pacientes que acuden al ICDBIS para el estudio de seroprevalencia."/>
    <n v="24"/>
    <s v="UDFJC:_x000a_- Marisol Ramos Rincón (co-investigador)_x000a_- Andrés Parada Cruz (estudiante pregrado)_x000a_- Yuly Pirazan Zambrano (estudiante pregrado)_x000a_- Adis Ayala Fajardo (co-investigador)_x000a_- Dennis Díaz Urrego (estudiante pregrado)_x000a_- Angie Zapata Gómez (estudiante pregrado)_x000a_- Carol Segura Patiño (estudiante pregrado)_x000a__x000a_UNAL:_x000a_- Adriana Umaña Pérez (co-investigador)_x000a_- Ricardo Rivera Rojas (estudiante pregrado)_x000a_- Jesús Villarrga Lozano (estudiante pregrado)_x000a_- María Peralta Morales (estudiante pregrado)_x000a_- Laura Fernández Fonseca (estudiante pregrado)_x000a_- Natalia Reyes Triviño (estudiante pregrado)_x000a_- Paula Vargas Pinilla (estudiante pregrado)_x000a_- Sara Sánchez oliveros_x000a_- Valentina Guevara Prieto (estudiante maestría)_x000a_- Jorge Molina Bejarano (estudiante maestría)_x000a_- Mauricio Urquiza Martínez (investigador principal)_x000a__x000a_ITFTP:_x000a_- Jairo Barrios Zarta (co-investigador)_x000a_- Luis Vargas Parga (co-investigador)_x000a_- Laura Gómez Saiz (estudiante pregrado)_x000a_- Katherine Alvarez Castañeda (estudiante pregrado)_x000a__x000a_ITCBIS:_x000a_- "/>
    <s v="UDFJC:_x000a_- Bioquímica y Biología Molecular _x000a__x000a_UNAL:_x000a_- Hormonas GIH_x000a_- Grupo de Bioinformática y Biología de Sistemas del Instituto de Genética_x000a__x000a_ITFTP:_x000a_- Recuperación y conservación de suelos"/>
    <n v="775626020"/>
    <m/>
    <n v="575087268"/>
    <n v="200538752"/>
    <n v="549806542"/>
    <n v="0"/>
    <n v="20000000"/>
    <n v="25280726"/>
    <n v="170538752"/>
    <n v="0"/>
    <n v="10000000"/>
    <n v="0"/>
    <n v="0"/>
    <m/>
    <m/>
    <s v="Al culminar el proyecto se espera obtener los siguientes resultados:_x000a_Estandarizar un método que permita estudiar la infección por SARS-Cov-2 en células humanas, esto a partir de la muestra de estudio._x000a_Determinar la seroprevalencia en una población seleccionada para así, contribuir al restablecimiento económico de dicha población._x000a_Identificar epítopos lineales en la proteína S presente en el virus SARS-Cov-2, centrando el estudio en las regiones expuestas de la estructura._x000a_Contribuir con una metodología que permita el adecuado, rápido y efectivo estudio de anticuerpos anti-SARSCov 2 y la titulación de estos anticuerpos._x000a_A partir de la titulación de los anticuerpos neutralizantes, se espera encontrar la correlación de estos y la respuesta clínica que presentan con plasma, para así evaluar diferentes sueros y posibles tratamientos de la enfermedad COVID-19._x000a_Formación de alianzas entre el instituto distrital de ciencia, biotecnología e innovación en salud y el grupo de investigación de hormonas de la Universidad Nacional de Colombia, además de establecer un vínculo con el grupo de investigación de genética de la Universidad Nacional para ampliar el campo de estudio en torno al virus de la enfermedad de COVID-19._x000a_Estandarizar un ensayo de neutralización para promover y facilitar el estudio del virus del SARS-CoV2 Formación de recurso humano Se espera escribir un artículo en torno al estudio de la población seleccionada y llevar a cabo su publicación._x000a_Contribuir a la apropiación social del conocimiento mediante la divulgación de la investigación realizada en la población de estudio."/>
    <s v="- Formación de alianzas entre el instituto distrital de ciencia, biotecnología e innovación en salud y el grupo de investigación de hormonas de la Universidad Nacional de Colombia, además de establecer un vínculo con el grupo de investigación de genética de la Universidad Nacional para ampliar el campo de estudio en torno al virus de la enfermedad de COVID-19._x000a_- Estandarizar un método que permita estudiar la infección por SARSCov-2 en células humanas, esto a partir de la muestra de estudio._x000a_- Al finalizar el proyecto tendremos resultados para generar una publicación acerca de la caracterización de anticuerpos neutralizantes en la población de estudio_x000a_- Identificación de epítopos lineales en la proteína S presente en el virus SARS-Cov-2, centrando el estudio en las regiones expuestas de la estructura._x000a_- Un artículo de divulgación para ser publicado en un medio impreso y electrónico donde se expliquen los conceptos de manera sencilla de anticuerpos, infección viral y vacunas contra el SARS-CoV2_x000a_- Generar estrategias de divulgación a través de las redes sociales para compartir información acerca de respuesta inmune, infección y vacunas contra el SARS-CoV2_x000a_- Programa educativo en el canal de youtube de la facultad de Ciencias de la Universidad Nacional de Colombia sobre la infección del SARS-CoV2_x000a_- Programa radial donde se explique de manera sencilla a la comunidad conceptos básicos de inmunología, infección y vacunas contra el SARS-CoV2_x000a_- Presentación de resultados de este proyecto en las semanas universitarias de las tres instituciones participantes en el proyecto_x000a_- Preparación y organización de actividades de divulgación sobre inmunología con poblaciones estudiantiles_x000a_- Vinculación de catorce estudiantes de pregrado para el desarrollo de este proyecto_x000a_- Vinculación de dos estudiantes de maestría para desarrollar actividades de investigación del proyecto_x000a_- Cinco trabajos de grado aprobados "/>
    <n v="0.70885520576011618"/>
    <n v="2.5785622818584656E-2"/>
    <n v="0"/>
    <n v="1"/>
    <n v="0.25246636001200684"/>
    <n v="1.2892811409292328E-2"/>
    <n v="0"/>
    <n v="0"/>
    <n v="82361"/>
    <s v="No paso"/>
    <s v="11/03/2021_x000a__x000a_14/04_2021"/>
    <m/>
    <s v="Avaló"/>
    <s v="Avaló"/>
    <m/>
    <m/>
    <s v="Avaló"/>
    <m/>
    <s v="Avaló"/>
    <m/>
    <m/>
    <m/>
    <m/>
    <m/>
    <m/>
    <m/>
    <m/>
    <m/>
    <m/>
    <m/>
    <m/>
    <m/>
  </r>
  <r>
    <n v="2020"/>
    <s v="Propuesta de Investigación Convocatoria"/>
    <x v="1"/>
    <n v="890"/>
    <s v="Convocatoria para el Fortalecimiento de CTeI en Instituciones de Educación Superior (IES) Públicas 2020_x000a__x000a_Mecanismo 2"/>
    <s v="MinCiencias"/>
    <s v="Ejecutor"/>
    <s v="1- Servicio Geológico Colombiano SGC (Ailado)"/>
    <s v="N/A"/>
    <s v="DESARROLLO DE UN ACELERADOR LINEAL COMPACTO DE DEUTERONES PARA LA GENERACIÓN DE NEUTRONES"/>
    <n v="36"/>
    <s v="UDFJC:_x000a_- Edwin Munévar Espitia 6 horas (Investigador Principal)_x000a_- José Alfonso Leyva Rojas 6 horas (Coinvestigador)_x000a_- Esperanza del Pilar Infante Luna 4 horas (Coinvestigadora)_x000a_- Angie Lorena Hernández Cuesta 20 horas (Estudiante Maestría)_x000a_- Robinson Steven Medina Martínez 20 horas (Estudiante Maestría)_x000a__x000a_SGC:_x000a_- Oscar Sierra 3 horas (Coinvestigador) _x000a_- Jaime Sandoval 3 horas (Coinvestigador)_x000a_- Juan Guillermo Ramírez 3 horas (Coinvestigador)_x000a_- Andrés Amorocho 3 horas (Coinvestigador)"/>
    <s v="UDFJC:_x000a_- Grupo de Instrumentación Científica y Didáctica_x000a__x000a_SGC:_x000a_- Grupo de Asuntos Nucleares"/>
    <n v="656210428"/>
    <m/>
    <n v="487565428"/>
    <n v="168645000"/>
    <n v="449644338"/>
    <n v="37921090"/>
    <n v="74925000"/>
    <n v="0"/>
    <n v="93720000"/>
    <m/>
    <m/>
    <m/>
    <m/>
    <m/>
    <m/>
    <s v="Al finalizar el proyecto tendríamos un prototipo funcional de un generador compacto de alto flujo de neutrones. Durante el proceso de construcción del prototipo no solo generamos una pieza de alta tecnología que aún no se ha construido en el país en el ámbito académico, sino también todo el aprendizaje y la experiencia de construcción, lo cual redundará en la formación de capital humano, infraestructura técnico-científica, entrenamiento de estudiantes, personal técnico y científico a muy alto nivel en todos los procesos involucrados de este proyecto. De manera que los réditos se verán reflejados tanto en el desarrollo e innovación técnico-científica de frontera como en el entrenamiento de científicos y técnicos, creando así una infraestructura sin precedentes en Colombia."/>
    <s v="- Dos artículos de investigación Categoría A2 y B_x000a_- Dos Artículos divulgativo sobre la producción de neutrones y sus distintas aplicaciones_x000a_- Dos Artículos y videos divulgativos del proyecto para público no especializado_x000a_- Participación en cuatro congresos nacionales e internacionales sobre el área del proyecto_x000a_- Participación en cuatro simposios y congresos del área de física nuclear y afines_x000a_- Realización de dos tesis de maestría relacionada con el proyecto"/>
    <n v="0.68521364308462351"/>
    <n v="0.17196631626829315"/>
    <n v="0.33604256913110592"/>
    <n v="0.66395743086889414"/>
    <n v="0.1428200406470834"/>
    <n v="0"/>
    <n v="0"/>
    <n v="0"/>
    <n v="82635"/>
    <s v="El investigador desistió de la presentación de la propuesta "/>
    <s v="11/03/2021_x000a__x000a_14/04_2021"/>
    <m/>
    <s v="Avaló"/>
    <s v="Avaló"/>
    <s v="Avaló"/>
    <s v="Avaló"/>
    <s v="Avaló"/>
    <m/>
    <s v="Avaló"/>
    <m/>
    <m/>
    <m/>
    <m/>
    <m/>
    <m/>
    <m/>
    <m/>
    <m/>
    <m/>
    <m/>
    <m/>
    <m/>
  </r>
  <r>
    <n v="2020"/>
    <s v="Propuesta de Investigación Convocatoria"/>
    <x v="0"/>
    <n v="890"/>
    <s v="Convocatoria para el Fortalecimiento de CTeI en Instituciones de Educación Superior (IES) Públicas 2020_x000a__x000a_Mecanismo 1"/>
    <s v="MinCiencias"/>
    <s v="Ejecutor"/>
    <s v="1- Universidad Colegio Mayor de Cundinamarca UCMC (Aliado)_x000a__x000a_2- Escuela Tecnológica Instituto Técnico Central ETITC (Aliado)"/>
    <s v="N/A"/>
    <s v="Inclusión y reconocimento de la diversidad y diferencia cultural en la educación científica, mediante innovaciones educativas que propicien el Diálogo entre Conocimientos Científicos Académicos (CCA) y tradiciones Locales (CTL) en y para comunidades rurales. Estudios de caso Fosca y Fomequé "/>
    <n v="36"/>
    <s v="UDFJC:_x000a_- Jairo Robles Piñeros (co-investigador)_x000a_- Mónica Melo Herrera (estudiante doctorado)_x000a_- Jineth Pulido Manrique (estudiante pregrado)_x000a_- Luisa Gonzalez Ramírez (co-investigador)_x000a_- Claudia Orjuela Osorio (co-investigador)_x000a_- Nadenka Melo Brito (co-investigador)_x000a_- Adela Molina Andrade (investigadora principal)_x000a__x000a_UCMC:_x000a_- Laura Santamaría (estudiante pregrado)_x000a_- Sandra Gómez Contraras (co-investigador)_x000a_- Andrés Cardona Chavés (estudiante pregrado)_x000a_- Uva Falla Ramírez (co-investigador)_x000a_- Juan Velásquez Arias (co-investigador)_x000a__x000a_ETITC:_x000a_- María Galindo Torres (co-investigador)_x000a_- Fabiola Mejía Barragán (co-investigador)_x000a_- Nubia Naizaque Aponte (co-investigador)_x000a_- Luz Castiblanco Forero (estudiante pregrado)"/>
    <s v="UDFJC:_x000a_- INTERCITEC (Interculturalidad, ciencia y tecnología)_x000a_- Grupo de Estudios Ambientales Universidad Distrital (GEA-UD)_x000a_- Carlos Cuellar Cuellar (co-investigador)_x000a_- Clara Pacheco Lozano (estudiante doctorado)_x000a__x000a_UCMC:_x000a_- Investigación Disciplinar en Trabajo Social y Tendencias Contemporáneas_x000a__x000a_ETITC:_x000a_- Grupo Interdiciplinar de Estudios Ambientales - GEA"/>
    <n v="1040666313"/>
    <n v="463855724"/>
    <n v="583594634"/>
    <n v="457071679"/>
    <n v="549887000"/>
    <n v="33707634"/>
    <n v="240478337"/>
    <n v="0"/>
    <n v="162674086"/>
    <n v="0"/>
    <n v="53919256"/>
    <n v="0"/>
    <n v="0"/>
    <n v="0"/>
    <n v="0"/>
    <s v=" Artículo de revista Artículo sobre antecedentes: Tendencias teóricas y metodológicas en innovaciones en educación científica que propician el dialogo en CCA y CLT en los últimos diéz años;_x000a_- Capítulo de libro resultado del proceso: (a) Resultados del trabajo del análisis documental;_x000a_- Informes técnicos parciales y finales de las diferentes de la etapa Aportes previos,_x000a_- Estrategias de comunicación del conocimiento._x000a_- Comunicación oral en congreso especializado_x000a_- Artículo. Configuración de corpus para la gestión del conocimiento en innovaciones en educación científica que proponen diálogos entre CCA y CTL, desde la perspectivas ambiental y social._x000a_- Artículo. Resultado del proceso de los estudiantes de pre-grado. Experiencia investigativa y formativa en el trabajo de campo ambiental con comunidades tradicionales;_x000a_- Artículo. Resultado del proceso de los estudiantes. Proceso de trabajo de campo con perspectiva etnográfica en torno a reconocimiento de saberes tradicionales y sus implicaciones en el trabajador social: Una experiencia formativa e investigativa; Artículo. Conceptos y perspectivas teórico y metodológicas para el dialogo entre CCA y CTL en la educación científica._x000a_- Capítulos de libro resultado del proceso: (a) Resultados del trabajo de campo, (b) Desarrollo de la innovación, sistematización, interpretación y comprensión del proceso; Artículo. Desarrollo de innovaciones en educación en ciencias que propician el dialogo entre CCA y CTL en instituciones educativas rurales_x000a_- Informes técnicos parciales y finales de las diferentes Fases de la etapa: configuración del corpus y gestión, incluyendo los informes de los estudiantes._x000a_- Estrategias de comunicación del conocimiento. Comunicación oral en congreso especializado_x000a_- Artículo. Conceptos y perspectivas teórico y metodológicas para el dialogo entre CCA y CTL en la educación científica:_x000a_- Resultado del trabajo de campo, diseño e implementación de la innovación;_x000a_- Libro. Reflexiones teóricas en torno a enfoques ambientales, sociales y antropológicos y educación científica y el dialogo de CCA y CTL en la clase de ciencias._x000a_- Libro. Dialogo de los resultados teóricos, metodológicos y experienciales con otras comunidades a nivel Latinoamericano._x000a_- Estrategias de comunicación del conocimiento. Comunicación oral en congreso especializado;_x000a_Comunicación con enfoque ciencia tecnología y sociedad. Producción de audiovisuales sobre el proceso y REA (Recursos Educativos Abiertos) orientados a la sistematización del proceso y a la producción de artefactos de mediación pedagógica._x000a_- Estrategias pedagógicas para el fomento de CTeI. Diseño e implementación de innovaciones en el aula de ciencias que propicien el dialogo de conocimientos._x000a_- Artículo sobre el proceso de investigación en el campo del trabajo social y su articulación con el campo educativo._x000a_Comunicación con enfoque Ciencia tecnología y sociedad: -Propuesta de formación en investigación de profesionales en los campos ambientales, sociales y antropológicos y en educación en ciencias: Visiones I+D+i e integración con enfoques apropiación social del conocimiento_x000a_- Comunicación con enfoque Ciencia tecnología y sociedad: Propuesta de formación en investigación de profesionales en los campos ambientales, sociales y antropológicos y en educación en ciencias: Visiones I+D+i e integración con enfoques apropiación social del conocimiento_x000a_- Informes técnicos parciales y finales de la etapa interdisciplinariedad y configuración de habilidades I+D+i_x000a_- Dos estudiantes de doctorado;_x000a_Apoyo a la creación de programas o cursos para la formación de investigadores a nivel de pregrado. La proyección de los resultados de la investigación en los campos de formación de pregrado._x000a_- Apoyo a programas de formación. Apoyo a creación de cursos de doctorado en el campo de investigación y desarrollo de línea de investigación."/>
    <s v="Once (11) Artículos de investigación categorías A2, B, C y D_x000a_- Tres (3) libros de investigación categoría B_x000a_- Ocho (8) Informes técnicos parciales y finales de las diferentes etapas: Aportes previos, configuración del corpus y gestión del conocimiento, interdisciplinariedad y configuración de habilidades I+D+i_x000a_- Siete (7) Informes técnicos finales de los estudiantes de pregrado y doctorado._x000a_- Una Propuesta de formación en investigación de profesionales en los campos ambientales, sociales y antropológicos y en educación en ciencias: Visiones I+D+i e integración con enfoques apropiación social_x000a_- Una Comunicación oral_x000a_- Cuatro (4) Producciones audiovisuales sobre el proceso y REA (Recursos Educativos Abiertos) orientados a la sistematización del proceso y a la producción de artefactos de mediación pedagógica._x000a_- Dos (2) Diseños e implementación de innovaciones en el aula de ciencias que propicien el dialogo de conocimientos_x000a_- Una (1) Innovación en el aula de ciencias del colegio de Fosca_x000a_- Dos (2) estudiantes del DIE_UD, del Doctorado Interinstitucional en educación_x000a_- Proyección de los resultados de la investigación en los campos de formación de pregrado._x000a_- Seminarios de Investigación en la enseñanza de las ciencias con enfoque intercultural_x000a_- Seminario Línea de Investigación Enseñanza de las ciencias, contexto, diversidad y diferencia cultural"/>
    <n v="0.52839896240592543"/>
    <n v="0.26347155430599589"/>
    <n v="0.12293712138904438"/>
    <n v="0.87706287861095567"/>
    <n v="0.15631724018340545"/>
    <n v="5.1812243104673264E-2"/>
    <n v="0"/>
    <n v="0"/>
    <n v="82262"/>
    <s v="Pasó"/>
    <s v="11/03/2021_x000a__x000a_14/04_2021"/>
    <m/>
    <s v="Avaló"/>
    <s v="Avaló"/>
    <s v="Avaló"/>
    <s v="Avaló"/>
    <m/>
    <m/>
    <s v="Avaló"/>
    <m/>
    <m/>
    <m/>
    <m/>
    <m/>
    <m/>
    <m/>
    <m/>
    <m/>
    <m/>
    <m/>
    <m/>
    <m/>
  </r>
  <r>
    <n v="2020"/>
    <s v="Propuesta de Investigación Convocatoria"/>
    <x v="0"/>
    <s v="N/A"/>
    <s v="Convocatoria interna para la conformación de un banco de proyectos de investigación financiables  2020"/>
    <s v="N/A"/>
    <s v="Co-ejecutor"/>
    <s v="1- Universidad Militar Nueva Granada UMNG"/>
    <s v="N/A"/>
    <s v="Identificación y predicción de alteraciones fisiológicas, deficiencia nutricional en cultivos de Annona Muricata utilizando robótica aérea, visión de máquina e inteligencia artificial"/>
    <n v="24"/>
    <s v="UDFJC:_x000a_Álvaro Espinel Ortega_x000a_UMNG:_x000a_Olga Lucía Ramos Sandoval_x000a_Dario Amaya Hurtado"/>
    <s v="UDFJC:_x000a_GESETIC_x000a_UMNG:_x000a_Inteligencia Artificial y Procesamiento de Señales"/>
    <n v="716736964"/>
    <n v="0"/>
    <n v="249610160"/>
    <n v="467126804"/>
    <n v="0"/>
    <n v="0"/>
    <n v="4000000"/>
    <n v="249610160"/>
    <n v="463126804"/>
    <m/>
    <m/>
    <m/>
    <m/>
    <m/>
    <m/>
    <s v="PRODUCTOS ESPERADOS:_x000a_1- 2 Artículo en Cuartil 2 (Q2) del SJR (Scopus) o del JCR (Web of Science) WoS_x000a_2- 1 Artículo en Cuartil 3 (Q3) del SJR (Scopus) o del JCR (Web of Science) y/o Homologada B Colciencias_x000a_3- 1 Artículo en Cuartil 4 (Q4) del SJR (Scopus) o del JCR (Web of Science) y/o Homologada C Colciencias_x000a_4- 1 Ponencia en evento Internacional de acuerdo a los requisitos de la resolución de movilidad vigente._x000a_5- 1 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6- 1 Dirección o codirección de Tesis de estudiantes en programas de Doctorado de la UMNG, con temáticas asociadas a la línea de investigación a la que pertenece el proyecto"/>
    <s v="PRODUCTOS ESPERADOS:_x000a_1- 2 Artículo en Cuartil 2 (Q2) del SJR (Scopus) o del JCR (Web of Science) WoS_x000a_2- 1 Artículo en Cuartil 3 (Q3) del SJR (Scopus) o del JCR (Web of Science) y/o Homologada B Colciencias_x000a_3- 1 Artículo en Cuartil 4 (Q4) del SJR (Scopus) o del JCR (Web of Science) y/o Homologada C Colciencias_x000a_4- 1 Ponencia en evento Internacional de acuerdo a los requisitos de la resolución de movilidad vigente._x000a_5- 1 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6- 1 Dirección o codirección de Tesis de estudiantes en programas de Doctorado de la UMNG, con temáticas asociadas a la línea de investigación a la que pertenece el proyecto"/>
    <n v="0"/>
    <n v="5.5808479273576298E-3"/>
    <n v="0"/>
    <n v="1"/>
    <n v="0.99441915207264242"/>
    <n v="0"/>
    <n v="0"/>
    <n v="0"/>
    <s v="N/A"/>
    <s v="Pasó"/>
    <s v="N/A"/>
    <m/>
    <m/>
    <m/>
    <m/>
    <m/>
    <m/>
    <m/>
    <m/>
    <m/>
    <m/>
    <m/>
    <m/>
    <m/>
    <m/>
    <m/>
    <m/>
    <m/>
    <m/>
    <m/>
    <m/>
    <m/>
  </r>
  <r>
    <n v="2020"/>
    <s v="Propuesta de Investigación Convocatoria"/>
    <x v="0"/>
    <s v="N/A"/>
    <s v="Convocatoria interna para la conformación de un banco de proyectos de investigación financiables  2020"/>
    <s v="N/A"/>
    <s v="Co-ejecutor"/>
    <s v="1- Universidad Militar Nueva Granada UMNG"/>
    <s v="N/A"/>
    <s v="Diseño de una cadena de abastecimiento agroindustrial para derivados de cannabis cultivado en Colombia"/>
    <n v="12"/>
    <s v="UDFJC:_x000a_Lindsay Alvarez Pomar_x000a_UMNG:_x000a_Diógenes Alexander Garrido Rios_x000a_"/>
    <s v="UDFJC:_x000a_ARCOSES_x000a_UMNG:_x000a_Producción, Innovación y Tecnología"/>
    <n v="190718251"/>
    <n v="0"/>
    <n v="99186672"/>
    <n v="91531579"/>
    <n v="0"/>
    <n v="0"/>
    <n v="13207466"/>
    <n v="99186672"/>
    <n v="78324113"/>
    <m/>
    <m/>
    <m/>
    <m/>
    <m/>
    <m/>
    <s v="PRODUCTOS ESPERADOS:_x000a_1- 1 Dirección o codirección de Trabajo de estudiantes en programas de pregrado de la UMNG, con temáticas asociadas a línea de investigación a la que pertenece el proyecto_x000a_2- 2 Artículo en Cuartil 2 (Q2) del SJR (Scopus) o del JCR (Web of Science) WoS_x000a_3- 1 Ponencia en evento nacional de acuerdo a los requisitos de la resolución de movilidad vigente_x000a__x000a_PRODUCTOS OBTENIDOS:_x000a_- Artículo Categoría B Publindex (“A simulation-based AHP approach to analyze the scalability of EHR Systems using blockchain technology in healthcare institutions”, https://doi.org/10.1016/j.imu.2021.100576)"/>
    <s v="PRODUCTOS ESPERADOS:_x000a_1- 1 Dirección o codirección de Trabajo de estudiantes en programas de pregrado de la UMNG, con temáticas asociadas a línea de investigación a la que pertenece el proyecto_x000a_2- 2 Artículo en Cuartil 2 (Q2) del SJR (Scopus) o del JCR (Web of Science) WoS_x000a_3- 1 Ponencia en evento nacional de acuerdo a los requisitos de la resolución de movilidad vigente_x000a__x000a_PRODUCTOS OBTENIDOS:_x000a_- Artículo Categoría B Publindex (“A simulation-based AHP approach to analyze the scalability of EHR Systems using blockchain technology in healthcare institutions”, https://doi.org/10.1016/j.imu.2021.100576)"/>
    <n v="0"/>
    <n v="6.9251190857449713E-2"/>
    <n v="0"/>
    <n v="1"/>
    <n v="0.93074880914255032"/>
    <n v="0"/>
    <n v="0"/>
    <n v="0"/>
    <s v="N/A"/>
    <s v="Pasó"/>
    <s v="N/A"/>
    <m/>
    <m/>
    <m/>
    <m/>
    <m/>
    <m/>
    <m/>
    <m/>
    <m/>
    <m/>
    <m/>
    <m/>
    <m/>
    <m/>
    <m/>
    <m/>
    <m/>
    <m/>
    <m/>
    <m/>
    <m/>
  </r>
  <r>
    <n v="2020"/>
    <s v="Propuesta de Investigación Convocatoria"/>
    <x v="0"/>
    <s v="N/A"/>
    <s v="Convocatoria interna para la conformación de un banco de proyectos de investigación financiables  2020"/>
    <s v="N/A"/>
    <s v="Co-ejecutor"/>
    <s v="1- Universidad Militar Nueva Granada UMNG"/>
    <s v="N/A"/>
    <s v="Captador Termo Solar de arquitectura parabólico-plano con adaptación Fresnel basado en geometrías fractales y teoría corpuscular de la luz para la deshidratación de fruta"/>
    <n v="24"/>
    <s v="UDFJC:_x000a_Adriana Marcela Vega Escobar_x000a_UMNG:_x000a_Dario Amaya Hurtado_x000a_Olga Lucía Ramos Sandoval"/>
    <s v="UDFJC:_x000a_GESETIC_x000a_UMNG:_x000a_GAV"/>
    <n v="742288623"/>
    <n v="0"/>
    <n v="249310160"/>
    <n v="492978463"/>
    <n v="0"/>
    <n v="0"/>
    <n v="4000000"/>
    <n v="249310160"/>
    <n v="488978463"/>
    <m/>
    <m/>
    <m/>
    <m/>
    <m/>
    <m/>
    <s v="PRODUCTOS ESPERADOS:_x000a_Dos artículos en Cuartil 2 (Q2) del SJR (Scopus) o del JCR (Web of Science) WoS_x000a_Un articulo en Cuartil 3 (Q3) del SJR (Scopus) o del JCR (Web of Science) y/o Homologada B Colciencias_x000a_Un articulo en Cuartil 4 (Q4) del SJR (Scopus) o del JCR (Web of Science) y/o Homologada C Colciencias_x000a_Una ponencia en evento Internacional de acuerdo a los requisitos de la resolución de movilidad vigente._x000a_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Dirección o codirección de Tesis de estudiantes en programas de Doctorado de la UMNG, con temáticas asociadas a la línea de investigación a la que pertenece el proyecto"/>
    <s v="PRODUCTOS ESPERADOS:_x000a_Dos artículos en Cuartil 2 (Q2) del SJR (Scopus) o del JCR (Web of Science) WoS_x000a_Un articulo en Cuartil 3 (Q3) del SJR (Scopus) o del JCR (Web of Science) y/o Homologada B Colciencias_x000a_Un articulo en Cuartil 4 (Q4) del SJR (Scopus) o del JCR (Web of Science) y/o Homologada C Colciencias_x000a_Una ponencia en evento Internacional de acuerdo a los requisitos de la resolución de movilidad vigente._x000a_Ejecución del proyecto, sometido a la presente convocatoria, en la modalidad de cooperación a través de convenio especial de cooperación o instrumento contractual equivalente, con instituciones de carácter nacional que cumplan con el criterio de evaluación de colaboración externa, enunciado en los presentes términos de referencia._x000a_Dirección o codirección de Tesis de estudiantes en programas de Doctorado de la UMNG, con temáticas asociadas a la línea de investigación a la que pertenece el proyecto"/>
    <n v="0"/>
    <n v="5.3887394687982442E-3"/>
    <n v="0"/>
    <n v="1"/>
    <n v="0.99461126053120175"/>
    <n v="0"/>
    <n v="0"/>
    <n v="0"/>
    <s v="N/A"/>
    <s v="Pasó"/>
    <s v="N/A"/>
    <m/>
    <m/>
    <m/>
    <m/>
    <m/>
    <m/>
    <m/>
    <m/>
    <m/>
    <m/>
    <m/>
    <m/>
    <m/>
    <m/>
    <m/>
    <m/>
    <m/>
    <m/>
    <m/>
    <m/>
    <m/>
  </r>
  <r>
    <n v="2021"/>
    <s v="Propuesta de Investigación Convocatoria"/>
    <x v="0"/>
    <n v="900"/>
    <s v="CONVOCATORIA IDEAS PARA EL CAMBIO:_x000a_CONSTRUCCIÓN SOCIAL DEL CONOCIMIENTO PARA LA GESTIÓN DEL CAMBIO CLIMÁTICO"/>
    <s v="MinCiencias"/>
    <s v="Ejecutor"/>
    <s v="N/A"/>
    <s v="N/A"/>
    <s v="Implementación de un aula ambiental viva digital para el desarrollo de un proceso formativo que permita mejorar los factores de sustentabilidad territorial en la inspección de Tobia del municipio de Nimaima, Cundinamarca"/>
    <n v="10"/>
    <s v="UDFJC:_x000a_- Roberto Ferro Escobar_x000a_- Danilo Alberto Vera_x000a_- Diana Paola Gutiérrez_x000a_- Ivonne Rocío Cardozo_x000a_- Yonathan Andrés Campo"/>
    <s v="UDFJC:_x000a_- LÍDER"/>
    <n v="204634026"/>
    <n v="169934026"/>
    <n v="169934026"/>
    <n v="34700000"/>
    <n v="169934026"/>
    <n v="0"/>
    <n v="34700000"/>
    <m/>
    <m/>
    <m/>
    <m/>
    <m/>
    <m/>
    <m/>
    <m/>
    <s v="* Identificación del ambiente como concepto y praxis que supera lo natural y ecológico _x000a_* Lo ambiental como un sistema complejo que se redefine en la relación sociedad-naturaleza _x000a_* Desarrollo de tecnología y capacidad instalada sostenible, escalable y replicable _x000a_* Articulación del proyecto con la política e instrumentos públicos en materia ambiental, social, educativa y de desarrollo económico del municipio _x000a_* Proyecto que concibe su construcción en clave diálogos de_x000a_saberes ambientales y populares _x000a_* Articulación con los ODS y su aplicabilidad para crear prácticas sustentables _x000a_* Factor “itinerante” como estrategia de divulgación y trabajo permanente con otros actores de la comunidad que no tienen la_x000a_posibilidad de visitar el aula ambiental de manera presencial y local."/>
    <s v="Los elementos estructurales de la propuesta para desarrollar los FST están pensados aras de consolidar un proyecto_x000a_que apunte a la sustentabilidad territorial, gestione a través de los espacios de formación, divulgación y acción colectiva escenarios en la toma de decisiones responsables con el ambiente y las implicaciones que estas tienen en la vida cotidiana de los pobladores del municipio. Por tanto, los elementos de innovación en Ciencia y Tecnología se basan en los siguientes puntos estructurales: _x000a_- Consolidación y creación de Sistema de Información Geográfico –Participativo /SIGP que facilite la_x000a_consolidación de información ambiental del territorio y se ancle con instrumentos de política pública del territorio como el plan_x000a_de ordenamiento territorial, los planes de desarrollo en la dimensión económica con el fin de cambiar actitudes negativas que afectan el patrimonio hídrico de la región. _x000a_- Una serie de podcast del territorio que gire en torno a la fauna, símbolos culturales, históricos y de memoria sobre el territorio como elemento base para la formación y divulgación ambiental de la comunidad local y turistas que visitan el municipio. _x000a_- Desarrollo de aplicación móvil con fines de uso de tecnología social que permita a través de soportes de software consolidar un banco de imágenes en 3D sobre flora y transformación del suelo con fines educativos y de sensibilización. _x000a_- Creación de cortometrajes y videos informativos sobre los impactos de los residuos sólidos en los ecosistemas."/>
    <n v="0.83042898251926101"/>
    <n v="0.16957101748073899"/>
    <n v="0"/>
    <n v="1"/>
    <n v="0"/>
    <n v="0"/>
    <n v="0"/>
    <n v="0"/>
    <m/>
    <m/>
    <s v="21/10/2021_x000a__x000a_08/11/2021"/>
    <m/>
    <s v="Avaló"/>
    <s v="Avaló"/>
    <s v="Avaló"/>
    <m/>
    <m/>
    <m/>
    <m/>
    <m/>
    <m/>
    <m/>
    <m/>
    <m/>
    <m/>
    <m/>
    <m/>
    <m/>
    <m/>
    <m/>
    <m/>
    <m/>
  </r>
  <r>
    <n v="2023"/>
    <s v="Propuesta de Investigación Convocatoria"/>
    <x v="0"/>
    <s v="N/A"/>
    <s v="Convocatoria Expertos Internacionales ICETEX – Subvenciones 2023"/>
    <s v="ICETEX"/>
    <s v="Co-ejecutor"/>
    <s v="1- La Universidad Internacional del Trópico Americano - Unitrópico_x000a_2- Universidad Federal del Espíritu Santo - UFES"/>
    <s v="N/A"/>
    <s v="Promoción de la Internacionalización Intercultural a través de la Intercomprensión Lingüística español – portugués"/>
    <n v="6"/>
    <s v="UDFJC:_x000a_- Sandra Ximena Bonilla Medina_x000a_- Angelica María Ávila Molina_x000a__x000a_Unitrópico:_x000a_- Adriana Márquez Medina_x000a_- Herley Ricardo Barrera Alarcón_x000a__x000a_UFES:_x000a_- Kyria Finardi"/>
    <s v="UDFJC:_x000a_- ESTUPOLI _x000a__x000a_Unitrópico:_x000a_- _x000a__x000a_UFES:_x000a_- EMITI - Educação Multilinguismo Internacionalização Tecnologia Inglês"/>
    <n v="142009005"/>
    <n v="0"/>
    <n v="99999999"/>
    <n v="42009006"/>
    <n v="99999999"/>
    <n v="0"/>
    <n v="8284032"/>
    <n v="0"/>
    <n v="32215680"/>
    <n v="0"/>
    <n v="1509294"/>
    <m/>
    <m/>
    <m/>
    <m/>
    <s v="Mediante este proyecto de colaboración entre las universidades se espera que haya primero: un ejercicio de intercambio cultural que redunde en ampliar el conocimiento que se tiene de cada uno de los países. Teniendo en cuenta esta ampliación cultural, se busca que consecuentemente se encuentren relaciones locales de paridad que permitan abordar problemáticas estratégicamente para el beneficio común.  Este intercambio se materializará mediante la inmersión que realizarán los miembros participantes de las instituciones en Brasil.  Desde ese contexto, se piensan dinamizar actividades propuestas mediante foros y charlas que girarán en torno a la discusión de la interculturalidad, los factores comunes y de problemáticas de abordamiento. _x000a_Metodológicamente estos espacios se abordarán con notas de clase que se sistematizan y se esclarecerá mediante aproximaciones teóricas decoloniales y afines como la teoría crítica de la raza. Se busca que estas tareas sean la base para la construcción de memorias recogiendo la experiencia la cual sea socializable a la comunidad académica. En consecuencia a esta actividad surgirá el reporte de investigación que debe ser presentado como parte de esta convocatoria y encuentros académicos que permitan su divulgación. _x000a_De allí se espera derivar una descripción o análisis de las políticas lingüísticas de internacionalización de las tres universidades, una identificación de dificultades en la implementación, algunas recomendaciones para la construcción, modificación o implementación y alternativas para la preservación y fortalecimiento de lenguas en pro de la integración en los tres espacios de educación superior._x000a_Para el caso puntual de Unitrópico, siendo la universidad más joven de país, se espera también iniciar una reflexión en torno al papel de la internacionalización y las lenguas en la educación pública superior, y de esta forma converger en la implementación de políticas institucionales que tengan una visión descentralizada, equitativa y coherente con las necesidades y oportunidades de nuestra región. _x000a_Durante la inmersión se hará un ejercicio de reconocimiento que permita a los participantes valorar los espacios de cooperación con países del sur global y así trabajar de manera articulada en pro de la generación y difusión de nuevo conocimiento que responda a las realidades de países cuya producción científica y literaria ha sido invisibilizada por hegemonías del norte global. Lo anterior será mediado por los contenidos del curso, los cuales serán direccionados a desarrollarse en tres ejes: la intercomprensión, la interculturalidad, y la decolonialidad. Estos contenidos se usarán como intermediarios entre los participantes y el objetivo del proyecto y las perspectivas de los integrantes se recolectarán haciendo uso de metodologías como los diarios de campo y los grupos focales. "/>
    <s v="- Elaboración informe final del proyecto_x000a_- Redacción y sometimiento de manuscrito en una revista especializada y seriada"/>
    <n v="0.70418068910489162"/>
    <n v="5.8334554206615277E-2"/>
    <n v="0"/>
    <n v="1"/>
    <n v="0.22685659969239275"/>
    <n v="1.0628156996100353E-2"/>
    <n v="0"/>
    <n v="0"/>
    <m/>
    <m/>
    <m/>
    <m/>
    <m/>
    <m/>
    <m/>
    <m/>
    <m/>
    <m/>
    <m/>
    <m/>
    <m/>
    <m/>
    <m/>
    <m/>
    <m/>
    <m/>
    <m/>
    <m/>
    <m/>
    <m/>
    <m/>
    <m/>
  </r>
  <r>
    <n v="2019"/>
    <s v="Propuesta de Investigación Convocatoria"/>
    <x v="0"/>
    <n v="866"/>
    <s v="CONVOCATORIA EXPEDICIONES CIENTÍFICAS NACIONALES Y FORTALECIMIENTO DE COLECCIONES BIOLÓGICAS"/>
    <s v="MinCiencias"/>
    <s v="Ejecutor"/>
    <s v="N/A"/>
    <s v="N/A"/>
    <s v="Virtualización de la Colección Entomológica Forestal UDFJC con énfasis en Isoptera (Insecta: Blattaria)"/>
    <n v="24"/>
    <s v="- Olga Patricia Pinzón Florián (Investigador principal)_x000a_- Roció Cortes Ballén (co-investigador)_x000a_- Tiago Fernández Carrijo (especialista Isoptera)_x000a_- José Palacios Vargas (especialista Collembola)_x000a_- Tres (3) auxiliares de investigación"/>
    <s v="USO Y CONSERVACION DE LA DIVERSIDAD FORESTAL"/>
    <n v="107749049"/>
    <n v="69915425"/>
    <n v="88009049"/>
    <n v="19740000"/>
    <n v="69915425"/>
    <n v="18093624"/>
    <n v="19740000"/>
    <n v="0"/>
    <n v="0"/>
    <n v="0"/>
    <n v="0"/>
    <n v="0"/>
    <n v="0"/>
    <n v="0"/>
    <m/>
    <s v="- 500 imágenes digitalizadas de especímenes insectiles de la Colección_x000a_- Puesta en funcionamiento del portal de la Colección_x000a_entomológica Forestal_x000a_- Dos estudiantes de pregrado y/o posgrado de la Maestría en Manejo, Uso y Conservación del Bosque de la Universidad Distrital con certificación de aprobación de_x000a_sustentación de tesis de grado._x000a_- Artículo en revista_x000a_- Publicación en el SIB Colombia de metadatos de 10000000 registros de la Colección._x000a_- 1000 imágenes digitalizadas de la colección entomológica_x000a_- Publicación en la plataforma Bold Systems y/o el Gen Bank de secuencias de fragmentos de ADN de Isoptera_x000a_- Puesta en funcionamiento del portal de la Colección Entomológica"/>
    <s v="- Artículo de investigación categoría B_x000a_- Colección Entomológica sistematizada y de libre acceso a traves de la Web_x000a_- Libre acceso a al menos 500 imágenes representativas de la biodiversidad insectil de diferentes areas geográficas de Colombia._x000a_- Publicación de libre acceso secuencias de generos de Isoptera codigo de barras en Boldsystem_x000a_- Desarrollo de un (1) trabajo de grado documentando la diversidad insectil"/>
    <n v="0.64887278030639506"/>
    <n v="0.35112721969360489"/>
    <n v="0.47824189403584494"/>
    <n v="0.52175810596415506"/>
    <n v="0"/>
    <n v="0"/>
    <n v="0"/>
    <n v="0"/>
    <n v="75077"/>
    <s v="SI"/>
    <s v="13/03/2020_x000a_15/04/2020"/>
    <m/>
    <s v="Avaló"/>
    <m/>
    <s v="Avaló"/>
    <s v="Avaló"/>
    <s v="Avaló"/>
    <m/>
    <s v="Avaló"/>
    <m/>
    <m/>
    <m/>
    <m/>
    <m/>
    <m/>
    <m/>
    <m/>
    <m/>
    <m/>
    <m/>
    <m/>
    <m/>
  </r>
  <r>
    <n v="2022"/>
    <s v="Propuesta de Investigación Convocatoria"/>
    <x v="0"/>
    <n v="917"/>
    <s v="Convocatoria Estancias con Próposito Empresarial"/>
    <s v="MinCiencias"/>
    <s v="Ejecutor"/>
    <s v="1- Digitax C - Dispositivos y Taxímetros"/>
    <s v="N/A"/>
    <s v="Taxímetro Inteligente"/>
    <n v="12"/>
    <s v="UDFJC:_x000a_- Cesar Augusto Hernandez Suarez (Doctor estancia posdoctoral y tutor JII)_x000a_- Gabriela león Celis (JII)"/>
    <s v="Sistemas y Redes Cognitivas - SIREC"/>
    <n v="62000000"/>
    <n v="50000000"/>
    <n v="50000000"/>
    <n v="12000000"/>
    <n v="50000000"/>
    <n v="0"/>
    <n v="5000000"/>
    <n v="0"/>
    <n v="7000000"/>
    <m/>
    <m/>
    <m/>
    <m/>
    <m/>
    <m/>
    <s v="- Desarrollo de un módulo de síntesis de voz que proporcione la salida del taxímetro inteligente en forma auditiva en español o ingles_x000a_- Diseño y desarrollo de un taxímetro inteligente con salida visual y auditiva, con seguimiento satelital, que permita facturar y llevar una contabilidad financiera"/>
    <s v="- Informe técnico final y de avance de las actividades de CTeI desarrolladas por el Joven Investigador_x000a_- Un artículo de investigación en formato de revista indexada tipo publicable, que de cuenta de los resultados obtenidos en el marco del desarrollo de la pasantía._x000a_- El Doctor deberá entregar un informe técnico final de las actividades de CTeI desarrolladas junto con los resultados obtenidos en articulación con el informe del joven investigador e innovador, acorde a la propuesta de la estancia presentada_x000a_- Un artículo de investigación en formato de revista indexada tipo publicable, que den cuenta de los resultados obtenidos en el marco del desarrollo de la pasantía"/>
    <n v="0.80645161290322576"/>
    <n v="8.0645161290322578E-2"/>
    <n v="0"/>
    <n v="1"/>
    <n v="0.11290322580645161"/>
    <n v="0"/>
    <n v="0"/>
    <n v="0"/>
    <m/>
    <s v="Seleccionada - _x000a_Puesto 4"/>
    <m/>
    <m/>
    <s v="Avaló"/>
    <s v="Avaló"/>
    <m/>
    <s v="Avaló"/>
    <s v="Avaló"/>
    <m/>
    <m/>
    <m/>
    <m/>
    <m/>
    <m/>
    <m/>
    <m/>
    <m/>
    <m/>
    <m/>
    <m/>
    <m/>
    <m/>
    <m/>
  </r>
  <r>
    <n v="2021"/>
    <s v="Propuesta de Investigación Convocatoria"/>
    <x v="1"/>
    <n v="11"/>
    <s v="011-2020 MECANISMO1- CONV3ª. FORTALECIMIENTO CAPACIDADES INSTITUCIONALES-INVESTIGACIÓN IES PÚBLICAS_x000a_Departamento de Bolívar. Foco temático CIENCIAS SOCIALES, HUMANAS Y EDUCACIÓN."/>
    <s v="SGR - MinCiencias"/>
    <s v="Aliado"/>
    <s v="1- Universidad de Cartagena (Proponente)_x000a_2- Universidad de Cordoba (aliado)_x000a_3- Colegio Mayor de Bolívar - CMB (aliado diferente a IES públicas)"/>
    <s v="N/A"/>
    <s v="Programa de intervención pedagógica y tecnológica para el fortalecimiento de capacidades_x000a_de adaptación y prestación del servicio de educación bajo el esquema de alternancia_x000a_derivado de la pandemia por COVID-19, en instituciones oficiales de educación básica y_x000a_media de la región Caribe colombiana."/>
    <n v="24"/>
    <s v="UDFJC:_x000a_- Roberto Ferro Escobar (co-investigador)_x000a__x000a_Ucartagena:_x000a_- Yeimi Vargas (co-investigador)_x000a_- Luis Tovar (co-investigador)_x000a_- Edgar Orlando Alarcón (director proyecto)_x000a__x000a_Ucordoba:_x000a_- Isabel Cristina Muñoz Vargas (co-investigador)_x000a_- Juan Carlos Giraldo Cardozo (co-investigador)_x000a_"/>
    <s v="UDFJC:_x000a_- Laboratorio de Investigación y desarrollo en Electrónica y Redes (LIDER)_x000a__x000a_UCartagena:_x000a_- Centro Corciem_x000a_- GIMATICA (Grupo de Investigación en Tecnologías de las Comunicaciones e Informática)_x000a__x000a_Ucordoba:_x000a_- Education, Technology &amp; Language - EduTLan_x000a__x000a_CMB:_x000a_- Grupo de Investigación Ciudad, educación y sociedad (CEUS)"/>
    <n v="2144000000"/>
    <n v="433813928"/>
    <n v="2000000000"/>
    <n v="144000000"/>
    <n v="2000000000"/>
    <n v="0"/>
    <n v="24000000"/>
    <n v="0"/>
    <n v="72000000"/>
    <n v="0"/>
    <n v="48000000"/>
    <n v="0"/>
    <n v="0"/>
    <m/>
    <m/>
    <s v="- Se consolidará un estado del arte de la situación de calamidad pública, su afectación directa al sistema de educación de la región caribe colombiana y las diferentes alternativas adoptadas para superarla, por medio de la construcción del modelo conceptual del proyecto._x000a_- El trabajo realizado directamente con docentes dará como resultado un diagnóstico de las capacidades tecnológicas y pedagógicas que esta población tiene de cara al escenario de alternancia educativa. De allí resultará un plan de fortalecimiento metodológico que facilitará la preparación docente de las instituciones educativas. Así mismo, se garantizará la formación de los docentes que hacen parte de la muestra._x000a_- El proyecto presentará un modelo base de adaptación de contenidos de aprendizaje orientado al esquema de alternancia educativa, lo cual constituye un insumo y avance vital en el afrontamiento de la emergencia sanitaria y su afectación al sistema educativo de la región._x000a_- El trabajo realizado entorno al desarrollo de software dará como resultado un paquete instalable del mundo 3D con todos los contenidos educativos desarrollados y orientados hacia el modelo de alternancia educativa._x000a_El estudio comparativo de rendimiento académico en periodos previos y posteriores al inicio de la pandemia permitirá la verificación de las afectaciones que la emergencia ha traído sobre el sistema educativo de la región, así como también validará las potencialidades que el modelo de intervención propuesto tiene para el fortalecimiento del mismo. Esto podrá ser validado y consultado en un documento de acceso público._x000a_- El proyecto entregará a la comunidad educativa de la región un programa de intervención pedagógica y tecnológica para el fortalecimiento de capacidades desarrollado, validado e implementado en la población muestra y con la documentación y orientaciones necesarias para su posterior implementación generalizada en todo el sistema educativo de la región._x000a_- Perfil sociodemográfico y psicográfico de los estudiantes de educación virtual,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Registro de una Patente generada a partir del proyecto_x000a_- Seis artículos de investigación_x000a_- Un libro resultados de investigación_x000a_- Vinculación de dos estudiantes y proyectos de grado de pregrado _x000a_- Vinculación de dos estudiantes y proyectos de grado de Maestria_x000a_- Vinculación de un estudiante y proyecto de grado de Doctorado_x000a_- Una estrategia de intervención pedagógicas y tecnológicas validada_x000a_- Una plataformas tecnológicas para el desarrollo de actividades de CTeI entregadas_x000a_- Cuatro cursos sobre métodos y técnicas de investigación especializados y avanzados_x000a_- Ocho informes técnicos y financieros de ejecución presentados_x000a_- Cientocincuenta docentes formados en competencias TIC orientadas a procesos de educación básica y media_x000a_- Participación en eventos académicos internacionales para la difusión y retroalimentación de la comunidad científica respecto al desarrollo del proyecto_x000a_- Dos proyectos de desarrollo tecnológico"/>
    <n v="0.93283582089552242"/>
    <n v="1.1194029850746268E-2"/>
    <n v="0"/>
    <n v="1"/>
    <n v="3.3582089552238806E-2"/>
    <n v="2.2388059701492536E-2"/>
    <n v="0"/>
    <n v="0"/>
    <n v="82962"/>
    <s v="No pasó"/>
    <s v="18/05/2021_x000a__x000a_08/06/2021"/>
    <m/>
    <m/>
    <s v="Avaló"/>
    <s v="Avaló"/>
    <m/>
    <s v="Avaló"/>
    <m/>
    <s v="Avaló"/>
    <m/>
    <m/>
    <m/>
    <m/>
    <m/>
    <m/>
    <m/>
    <m/>
    <m/>
    <m/>
    <m/>
    <m/>
    <m/>
  </r>
  <r>
    <n v="2021"/>
    <s v="Propuesta de Investigación Convocatoria"/>
    <x v="1"/>
    <n v="11"/>
    <s v="011-2020 MECANISMO1- CONV3ª. FORTALECIMIENTO CAPACIDADES INSTITUCIONALES-INVESTIGACIÓN IES PÚBLICAS_x000a_Departamento de Bolívar. Foco temático CIENCIAS SOCIALES, HUMANAS Y EDUCACIÓN."/>
    <s v="SGR - MinCiencias"/>
    <s v="Aliado"/>
    <s v="1- Universidad SurColombiana - USC (Proponente)_x000a_2- Universidad del Tolima - UT (Aliado)"/>
    <s v="N/A"/>
    <s v="Estudio de descontaminación del Distrito de Riego del Juncal en el departamento del Huila y del río Chipalo del Departamento del Tolima con diferentes materiales nanoestructurados."/>
    <n v="36"/>
    <s v="UDFJC:_x000a_- Cesar Aurelio Herreño Fierro_x000a_- Rudolfh Arthur Triana_x000a_- Cesar Augusto Díaz Pomar_x000a_- Juan David Hoyos Cartagena_x000a__x000a_USC:_x000a_- Ruben Dario Valbuena Villareal_x000a__x000a_UT:_x000a_- Cesar Augusto Jaramillo Páez_x000a_- Ximena Carolina Pulido Villamil_x000a_- Luis Fernando Rodríguez Herrera"/>
    <s v="UDFJC:_x000a_- Grupo de Instrumentación Cientifica &amp;_x000a_Didáctica_x000a__x000a_USC:_x000a_- Hidroingeniería y Desarrollo Agropecuario_x000a__x000a_UT:_x000a_- Química Aplicada a Procesos Ecológicos_x000a_QUAPE-UT"/>
    <n v="2488982340"/>
    <n v="639128484"/>
    <n v="1999500356"/>
    <n v="489481984"/>
    <n v="1999500356"/>
    <n v="0"/>
    <n v="143200000"/>
    <n v="0"/>
    <n v="48000000"/>
    <n v="0"/>
    <n v="298281984"/>
    <m/>
    <m/>
    <m/>
    <m/>
    <s v="Se consolidarán laboratorios regionales de investigación aplicada que permitirán atacar problemas del territorio bajo un enfoque científico y tecnológico de punta. _x000a_- Se identificarán los recursos, necesidades, mecanismos e información que permitan continuar promoviendo la investigación en relación al fortalecimiento del talento científico y tecnológico por parte de docentes e investigadores de las IES de la región centro-sur y los mecanismos de coordinación estrategias para la generación, uso y transferencia de conocimiento y tecnología del orden administrativo y académico. _x000a_- Se dejarán líneas bases de inversión para la promoción y financiamiento del talento científico tecnológico que permitan a las entidades gubernamentales apoyar la realización de proyectos de investigación científica, desarrollo tecnológico, formación de recursos humanos y de divulgación. _x000a_- Se establecerán metodologías para el impulso y la participación de la comunidad académica, en proyectos de fomento a la investigación científica y al desarrollo tecnológico. _x000a_- Se establecerán los mecanismos para la difusión de la ciencia y la tecnología entre los sectores de la sociedad, así como para facilitar el acceso a la información de un posible sistema departamental de ciencia y tecnología. _x000a_- Se aplicarán familias de nanomateriales en las pruebas de remediación y tratamiento de muestras de aguas en los departamentos de Huila y Tolima. _x000a_- Se publicarán los resultados en revistas internacionales."/>
    <s v=" Adecuación de los laboratorios para realizar la síntesis de los nanomateriales_x000a_- Base de Datos del estado del arte de las aplicaciones ambientales de los nanomateriales a obtener_x000a_- Tres Centro de Investigación; Compra de equipos, dotación laboratorios, compra de materiales._x000a_- Cuatro artículos de investigación  _x000a_- Se realizarán 1 tesis de pregrado, 2 trabajos de maestría y 1 tesis de doctorado basados en el proyecto planteado. _x000a_- Habrá participación en Congresos/Ponencias/Conferencias/Workshops/Conversatorios Internacionales exponiendo los resultados parciales y totales del proyecto._x000a_- Informes trimestrales de supervisión del proyecto"/>
    <n v="0.80334051546544927"/>
    <n v="5.7533554054867257E-2"/>
    <n v="0"/>
    <n v="1"/>
    <n v="1.9284990185989025E-2"/>
    <n v="0.11984094029369449"/>
    <n v="0"/>
    <n v="0"/>
    <n v="82959"/>
    <s v="No pasó"/>
    <s v="18/05/2021_x000a__x000a_08/06/2021"/>
    <m/>
    <m/>
    <s v="Avaló"/>
    <s v="Avaló"/>
    <m/>
    <s v="Avaló"/>
    <m/>
    <s v="Avaló"/>
    <m/>
    <m/>
    <m/>
    <m/>
    <m/>
    <m/>
    <m/>
    <m/>
    <m/>
    <m/>
    <m/>
    <m/>
    <m/>
  </r>
  <r>
    <n v="2021"/>
    <s v="Propuesta de Investigación Convocatoria"/>
    <x v="1"/>
    <s v="N/A"/>
    <s v="Programa de Váuchers de transferencia de conocimiento innovación para la reconfiguración empresarial"/>
    <s v="Secretaria Distrital de Desarrollo Económico - SDDE"/>
    <s v="Ejecutor"/>
    <s v="1- TEAM Ingeniería de Conocmiento_x000a__x000a_2- Beneficiarios - Cooperantes"/>
    <s v="N/A"/>
    <s v="Propuesta Técnica - Solicitud de información 009-2021_x000a_Aunar esfuerzos técnicos, administrativos y financieros para prestar servicios de váuchers de transferencia de conocimientos y de innovación, con el fin de apoyar a las empresas de Bogotá en su proceso de adaptación y reactivación económica de cara a una nueva normalidad."/>
    <n v="7"/>
    <s v="UDFJC:_x000a_María Eugenía Calderón_x000a_- Ruth Esperanza Romás Castillo_x000a_- David Romero Betancourt_x000a_- Edwin Orlando Fagua_x000a__x000a_TEAM Ingeniería:_x000a_- Fabián Alejandro_x000a_González Sarmiento_x000a_- Susana del Pilar_x000a_Sandoval_x000a_- José Ramiro Bertieri_x000a_- Andrea Castañeda"/>
    <s v="GEIT"/>
    <n v="6433000000"/>
    <n v="2170000000"/>
    <n v="5500000000"/>
    <n v="933000000"/>
    <n v="5500000000"/>
    <n v="0"/>
    <n v="45000000"/>
    <n v="0"/>
    <n v="270000000"/>
    <n v="0"/>
    <n v="618000000"/>
    <m/>
    <m/>
    <m/>
    <m/>
    <s v="a) 600 empresas PYME impactadas con váucher de conocimiento_x000a_b) 150 empresas PYME impactadas con váucher de innovación_x000a_c) Acciones de transferencia de tecnología y/o conocimiento de al menos 150 activos de conocimiento, entre actores del ecosistema de innovación_x000a_d) 15 proveedores de conocimiento del ecosistema fortalecidos en el modelo de innovación abierta_x000a_e) Generación de un artículo científico o libro de investigación y al menos dos acciones de apropiación social de conocimiento con base en los resultados de la experiencia_x000a__x000a_De conformidad con el documento de requerimientos técnicos que indica: “Los costos de estrategias de comunicaciones, desarrollo de Landing pages,_x000a_16 diseños de piezas gráficas y de material audiovisual serán asumidos directamente por la SDDE”, y las aclaraciones realizadas por la misma entidad."/>
    <m/>
    <n v="0.854966578579201"/>
    <n v="6.9951810974661901E-3"/>
    <n v="0"/>
    <n v="1"/>
    <n v="4.1971086584797139E-2"/>
    <n v="9.6067153738535679E-2"/>
    <n v="0"/>
    <n v="0"/>
    <m/>
    <s v="No pasó"/>
    <m/>
    <m/>
    <s v="Impedido"/>
    <s v="Avaló"/>
    <m/>
    <s v="Avaló"/>
    <s v="Avaló"/>
    <m/>
    <m/>
    <m/>
    <m/>
    <m/>
    <m/>
    <m/>
    <m/>
    <m/>
    <m/>
    <m/>
    <m/>
    <m/>
    <m/>
    <m/>
  </r>
  <r>
    <n v="2021"/>
    <s v="Propuesta de Investigación Convocatoria"/>
    <x v="3"/>
    <n v="896"/>
    <s v="CONVOCATORIA FORTALECIMIENTO DE CAPACIDADES REGIONALES DE INVESTIGACIÓN EN SALUD"/>
    <s v="MinCiencias"/>
    <s v="Aliado"/>
    <s v="1- Universidad del Tolima - UdeT (entidad ejecutora)_x000a__x000a_2- Universidad de Pamplona - UdeP (Aliado)"/>
    <s v="N/A"/>
    <s v="Estudio de descontaminación de los ríos Chipalo y Pamplonita de los departamentos de Tolima y Norte de Santander con diferentes materiales nanoestructurados."/>
    <n v="36"/>
    <s v="UDFJC:_x000a_- Cesar Augusto Díaz Pomar (co-investigador)_x000a_- Cesar Aurelio Herreño (co-investigador)_x000a__x000a_UdeT:_x000a_- Cesar Augusto Jaramillo (investigador principal)_x000a_- Luis Fernando Rodríguez (co-investigador)_x000a_- Juan David Hoyos (estudiante maestria)_x000a_- Ximena Pulido Villamil (co-investigador)_x000a__x000a_UdeP:_x000a_- Raquel Amanda Villamizar (co-investigador)_x000a_- Yerson García Leal (estudiante pregrado)_x000a_- Reinaldo Gutiérrez Marín (co-investigador)_x000a_- Oscar Ortíz Rdríguez (co-investigador)"/>
    <s v="UDFJC:_x000a_- Grupo de Instrumentación Cientifica &amp; Didáctica_x000a__x000a_UdeP:_x000a_- Nanotecnología y Gestión Sostenible NANOSOST-UP_x000a__x000a_UdeT:_x000a_- Química Aplicada a Procesos Ecológicos QUAPE-UT"/>
    <n v="1459220824"/>
    <n v="285600000"/>
    <n v="899351565"/>
    <n v="559869259"/>
    <n v="899351565"/>
    <n v="0"/>
    <n v="140200000"/>
    <n v="0"/>
    <n v="223711488"/>
    <n v="0"/>
    <n v="195957771"/>
    <m/>
    <m/>
    <m/>
    <m/>
    <s v="- La identificación de los contaminantes químicos y biológicos de los ríos Chipalo y Pamplonita, que pueden generar un potencial riesgo de salud para la población y un riesgo ambiental para el ecosistema._x000a_- La estandarización de los procedimientos de síntesis para cada uno de los materiales a fin de obtener el máximo rendimiento de reacción posible._x000a_- La identificación de las propiedades fisicoquímicas de los materiales, sus potencialidades fotocatalíticas, fases estructurales y composición; con el fin de dilucidar cuales son los más idóneos para llevar a cabo el proceso de remoción y/o degradación._x000a_- La remoción o degradación de los contaminantes orgánicos recalcitrantes más predominantes en las aguas de los dos ríos con el uso de los nanomateriales con actividad fotocatalítica, además la menor producción de subproductos tóxicos, de manera que no se incremente el poder ecotoxicológico en estas aguas._x000a_- La identificación del mejor o los mejores materiales con actividad fotocatalítica para la remoción de y/o degradación de contaminantes químicos y biológicos._x000a_- Como los procesos fotocatalíticos no son selectivos, con el uso de los nanomateriales se espera una disminución de la población de bacterias (coliformes totales y E.coli), de parásitos (Giardia lamblia) y de virus entéricos (rotavirus y coronavirus) presentes en las aguas."/>
    <s v="- Un artículo de investigación categoría B_x000a_- Un Taller con la comunidad:_x000a_- Taller con entidades gubernamentales responsables de la calidad del agua_x000a_- Una Cartilla como medio de divulgación permanente para diferentes públicos con el fín de dar a conocer la problemática sobre agentes químicos y biológicos que presentan las aguas del río Chipalo y generar un proceso reflexivo sobre el cuidado del agua y las implicaciones sobre la salud y el ecosistema."/>
    <n v="0.61632314328869531"/>
    <n v="9.6078672736923609E-2"/>
    <n v="0"/>
    <n v="1"/>
    <n v="0.15330886478632105"/>
    <n v="0.13428931918806006"/>
    <n v="0"/>
    <n v="0"/>
    <n v="83769"/>
    <s v="No pasó"/>
    <m/>
    <m/>
    <s v="Avaló"/>
    <s v="Avaló"/>
    <s v="Avaló"/>
    <m/>
    <s v="Avaló"/>
    <m/>
    <m/>
    <m/>
    <m/>
    <m/>
    <m/>
    <m/>
    <m/>
    <m/>
    <m/>
    <m/>
    <m/>
    <m/>
    <m/>
    <m/>
  </r>
  <r>
    <n v="2021"/>
    <s v="Propuesta de Investigación Convocatoria"/>
    <x v="1"/>
    <n v="896"/>
    <s v="CONVOCATORIA FORTALECIMIENTO DE CAPACIDADES REGIONALES DE INVESTIGACIÓN EN SALUD"/>
    <s v="MinCiencias"/>
    <s v="Aliado"/>
    <s v="1- Universidad de los Llanos - UdeL (entidad ejecutora)_x000a__x000a_2- Corporación Universitaria Remington - CUR (aliado) - Sede Yopal, Villavicencio y Agua Azul_x000a__x000a_3- Gobernación del Meta - Secretaria de la mujer, la familia, y la equidad de género_x000a__x000a_4- Gobernación del Meta - Secretaria de Salud"/>
    <s v="N/A"/>
    <s v="Desarrollo del observatorio de salud mental, familia y convivencia social de la Orinoquía colombiana"/>
    <n v="36"/>
    <s v="UDFJC:_x000a_- Roberto Ferro Escobar (co-investigador)_x000a__x000a_UdeL:_x000a_- Zulma Johana Velasco (co-investigador)_x000a_- Emilce Salamanca Ramos (investigador principal)_x000a_- Sandra Ortegón Ávila (co-investigador)_x000a__x000a_CUR:_x000a_- Maritza García Toro (co-investigador)_x000a_- Diana Lopera Jaramillo (co-investigador)_x000a_- Feibert Guzmán Pérez (co-investigador)"/>
    <s v="UDFJC:_x000a_- Laboratorio de Investigación y desarrollo en_x000a_Electrónica y Redes (LIDER)_x000a__x000a_UdeL:_x000a_- GESI_x000a__x000a_CUR:_x000a_- Mundo Organizacional_x000a_- Grupo de Investigación en Salud Familiar y_x000a_Comunitaria_x000a_- Grupo de Investigacion en Neurociencias y_x000a_Envejecimiento - GISAM"/>
    <n v="1503774128"/>
    <n v="300620000"/>
    <n v="914553000"/>
    <n v="589221128"/>
    <n v="896553000"/>
    <n v="6000000"/>
    <n v="67400000"/>
    <n v="6000000"/>
    <n v="263420040"/>
    <n v="6000000"/>
    <n v="211349088"/>
    <n v="0"/>
    <n v="17100000"/>
    <n v="0"/>
    <n v="29952000"/>
    <s v="Resultados de la etapa 1:_x000a_-_x0009_Informe modelo conceptual del Observatorio de salud mental, familia y convivencia social._x000a_-_x0009_Modelo Conceptual_x000a_-_x0009_Revisión y análisis de categorías conceptuales_x000a_-_x0009_Documento de análisis descriptivo- interpretativo de las políticas públicas relacionadas con la Salud mental, familia y convivencia social, y las fuentes de información de observatorios_x000a_-_x0009_Estado actual de los observatorios_x000a_-_x0009_Informe modelo Metodológico del observatorio_x000a_-_x0009_Modelo Metodológico_x000a_-_x0009_Descripción del proceso del diseño de indicadores, fichas técnicas e instrumentos de recolección de datos, incluyendo los criterios de selección de los mismos._x000a_-_x0009_Batería de indicadores y fichas técnicas de los mismos, construidas a partir de fuentes primarias y secundarias, acorde con el modelo conceptual y metodológico_x000a_-_x0009_Inventario de indicadores y fichas técnicas_x000a_-_x0009_Instructivos para el diligenciamiento de instrumentos de recolección de datos y fuentes primarias._x000a_-_x0009_Instrumentos para la recolección de información de fuentes primarias._x000a_-_x0009_Glosario de términos usados en los instrumentos de recolección, vinculado al aplicativo_x000a_-_x0009_Metodología para la aplicación de los instrumentos y para la recolección de información de fuentes primarias_x000a_-_x0009_Descripción del procedimiento de validación de los instrumentos de recolección de información_x000a_Resultados de la etapa 2:_x000a_-_x0009_Aplicativo Web/sistema de información desarrollado_x000a_-_x0009_Manuales y protocolos actualizados que incluyan los procedimientos para el cálculo de indicadores de fuentes primarias y de fuentes secundarias._x000a_-_x0009_Informe de control de cambios_x000a_-_x0009_Plataforma actualizada en Producción_x000a_Resultados de la etapa 3:_x000a_-_x0009_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_x000a_-_x0009_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_x000a_-_x0009_Informe de reporte del proceso de validación de los indicadores, de los instrumentos de recolección de información_x000a_-_x0009_Informe de evaluación de la usabilidad de la plataforma y la de metodología de aplicación de instrumentos y recolección de información con fuentes primarias, realizado mediante una prueba coordinación con los municipios seleccionadas_x000a_-_x0009_Informe consolidado con unificación de criterios de las jornadas de trabajo conjunto entre las universidades, las entidades gubernamentales y la sociedad civil._x000a_-_x0009_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_x000a_-_x0009_Matriz DOFA_x000a_-_x0009_Documento de recomendaciones para aprendizajes, uso y escalamiento de los instrumentos constitutivos del Observatorio_x000a_-_x0009_Reporte de hallazgos en el proceso de aplicación de los instrumentos, recolección de información, procesamiento y análisis_x000a_-_x0009_Texto de ponencias, certificado de participación en evento académico y presentación del texto a una revista científica"/>
    <s v="- Seis artículos de investigación categorías A1, A2, B, C_x000a_- Tres libros de difusión / divulgación_x000a_- Una plataforma tecnológica_x000a_- Tres informes técnicos del avance del proyecto_x000a_- Se desarrollará un plan de formación orientado a los diferentes tipos de actores intervinientes en el observatorio, a desarrollarse en la tercera etapa metodológica_x000a_- Se desarrollaran cuatro talleres, conversatorios y foros que permitan la participación de todos los actores sociales involucrados en el proyecto._x000a_- Se realizaran cuatro eventos científicos como foro, paneles y congreso._x000a_- A través de las cuatro reuniones se presentaran los resultados a las entidades Municipales y Departamentales._x000a_- Se desarrollara una cartilla para la divulgación sobre el_x000a_funcionamiento del observatorio._x000a_- Los doce cursos estarán dirigidos a los municipios seleccionados en proyecto._x000a_- Se desarrollará a través de mesas de trabajo donde se_x000a_establecerán diferentes temáticas relacionadas con el proyecto_x000a_- Se realizara la divulgación de resultados a través de tres (3) ponencias Nacionales y tres (3) Internaciones._x000a_- Se desarrollará cinco cartillas y videos que permitan la divulgación y correcto desarrollo de los talleres._x000a_- Realización de dos trabajos de grado en el nivel de pregrado, con la temática del proyecto._x000a_- Realización de un trabajo de grado en el nivel de maestría, con la temática del proyecto."/>
    <n v="0.59620190513079496"/>
    <n v="4.8810521895080776E-2"/>
    <n v="8.1743869209809264E-2"/>
    <n v="0.91825613079019075"/>
    <n v="0.17916257168111088"/>
    <n v="0.14453572777520216"/>
    <n v="1.1371388615883941E-2"/>
    <n v="1.9917884901927238E-2"/>
    <n v="84661"/>
    <s v="No pasó"/>
    <m/>
    <m/>
    <s v="Avaló"/>
    <s v="Avaló"/>
    <s v="Avaló"/>
    <m/>
    <s v="Avaló"/>
    <m/>
    <m/>
    <m/>
    <m/>
    <m/>
    <m/>
    <m/>
    <m/>
    <m/>
    <m/>
    <m/>
    <m/>
    <m/>
    <m/>
    <m/>
  </r>
  <r>
    <n v="2021"/>
    <s v="Propuesta de Investigación Convocatoria"/>
    <x v="1"/>
    <n v="901"/>
    <s v="CONVOCATORIA FOMENTO A LA INNOVACIÓN Y DESARROLLO TECNOLÓGICO EN LAS EMPRESAS– SENAINNOVA “POR LA REACTIVACIÓN DEL PAÍS” - Mecanismo 2"/>
    <s v="MinCiencias"/>
    <s v="Aliado"/>
    <s v="1- Scilicet S.A.S. (entidad ejecutora)"/>
    <s v="N/A"/>
    <s v="Desarrollo tecnológico de un prototipo de sistema LiDAR (Light Detection and Ranging, por sus siglas en inglés) integrado en un UAV (Vehículo Aéreo No Tripulado, por sus siglas en inglés), de bajo costo, encaminado al fortalecimiento de los procesos de la cadena productiva forestal."/>
    <n v="12"/>
    <s v="UDFJC:_x000a_- Jaime Eddy Ussa Garzón (co-investigador)_x000a__x000a_SCILICET S.A.S:_x000a_- David Leonardo Valbuena Gaviria (Gerente o investigador principal)_x000a_- Laura Sánchez Hernández (personal de apoyo)_x000a_- Ardikary Ariza Buitrago (personal de apoyo)"/>
    <s v="UDFJC:_x000a_- Propobos"/>
    <n v="229999997"/>
    <n v="0"/>
    <n v="214999998"/>
    <n v="14999999"/>
    <n v="199999998"/>
    <n v="0"/>
    <n v="0"/>
    <n v="15000000"/>
    <n v="14999999"/>
    <m/>
    <m/>
    <m/>
    <m/>
    <m/>
    <m/>
    <s v="- Sistema de medición y registro de variables dasométrica y topografías de una plantación forestal_x000a_- Ecuación de navegación local_x000a_- Ajuste del SDK a las variables requeridas_x000a_- Documento de operación y navegabilidad de la aeronave_x000a_- Documento soporte de curva de calibración_x000a_- Verificación del error del inventario forestal en condiciones analógicas y por medio de registro digital de información"/>
    <s v="-  Artículo Categoría B - Articulo científico que de cuenta de la metodología y resultados obtenidos a partir del levantamiento de información disométrica utilizando el prototipo del desarrollo tecnológico en comparación con las metodologías tradicionales._x000a_- Un Manual de operación del desarrollo tecnológico y metodologías de levantamiento de información_x000a_- Desarrollo de un prototipo de sistema LiDAR en UAV para el levantamiento de información dasométrica en plantaciones forestales comerciales validado mediante pruebas en entornos reales"/>
    <n v="0.86956522003780723"/>
    <n v="0"/>
    <e v="#DIV/0!"/>
    <e v="#DIV/0!"/>
    <n v="0.13043477996219277"/>
    <n v="0"/>
    <n v="0"/>
    <n v="0"/>
    <n v="85680"/>
    <m/>
    <s v="24/09/2021_x000a__x000a_22/10/2021"/>
    <m/>
    <s v="Avaló"/>
    <s v="Avaló"/>
    <m/>
    <m/>
    <s v="Avaló"/>
    <m/>
    <s v="Avaló"/>
    <m/>
    <m/>
    <m/>
    <m/>
    <m/>
    <m/>
    <m/>
    <m/>
    <m/>
    <m/>
    <m/>
    <m/>
    <m/>
  </r>
  <r>
    <n v="2022"/>
    <s v="Propuesta de Investigación Convocatoria"/>
    <x v="0"/>
    <n v="917"/>
    <s v="Convocatoria Estancias con Próposito Empresarial"/>
    <s v="MinCiencias"/>
    <s v="Ejecutor"/>
    <s v="1- Sauco Technologies S.A.S."/>
    <s v="N/A"/>
    <s v="Centro de innovación y formación de talento TIC de excelencia para el impulso de la industria 4.0"/>
    <n v="12"/>
    <s v="UDFJC:_x000a_- Alexandra María López Sevillano (Doctor estancia posdoctoral y tutor JII)_x000a_- Ana María García Acosta (JII)"/>
    <s v="GITEM+++"/>
    <n v="57000000"/>
    <n v="50000000"/>
    <n v="50000000"/>
    <n v="7000000"/>
    <n v="50000000"/>
    <m/>
    <m/>
    <n v="0"/>
    <n v="7000000"/>
    <m/>
    <m/>
    <m/>
    <m/>
    <m/>
    <m/>
    <s v="- Establecer el Estado del Arte._x000a_- Condensar la información recolectada_x000a_- Clasificar la información según los diferentes niveles de adopción CiFTI y elementos de transformación._x000a_- Divulgación de los análisis de resultados. (Estudio de artículos por países, estudio de artículos por año, análisis de artículos por nivel de adopción de cada elemento de transformación, análisis de artículos por niveles de adopción, análisis de los aspectos y aplicaciones relevantes de las investigaciones que involucran los CiFTI, análisis de los artículos según su número citaciones y lecturas)."/>
    <s v="- Informe técnico final y de avance de las actividades de CTeI desarrolladas por el Joven Investigador_x000a_- Un artículo de investigación en formato de revista indexada tipo publicable, que de cuenta de los resultados obtenidos en el marco del desarrollo de la pasantía._x000a_- El Doctor deberá entregar un informe técnico final de las actividades de CTeI desarrolladas junto con los resultados obtenidos en articulación con el informe del joven investigador e innovador, acorde a la propuesta de la estancia presentada_x000a_- Un artículo de investigación en formato de revista indexada tipo publicable, que den cuenta de los resultados obtenidos en el marco del desarrollo de la pasantía"/>
    <n v="0.8771929824561403"/>
    <n v="0"/>
    <e v="#DIV/0!"/>
    <e v="#DIV/0!"/>
    <n v="0.12280701754385964"/>
    <n v="0"/>
    <n v="0"/>
    <n v="0"/>
    <m/>
    <s v="Seleccionada - _x000a_Puesto 6"/>
    <m/>
    <m/>
    <s v="Avaló"/>
    <s v="Avaló"/>
    <s v="Avaló"/>
    <s v="Avaló"/>
    <s v="Avaló"/>
    <m/>
    <m/>
    <m/>
    <m/>
    <m/>
    <m/>
    <m/>
    <m/>
    <m/>
    <m/>
    <m/>
    <m/>
    <m/>
    <m/>
    <m/>
  </r>
  <r>
    <n v="2021"/>
    <s v="Propuesta de Investigación Convocatoria"/>
    <x v="3"/>
    <n v="903"/>
    <s v="CONVOCATORIA PARA EL APOYO A PROGRAMAS Y PROYECTOS DE I+D+i QUE CONTRIBUYAN A RESOLVER LOS DESAFÍOS ESTABLECIDOS EN LA MISIÓN “BIOECONOMÍA PARA UNA COLOMBIA POTENCIA VIVA Y DIVERSA HACIA UNA SOCIEDAD IMPULSADA POR EL CONOCIMIENTO” - Modalidad 1"/>
    <s v="MinCiencias"/>
    <s v="Ejecutor"/>
    <s v="1- Corporación colombiana de investigación agropecuaria- AGROSAVIA_x000a_2- Infometrika S.A._x000a_3- Universidad de Ciencias Aplicadas y Ambientales - UDCA_x000a_4- Universidad de Cundinamarca - UdeC"/>
    <s v="Desarrollo y validación de un prototipo de sensor electrofisiológico para medir estrés en plantas."/>
    <s v="Proyecto 1. Desarrollo de un sistema de instrumentación electrofisiológico para medir el estrés en plantas. Objetivo. Diseñar y construir un prototipo electrónico para medir los biopotenciales eléctricos en una especie vegetal, frente a diferentes estímulos externos. _x000a__x000a_Proyecto 2. Evaluación en condición controlada del prototipo de un sensor electrofisiológico para medir estrés en plantas. Objetivo. Evaluar un prototipo de un sensor electrofisiológico en condición controlada, como indicador del estrés hídrico y salino de las plantas. _x000a__x000a_Proyecto 3. Validación de un sensor electrofisiológico para programación de riego en cultivos de arándanos y aguacate. Objetivo. Validar la aplicabilidad de un sensor electrofisiológico como monitor del estado hídrico de las plantas para programación de riego. "/>
    <n v="36"/>
    <s v="UDFJC:_x000a_- Luis Fernando Pedraza (Director Científico del Programa e Investigador Principal Proyecto 1)_x000a__x000a_UDCA:_x000a_- Hans Nicolas Chaparro Zambrano (investigador principal proyecto 2) _x000a_- Fernando Peña Baracaldo (co-investigador)_x000a_- Helber Milton Orjuela (co-investigador)_x000a__x000a_AGROSAVIA:_x000a_- Liliana Rios Rojas (investigador principal proyecto 3)_x000a__x000a_Infometrika:_x000a_- Denis Camacho (co-investigador)_x000a_- Mauricio Martínez (co-investigador)_x000a__x000a_UdeC:_x000a_- Paola Valencia Achurí (co-investigador)_x000a_- Diego Méndez Pineda (co-investigador)_x000a__x000a_"/>
    <s v="Producción agrícola sostenible COL0004934_x000a_- Profasis COL0118049_x000a_- SISPROS COL0141586_x000a_- Gidenutas COL0088415 _x0009__x000a_- Investigación en frutas del trópico COL0046139"/>
    <n v="0"/>
    <m/>
    <n v="0"/>
    <n v="0"/>
    <m/>
    <m/>
    <m/>
    <m/>
    <m/>
    <m/>
    <m/>
    <m/>
    <m/>
    <m/>
    <m/>
    <s v="Diseñar e implementar un sistema de electrodos que permitan la medición de los biopotenciales en una especie vegetal._x000a_- Diseñar e implementar un sistema de acondicionamiento analógico de los biopotenciales de acuerdo con los requerimientos de rangos de voltajes y frecuencias asociadas a las plantas._x000a_- Diseñar e implementar un sistema de adquisición y procesamiento digital para obtener datos sobre el estado de la planta de acuerdo con los requerimientos metrológicos de las señales de estudio._x000a_- Instalar un experimento con el sensor electrofisiológico bajo cubierta protectora de la precipitación, con dos especies leñosas, arándano y aguacate, en condiciones ambientales diferentes._x000a_- Medir el cambio en el potencial eléctrico generado por un estrés hídrico y un estrés salino en plantas de arándano y aguacate._x000a_- Correlacionar los resultados electrofisiológicos con las condiciones ambientales del sitio, el estado sanitario y nutricional del cultivo, a fin de identificar con mayor precisión el efecto del estado hídrico de la planta a una expresión de estrés_x000a_- Instalar un experimento con el sensor electrofisiológico en condición de cultivo sobre dos especies leñosas, en condiciones ambientales diferentes._x000a_- Someter las plantas a diferentes regímenes de riego y hacer seguimiento al cambio en el potencial eléctrico con el sensor electrofisiológico  _x000a_- Analizar la señal de cada sensor instalado y correlacionar los resultados electrofisiológicos con las condiciones ambientales del sitio, a fin de identificar la expresión de estrés. "/>
    <s v="Un juego de electrodos para medición de medición de los biopotenciales_x000a_- Un juego de electrodos para medición de medición de los biopotenciales_x000a_Sistema de acondicionamiento analógico para lectura de biopotenciales _x000a_- Sistema de adquisición y procesamiento digital para medir biopotenciales en plantas_x000a_- Experimentos instalados _x000a_- Señal medida como respuesta a las condiciones de humedad y salinidad en suelo o sustrato._x000a_- Respuestas identificadas en magnitud y tendencia en dos plantas bajo condiciones de estrés hídrico y estrés salino_x000a_- Experimentos instalados sobre dos cultivos_x000a_- Señal medida como respuesta a las condiciones de humedad del suelo_x000a_- Respuestas identificadas en magnitud y tendencia en dos cultivos bajo condiciones de estrés hídrico"/>
    <e v="#DIV/0!"/>
    <e v="#DIV/0!"/>
    <e v="#DIV/0!"/>
    <e v="#DIV/0!"/>
    <e v="#DIV/0!"/>
    <e v="#DIV/0!"/>
    <e v="#DIV/0!"/>
    <e v="#DIV/0!"/>
    <m/>
    <s v="El investigador desisitió"/>
    <m/>
    <m/>
    <m/>
    <m/>
    <m/>
    <m/>
    <m/>
    <m/>
    <m/>
    <m/>
    <m/>
    <m/>
    <m/>
    <m/>
    <m/>
    <m/>
    <m/>
    <m/>
    <m/>
    <m/>
    <m/>
    <m/>
  </r>
  <r>
    <n v="2021"/>
    <s v="Propuesta de Investigación Convocatoria"/>
    <x v="1"/>
    <n v="14"/>
    <s v="CONVOCATORIA DE LA ASIGNACIÓN PARA LA CTEI DEL SGR PARA LA CONFORMACIÓN DE UN LISTADO DE PROPUESTAS DE PROYECTO ELEGIBLES DE INVESTIGACIÓN Y DESARROLLO PARA EL AVANCE DEL CONOCIMIENTO Y LA CREACIÓN - SGR_x000a_Mecanismo 1"/>
    <s v="SGR - MinCiencias"/>
    <s v="Ejecutor"/>
    <s v="1- Universidad de Cartagena (aliado)_x000a_2- Universidad de Cordoba (aliado)"/>
    <s v="N/A"/>
    <s v="Programa de intervención pedagógica y tecnológica para el fortalecimiento de capacidades de adaptación y prestación del servicio de educación bajo el esquema de alternancia derivado de la pandemia por COVID-19, en instituciones oficiales de educación básica y media de la región Caribe colombiana."/>
    <n v="24"/>
    <s v="UDFJC:_x000a_- Roberto Ferro Escobar (co-investigador)_x000a__x000a_UdeCartagena:_x000a_- Yeimy Vargas (co-investigador)_x000a_- Luis Tovar (co-investigador)_x000a_- Edgar Orlando Alarcón (director proyecto)_x000a__x000a_UdeCordoba:_x000a_- Isabel Crsitina Muñoz Vargas (co-investigador)_x000a_- Juan Carlos Giraldo Cardozo (co-investigador)"/>
    <s v="UDFJC:_x000a_- Laboratorio de Investigación y desarrollo en Electrónica y Redes (LIDER)_x000a__x000a_UdeCartagena:_x000a_- GIMATICA (Grupo de Investigación en Tecnologías de las Comunicaciones e Informática)_x000a_- Centro Corciem_x000a__x000a_UdeCordoba:_x000a_- Education, Technology &amp; Language - EduTLan"/>
    <n v="2144166437"/>
    <n v="1032452929"/>
    <n v="2000166437"/>
    <n v="144000000"/>
    <n v="2000166437"/>
    <n v="0"/>
    <n v="24000000"/>
    <n v="0"/>
    <n v="72000000"/>
    <n v="0"/>
    <n v="48000000"/>
    <m/>
    <m/>
    <m/>
    <m/>
    <s v="- Se consolidará un estado del arte de la situación de calamidad pública, su afectación directa al sistema de educación de la región caribe colombiana y las diferentes alternativas adoptadas para superarla, por medio de la construcción del modelo conceptual del proyecto._x000a_- El trabajo realizado directamente con docentes dará como resultado un diagnóstico de las capacidades tecnológicas y pedagógicas que esta población tiene de cara al escenario de alternancia educativa. De allí resultará un plan de fortalecimiento metodológico que facilitará la preparación docente de las instituciones educativas. Así mismo, se garantizará la formación de los docentes que hacen parte de la muestra._x000a_- El proyecto presentará un modelo base de adaptación de contenidos de aprendizaje orientado al esquema de alternancia educativa, lo cual constituye un insumo y avance vital en el afrontamiento de la emergencia sanitaria y su afectación al sistema educativo de la región._x000a_- El trabajo realizado entorno al desarrollo de software dará como resultado un paquete instalable del mundo 3D con todos los contenidos educativos desarrollados y orientados hacia el modelo de alternancia educativa._x000a_- El estudio comparativo de rendimiento académico en periodos previos y posteriores al inicio de la pandemia permitirá la verificación de las afectaciones que la emergencia ha traído sobre el sistema educativo de la región, así como también validará las potencialidades que el modelo de intervención propuesto tiene para el fortalecimiento del mismo. Esto podrá ser validado y consultado en un documento de acceso público._x000a_- El proyecto entregará a la comunidad educativa de la región un programa de intervención pedagógica y tecnológica para el fortalecimiento de capacidades desarrollado, validado e implementado en la población muestra y con la documentación y orientaciones necesarias para su posterior implementación generalizada en todo el sistema educativo de la región._x000a_- Perfil sociodemográfico y psicográfico de los estudiantes de educación virtual, identificando su perfil tecnológico, su historia de interacción con entornos virtuales y sus competencias de autorregulación._x000a_- Evidencia, a partir de las actividades de investigación y la metodología descrita, de los componentes pedagógicos necesarios para la implementación del programa"/>
    <s v="- Ocho Informes técnicos y financieros de ejecución presentados_x000a_- Seis Artículos científicos publicados_x000a_- Cientocincuenta Docentes formados en competencias TIC orientadas a procesos de educación básica y media_x000a_- Proyectos de grado en nivel de pregrado, maestría y doctorado vinculados: 2 Pregrado, 1 Maestria y 1 Doctorado_x000a_- Participación en dos eventos académicos internacionales para la difusión y retroalimentación de la comunidad científica respecto al desarrollo del proyecto_x000a_- Estudiantes vinculados al programa: 2 Pregrado, 1 Maestria y 1 Doctorado_x000a_- Una Patente registradas_x000a_- Un libro publicado_x000a_- Una Plataformas tecnológicas validadas_x000a_- Una Estrategias de intervención pedagógicas y tecnológicas validadas_x000a_- Dos proyectos de desarrollo tecnológico"/>
    <n v="0.93284103439214505"/>
    <n v="1.1193160934642501E-2"/>
    <n v="0"/>
    <n v="1"/>
    <n v="3.3579482803927502E-2"/>
    <n v="2.2386321869285002E-2"/>
    <n v="0"/>
    <n v="0"/>
    <n v="87778"/>
    <m/>
    <s v="12/10/2021_x000a__x000a_29/10/2021"/>
    <m/>
    <m/>
    <s v="Avaló"/>
    <s v="Avaló"/>
    <s v="Avaló"/>
    <s v="Avaló"/>
    <m/>
    <m/>
    <m/>
    <m/>
    <m/>
    <m/>
    <m/>
    <m/>
    <m/>
    <m/>
    <m/>
    <m/>
    <m/>
    <m/>
    <m/>
  </r>
  <r>
    <n v="2021"/>
    <s v="Propuesta de Investigación Convocatoria"/>
    <x v="3"/>
    <n v="16"/>
    <s v="CONVOCATORIA DE LA ASIGNACIÓN PARA LA CTeI DEL SGR PARA LA APROPIACIÓN SOCIAL DEL CONOCIMIENTO EN EL MARCO DE LA CTeI Y VOCACIONES CIENTÍFICAS PARA LA CONSOLIDACIÓN DE UNA SOCIEDAD DEL CONOCIMIENTO DE LOS TERRITORIOS - Mecanismo 2"/>
    <s v="SGR - MinCiencias"/>
    <s v="Ejecutor"/>
    <s v="N/A"/>
    <s v="N/A"/>
    <s v="Estrategia para el Fortalecimiento de las vocaciones científico-tecnológicas en los estudiantes de Educación básica y media, de los colegios rurales de la localidad de Ciudad Bolívar de Bogotá"/>
    <n v="24"/>
    <s v="UDFJC: "/>
    <s v="UDFJC: "/>
    <n v="732600712"/>
    <n v="666597319"/>
    <n v="666597319"/>
    <n v="66003393"/>
    <n v="666597319"/>
    <n v="0"/>
    <n v="66003393"/>
    <m/>
    <m/>
    <m/>
    <m/>
    <m/>
    <m/>
    <m/>
    <m/>
    <m/>
    <m/>
    <n v="0.90990536602153893"/>
    <n v="9.0094633978461111E-2"/>
    <n v="0"/>
    <n v="1"/>
    <n v="0"/>
    <n v="0"/>
    <n v="0"/>
    <n v="0"/>
    <n v="88384"/>
    <s v="El investigador desistió"/>
    <d v="2021-10-12T00:00:00"/>
    <m/>
    <m/>
    <m/>
    <m/>
    <m/>
    <m/>
    <m/>
    <m/>
    <m/>
    <m/>
    <m/>
    <m/>
    <m/>
    <m/>
    <m/>
    <m/>
    <m/>
    <m/>
    <m/>
    <m/>
    <m/>
  </r>
  <r>
    <n v="2021"/>
    <s v="Propuesta de Investigación Convocatoria"/>
    <x v="1"/>
    <n v="908"/>
    <s v="CONVOCATORIA “NUEVO CONOCIMIENTO, DESARROLLO TECNOLÓGICO E INNOVACIÓN PARA EL FORTALECIMIENTO DE LOS SECTORES DE TIC, POSTAL Y DE CONTENIDOS AUDIOVISUALES” - Modalidad 1"/>
    <s v="MinCiencias"/>
    <s v="Ejecutor"/>
    <s v="Secretaria Distrital de Gobierno Bogotá D.C. (Colaboradora) - SDG"/>
    <s v="N/A"/>
    <s v="Fortalecimiento de la participación ciudadana y la democracia digital en la ciudad de Bogotá, Colombia, mediante herramientas de realidad virtual y difusión de contenidos audiovisuales."/>
    <n v="18"/>
    <s v="UDFJC:_x000a_- Roberto Ferro Escobar (investigador principal)_x000a_- Kevin Barón (personal de apoyo)_x000a_- Danilo Vera Parra (co investigador)_x000a_- Carlos Martínez Alayón (co-investigador)_x000a_- Leidy Aldana Burgos (personal de apoyo)_x000a_- Daily Riveros Lugo (personal de apoyo)_x000a_- Diego Torres Cardoso (personal de apoyo)_x000a_- Luis Estrada Rincón (personal de apoyo)_x000a_- Andrés Pineda Guerra (personal de apoyo)_x000a_- Andrés Valencia Valencia (personal de apoyo)_x000a__x000a_SDG:_x000a_Gabriela Morgán Corrales (personal de apoyo)_x000a_- Edisson Hernández Ramírez (personal de apoyo)_x000a_"/>
    <s v="UDFJC:_x000a_- Laboratorio de Investigación y desarrollo en Electrónica y Redes (LIDER)_x000a__x000a_"/>
    <n v="625277980"/>
    <n v="439777980"/>
    <n v="495777980"/>
    <n v="129500000"/>
    <n v="495777980"/>
    <n v="0"/>
    <n v="129500000"/>
    <n v="0"/>
    <n v="0"/>
    <m/>
    <m/>
    <m/>
    <m/>
    <m/>
    <m/>
    <s v="Resultados objetivo específico 1:_x000a_· Documento de modelo conceptual_x000a_· Documento de modelo metodológico_x000a_· Artículo científico_x000a_Resultados objetivo específico 2:_x000a_· Aplicación de realidad virtual_x000a_· Artículo_x000a_· Participación en congreso_x000a_· Tesis de pregrado_x000a_Resultados objetivo específico 3:_x000a_- Contenidos audiovisuales_x000a_Resultados objetivo específico 4:_x000a_· Documento de pruebas y resultados_x000a_· Documento maestro de implementación de la metodología_x000a_· Documento de recomendaciones_x000a_· Informe de participación ciudadana en CTeI_x000a_- Participación en congreso_x000a_· Libro resultado de investigación_x000a_· Organización de evento"/>
    <s v="- Un Artículo categoría A2_x000a_- Un Artículo categoría B_x000a_- Libro de difusión fase 4_x000a_- Software de realidad virtual_x000a_- Documento de pruebas y resutados _x000a_- Modelo metodológico_x000a_- Modelo conceptual_x000a_- Informe de participación ciudadana en actividades de CTeI_x000a_- Cuatro ponencias fase 4_x000a_- Una ponencia fase 2_x000a_- Artículo de divulgación del estudiante de pregrado_x000a_- Contenidos audiovisulaes_x000a_- Organización de evento fase 4"/>
    <n v="0.7928921149598136"/>
    <n v="0.20710788504018646"/>
    <n v="0"/>
    <n v="1"/>
    <n v="0"/>
    <n v="0"/>
    <n v="0"/>
    <n v="0"/>
    <n v="87610"/>
    <m/>
    <s v="25/10/2021_x000a__x000a_17/11/2021"/>
    <m/>
    <m/>
    <s v="Avaló"/>
    <s v="Avaló"/>
    <s v="Avaló"/>
    <s v="Avaló"/>
    <m/>
    <m/>
    <m/>
    <m/>
    <m/>
    <m/>
    <m/>
    <m/>
    <m/>
    <m/>
    <m/>
    <m/>
    <m/>
    <m/>
    <m/>
  </r>
  <r>
    <n v="2022"/>
    <s v="Propuesta de Investigación Convocatoria"/>
    <x v="0"/>
    <n v="917"/>
    <s v="Convocatoria Estancias con Próposito Empresarial"/>
    <s v="MinCiencias"/>
    <s v="Ejecutor"/>
    <s v="1- Sauco Technologies S.A.S."/>
    <s v="N/A"/>
    <s v="Clasificación de la literatura sobre BESS en niveles de adopción de Recursos Energéticos Distribuidos (DER) con enfoque en elementos de transformación"/>
    <n v="12"/>
    <s v="UDFJC:_x000a_- Edwin Rivas Trujillo (Doctor estancia posdoctoral y tutor JII)_x000a_- Esbleidy Katherine Chala Gutiérrez (JII)"/>
    <s v="grupo de compatibilidad e interferencia electromagnetica"/>
    <n v="57000000"/>
    <n v="50000000"/>
    <n v="50000000"/>
    <n v="7000000"/>
    <n v="50000000"/>
    <m/>
    <m/>
    <n v="0"/>
    <n v="7000000"/>
    <m/>
    <m/>
    <m/>
    <m/>
    <m/>
    <m/>
    <m/>
    <s v="- Informe técnico final y de avance de las actividades de CTeI desarrolladas por el Joven Investigador_x000a_- Un artículo de investigación en formato de revista indexada tipo publicable, que de cuenta de los resultados obtenidos en el marco del desarrollo de la pasantía._x000a_- El Doctor deberá entregar un informe técnico final de las actividades de CTeI desarrolladas junto con los resultados obtenidos en articulación con el informe del joven investigador e innovador, acorde a la propuesta de la estancia presentada_x000a_- Un artículo de investigación en formato de revista indexada tipo publicable, que den cuenta de los resultados obtenidos en el marco del desarrollo de la pasantía"/>
    <n v="0.8771929824561403"/>
    <n v="0"/>
    <e v="#DIV/0!"/>
    <e v="#DIV/0!"/>
    <n v="0.12280701754385964"/>
    <n v="0"/>
    <n v="0"/>
    <n v="0"/>
    <m/>
    <s v="Seleccionada - _x000a_Puesto 16"/>
    <m/>
    <m/>
    <s v="Avaló"/>
    <s v="Avaló"/>
    <s v="Avaló"/>
    <s v="Avaló"/>
    <s v="Avaló"/>
    <m/>
    <m/>
    <m/>
    <m/>
    <m/>
    <m/>
    <m/>
    <m/>
    <m/>
    <m/>
    <m/>
    <m/>
    <m/>
    <m/>
    <m/>
  </r>
  <r>
    <n v="2021"/>
    <s v="Propuesta de Investigación Convocatoria"/>
    <x v="1"/>
    <n v="908"/>
    <s v="CONVOCATORIA “NUEVO CONOCIMIENTO, DESARROLLO TECNOLÓGICO E INNOVACIÓN PARA EL FORTALECIMIENTO DE LOS SECTORES DE TIC, POSTAL Y DE CONTENIDOS AUDIOVISUALES” - Modalidad 1"/>
    <s v="MinCiencias"/>
    <s v="Co-ejecutor"/>
    <s v="1- Corporación Universitaria Minuto de Dios - UniMinuto_x000a__x000a_2- Politécnico Grancolombiano - PG"/>
    <s v="N/A"/>
    <s v="Polifonías: Ruta metodológica transmedia para incentivar la participación y la acción política de jóvenes"/>
    <n v="18"/>
    <s v="UDFJC:_x000a_- Ruth Molina (co-investigador)_x000a__x000a_UniMinuto:_x000a_- Jairo Antonio Pérez (investigador principal)_x000a_- Jaime Cortés (co-investigador)_x000a_- Elias Rey (co-investigador)_x000a_- Iván Roa (co-investigador)_x000a_- Laura Vanesa Barreto (estudiante pregrado)_x000a_- Diana Pelaez (Asesor)_x000a_- Bernardo Caycedo (Asesor)_x000a_- Manuel Igancio Balaguera (Asesor)_x000a__x000a_PG:_x000a_- Álvaro Duque (co-investigador)_x000a__x000a_AdeAct: _x000a_- Carmen Burgos_x000a_"/>
    <s v="UDFJC:_x000a_- DIDACTEC_x000a__x000a_UniMinuto:_x000a_- Comunicación y construcción social_x000a_- Pensamiento Ético y Problemas Morales_x000a_Contemporáneos_x000a_- Centro de Educación para el Desarrollo -_x000a_CED_x000a__x000a_PG:_x000a_- Comunicacion Estrategica y Creativa CEC"/>
    <n v="473845416"/>
    <n v="0"/>
    <n v="356095829"/>
    <n v="117749587"/>
    <n v="356095829"/>
    <n v="0"/>
    <n v="12489887"/>
    <n v="0"/>
    <n v="100978700"/>
    <n v="0"/>
    <n v="4281000"/>
    <m/>
    <m/>
    <m/>
    <m/>
    <s v="- Un informe interactivo accesible apoyado en realidad aumentada que da cuenta de la ruta metodológica transmedia que incluye universos narrativos y ecosistemas mediáticos interactivos (Videos, paginas web, redes sociales, piezas gráficas, memes, podcast, streaming, programas de radio, blogs, etc.) como resultado de un trabajo de co-creación con la población de interés._x000a_- Conformación de por lo menos dos semilleros interinstitucionales de jóvenes investigadores._x000a_- Dos trabajos de grado - pregrado - Un trabajo de grado - maestría._x000a_- Dos artículos como resultado del proyecto de investigación._x000a_- Un libro como resultado del proyecto de investigación._x000a_- Repositorio digital que da cuenta de los procesos de investigación del proyecto._x000a_- Informe de investigación._x000a_- Evento público gratuito a través de internet para la socialización de la ruta metodológica transmedia."/>
    <s v="- Un Artículos categoría A1_x000a_- Artículos categoría B_x000a_- Libros categoría A1_x000a_- Informe sobre eventos (hackatones y otros) en donde se ha aplicado a rutas metodologías transmedia inspiradas en la gamificación_x000a_- Estrategía pedagógica: La formación se centra en el reconocimiento de estrategias metodológicas y didácticas basadas en: Solución de problemas con transmedia, Gamificación, Pensamiento de diseño, Aprender haciendo_x000a_- "/>
    <n v="0.75150210802081496"/>
    <n v="2.6358568803797396E-2"/>
    <n v="0"/>
    <n v="1"/>
    <n v="0.21310473118515935"/>
    <n v="9.0345919902283071E-3"/>
    <n v="0"/>
    <n v="0"/>
    <n v="88925"/>
    <m/>
    <s v="25/10/2021_x000a__x000a_17/11/2021"/>
    <m/>
    <s v="Avaló"/>
    <m/>
    <s v="Avaló"/>
    <s v="Avaló"/>
    <s v="Avaló"/>
    <m/>
    <m/>
    <m/>
    <m/>
    <m/>
    <m/>
    <m/>
    <m/>
    <m/>
    <m/>
    <m/>
    <m/>
    <m/>
    <m/>
    <m/>
  </r>
  <r>
    <n v="2019"/>
    <s v="Propuesta de Investigación Convocatoria"/>
    <x v="0"/>
    <n v="836"/>
    <s v="CONVOCATORIA DE MOVILIDAD ACADÉMICA CON EUROPA - ALEMANIA"/>
    <s v="MinCiencias"/>
    <s v="Ejecutor"/>
    <s v="1- Universidad Nacional de Colombia"/>
    <s v="N/A"/>
    <s v="Propuesta de movilidad de investigadores en el marco del proyecto en ejecución titulado: &quot;AN ULTRASENSITIVE PLASMONIC DETECTION PLATFORM&quot;"/>
    <n v="28"/>
    <s v="UDFJC:_x000a_- Cesar Herreño Fierro (investigador principal)_x000a__x000a_UNAL:_x000a_- Rafael Ramón Rey González _x000a_- Andrés Felipe Urquijo Rodríguez_x000a_"/>
    <s v="UDFJC:_x000a_- Grupo de Instrumentación Cientifica &amp; Didáctica"/>
    <n v="103750375"/>
    <n v="32000000"/>
    <n v="32690000"/>
    <n v="71060375"/>
    <n v="32000000"/>
    <n v="430000"/>
    <n v="43308311"/>
    <n v="260000"/>
    <n v="27752064"/>
    <n v="0"/>
    <n v="0"/>
    <n v="0"/>
    <n v="0"/>
    <n v="0"/>
    <m/>
    <s v="-Diseño de nuevos nanosensores con sensibilidad mejorada mediante modelización y simulación_x000a_- Realización de nanosensores multicapa mediante litografía de nanosfera_x000a_- Caracterización completa de los nanosensores también en lo que se refiere a la sensibilidad_x000a_- Validación por ensayo de modelo bioanalítico"/>
    <s v="- Dos (2) artículos categoría A1_x000a_- Informes técnicos_x000a_- Protótipo Industrial _x000a_- Asistencia a dos (2) eventos científicos internacionales_x000a_- Vinculación de cuatro (4) estudiantes de pregrado (UD-UN)_x000a_- Vinculación un (1) estudiante de doctorado (UD-UN)"/>
    <n v="0.30843262012305978"/>
    <n v="0.42157255817147649"/>
    <n v="9.831198099990647E-3"/>
    <n v="0.99016880190000933"/>
    <n v="0.26999482170546374"/>
    <n v="0"/>
    <n v="0"/>
    <n v="0"/>
    <n v="72874"/>
    <s v="SI"/>
    <s v="31/10/2019_x000a_27/12/2019"/>
    <m/>
    <s v="Avaló"/>
    <s v="Avaló"/>
    <s v="Impedido"/>
    <s v="Avaló"/>
    <s v="Avaló"/>
    <m/>
    <s v="Avaló"/>
    <m/>
    <m/>
    <m/>
    <m/>
    <m/>
    <m/>
    <m/>
    <m/>
    <m/>
    <m/>
    <m/>
    <m/>
    <m/>
  </r>
  <r>
    <n v="2021"/>
    <s v="Propuesta de Investigación Convocatoria"/>
    <x v="1"/>
    <s v="N/A"/>
    <s v="CONVOCATORIA TRAMPOLIN “T-AmSud”"/>
    <s v="Embajada de Francia en Colombia"/>
    <s v="Ejecutor"/>
    <s v="Universidade Estadual Paulista Julio de Mesquita Filho (Brasil)"/>
    <s v="N/A"/>
    <s v="Concesión de una ayuda a un(a) investigador (a) para realizar una estancia de una (1) semana en el grupo de investigación Pesquisa em Ensino de Ciencias en la Universidade Estadual Paulista Julio de Mesquita Filho (Brasil). Para el diseño del proyecto de investigación propuesto &quot;Tipologías de Tecnologías de la información y la Comunicación para la formación de profesores de Ciencias Naturales&quot; por la investigadora Olga Lucía Castiblanco."/>
    <s v="Una (1) semana"/>
    <s v="Olga Lucía Castiblanco Abril."/>
    <s v="UDFJC:_x000a_Enseñanza y Aprendizaje de la Física_x000a__x000a_UEPJMF:_x000a_Pesquisa em Ensino de Ciencias"/>
    <n v="5675900"/>
    <n v="5675900"/>
    <n v="5675900"/>
    <n v="0"/>
    <n v="5675900"/>
    <m/>
    <m/>
    <m/>
    <m/>
    <m/>
    <m/>
    <m/>
    <m/>
    <m/>
    <m/>
    <s v="Diseño del proyecto de investigación propuesto &quot;Tipologías de Tecnologías de la información y la Comunicación para la formación de profesores de Ciencias Naturales&quot; por la investigadora Olga Lucía Castiblanco, entre los grupos de investigación de la Universidade Estadual Paulista Julio de Mesquita Filho (Brasil) y la Universidad Distrital Francisco José de Caldas"/>
    <m/>
    <n v="1"/>
    <n v="0"/>
    <e v="#DIV/0!"/>
    <e v="#DIV/0!"/>
    <n v="0"/>
    <n v="0"/>
    <n v="0"/>
    <n v="0"/>
    <m/>
    <m/>
    <m/>
    <m/>
    <s v="Avaló"/>
    <m/>
    <s v="Avaló"/>
    <s v="Avaló"/>
    <s v="Avaló"/>
    <m/>
    <m/>
    <m/>
    <m/>
    <m/>
    <m/>
    <m/>
    <m/>
    <m/>
    <m/>
    <m/>
    <m/>
    <m/>
    <m/>
    <m/>
  </r>
  <r>
    <n v="2022"/>
    <s v="Propuesta de Investigación Convocatoria"/>
    <x v="0"/>
    <n v="30"/>
    <s v="CONVOCATORIA DE LA ASIGNACIÓN PARA LA CTEI DEL SGR PARA LA CONFORMACIÓN DE UN LISTADO DE PROYECTOS ELEGIBLES PARA EL FORTALECIMIENTO DE LAS CAPACIDADES DE INNOVACIÓN EN EL SECTOR EMPRESARIAL Y EL DESARROLLO Y TRANSFERENCIA DE TECNOLOGÍA CON ENFOQUE REGIONAL (Mecanismo 1)"/>
    <s v="SGR - MinCiencias"/>
    <s v="Co-ejecutor"/>
    <s v="1. UP Holding S.A.S (Ejecutor)_x000a_2. Cámara de Comerciantes LGTB de Colombia (aliado)_x000a_3. Red comunitaria Trans (aliado)_x000a_4. Bogotá Distrito Capital - Secretaria de Integración Social (aliado)_x000a_5. Municipio de Barrancabermeja (aliado)_x000a_6. Sector productivo de los departamentos de Boyacá, Cundinamarca, Santander y Bogotá (beneficiario)_x000a_7. Comunidades LGBT (beneficiario)_x000a_8. Mujeres empresarias de la región (beneficiario)"/>
    <s v="N/A"/>
    <s v="DESARROLLO DE CAPACIDADES EN GESTIÓN DE LA INNOVACIÓN EN EMPRESAS DE LOS SECTORES DE TURISMO, ECONOMÍA NARANJA, SERVICIOS Y AGROINDUSTRIA PROMOVIENDO EL ENFOQUE DE GENERO Y LA DIVERSIDAD SEXUAL EN LOS DEPARTAMENTOS BOYACÁ, BOGOTÁ, CUNDINAMARCA, SANTANDER"/>
    <n v="18"/>
    <s v="UDFJC:_x000a_- Abel Antonio Navarrete"/>
    <s v="UDFJC:_x000a_- GICOGE"/>
    <n v="8426449145.6999998"/>
    <m/>
    <n v="8212449145.6999998"/>
    <n v="214000000"/>
    <n v="8212449145.6999998"/>
    <n v="0"/>
    <n v="40000000"/>
    <n v="0"/>
    <n v="140000000"/>
    <n v="0"/>
    <n v="17000000"/>
    <n v="0"/>
    <n v="17000000"/>
    <m/>
    <m/>
    <s v="- (19) eventos de reconocimiento y casos de éxito basados en innovación en (4) Departamentos_x000a_- (772) personas beneficiadas_x000a_- (12) talleres para la promoción y difusión de mentalidad innovadora en (4) Departamentos_x000a_- (464) beneficiados en talleres._x000a_- (429) personas formadas en innovación empresarial entre: _x000a_(232) empresas del de los sectores priorizados en los departamentos participantes _x000a_(93) facilitadores con habilidades para innovar en los departamentos beneficiados._x000a_(93) personas que pertenecen a las empresas. _x000a_(232) perfiles de proyecto de innovación._x000a_- (232) empresas acompañadas en la aceleración de prototipado _x000a_- (139) Perfiles de proyecto acompañados en su formulación_x000a_-(139) empresas participantes en la convocatoria  _x000a_- (23) proyectos seleccionados y viabilizados para su financiación e implementación"/>
    <s v="Cursos especializados para mejorar competencias de desarrollo tecnológico e innovación a nivel industrial_x000a_- Veintitres (23) Proyectos financiados para el desarrollo tecnológico y la innovación"/>
    <n v="0.97460377481667904"/>
    <n v="4.7469579781908395E-3"/>
    <n v="0"/>
    <n v="1"/>
    <n v="1.661435292366794E-2"/>
    <n v="2.0174571407311067E-3"/>
    <n v="2.0174571407311067E-3"/>
    <n v="0"/>
    <n v="95004"/>
    <s v="Banco definitivo y región Centro Oriente - Puesto #1"/>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m/>
    <m/>
    <m/>
    <m/>
    <m/>
    <m/>
    <m/>
    <m/>
    <m/>
    <m/>
    <m/>
    <m/>
    <m/>
  </r>
  <r>
    <n v="2021"/>
    <s v="Propuesta de Investigación Alianza Convenio"/>
    <x v="3"/>
    <s v="N/A"/>
    <s v="N/A"/>
    <s v="Universidad Pontificia Javeriana - PUJ"/>
    <s v="Aliado"/>
    <s v="Universidad Pontificia Javeriana - PUJ"/>
    <s v="N/A"/>
    <s v="Modelación matemática de supervivencia celular en la aplicación combinada de radiación ionizante e hipertermia en el tratamiento contra el cáncer"/>
    <n v="18"/>
    <s v="UDFJC:_x000a_- Cesar Aurelio Herreño Fierro (co-investigador)_x000a_- José Luis Rodriguez (estudiante pregrado)_x000a_- Paula Sofía Castro (estudiante pregrado)_x000a__x000a_PUJ:_x000a_- Adriana de Mendoza (investigadora principal)_x000a_- Andrea Johanna Abril Fajardo (co-investigador)_x000a_- Julian Mateo Zutta (co-investigador) _x000a_- Dos estudiantes de Maestría PUJ"/>
    <s v="UDFJC:_x000a_- Grupo de Instrumentación Científica &amp; Didáctica_x000a__x000a_PUJ:_x000a_- Grupo de Física Médica"/>
    <n v="0"/>
    <m/>
    <n v="0"/>
    <n v="0"/>
    <n v="0"/>
    <m/>
    <m/>
    <m/>
    <m/>
    <m/>
    <m/>
    <m/>
    <m/>
    <m/>
    <m/>
    <s v="- Dos trabajos de pregrado de estudiantes de la Licenciatura en Física de la Universidad Distrital, los cuales trabajaran en el Marco del convenio de cooperación con dicha universidad._x000a_- Dos trabajos de grado de Maestría en Física Médica de la Pontificia Universidad Javeriana (estudiantes por reclutar)._x000a_- Al menos un artículo de investigación sometido a una revista internacional indexada Q1._x000a_- Participación en un evento internacional de investigación (dado que consigamos la financiación para este fin)_x000a_- Otra propuesta de investigación para expandir los alcances de esta línea de investigación"/>
    <m/>
    <e v="#DIV/0!"/>
    <e v="#DIV/0!"/>
    <e v="#DIV/0!"/>
    <e v="#DIV/0!"/>
    <e v="#DIV/0!"/>
    <e v="#DIV/0!"/>
    <e v="#DIV/0!"/>
    <e v="#DIV/0!"/>
    <m/>
    <m/>
    <m/>
    <m/>
    <m/>
    <m/>
    <m/>
    <m/>
    <m/>
    <m/>
    <m/>
    <m/>
    <m/>
    <m/>
    <m/>
    <m/>
    <m/>
    <m/>
    <m/>
    <m/>
    <m/>
    <m/>
    <m/>
    <m/>
  </r>
  <r>
    <n v="2022"/>
    <s v="Propuesta de Investigación Convocatoria"/>
    <x v="0"/>
    <n v="30"/>
    <s v="CONVOCATORIA DE LA ASIGNACIÓN PARA LA CTEI DEL SGR PARA LA CONFORMACIÓN DE UN LISTADO DE PROYECTOS ELEGIBLES PARA EL FORTALECIMIENTO DE LAS CAPACIDADES DE INNOVACIÓN EN EL SECTOR EMPRESARIAL Y EL DESARROLLO Y TRANSFERENCIA DE TECNOLOGÍA CON ENFOQUE REGIONAL (Mecanismo 2)"/>
    <s v="SGR - MinCiencias"/>
    <s v="Ejecutor"/>
    <s v="1. ICONTEC_x000a_2. TECNALIA_x000a_3. NEPTURA ZOOMAC_x000a_4. NODRIZA_x000a_5, ASOPATÍA"/>
    <s v="N/A"/>
    <s v="VALIDACIÓN COMERCIAL DE PROTOTIPO DE DESCARBONIZACIÓN PARA LA PROTECCIÓN Y CONSERVACIÓN DE CUENCAS DE AGUA Y SUELOS, CON PLATAFORMA BLOCKCHAIN PARA LA CREACIÓN DE MERCADO TEMPRANO DE CARBONO EN LA REGIÓN PACÍFICO"/>
    <n v="24"/>
    <s v="UDFJC: _x000a_- Cesar Andrey Perdomo Cherry"/>
    <s v="UDFJC:_x000a_- Laboratorio de automatizacion sistemas embebidos y robotica: LASER"/>
    <n v="6528618114.8500004"/>
    <m/>
    <n v="6400605995.3000002"/>
    <n v="128012119.55"/>
    <n v="6400605995.3000002"/>
    <n v="0"/>
    <n v="64006059.590000004"/>
    <n v="0"/>
    <n v="19201817.989999998"/>
    <n v="0"/>
    <n v="38403635.969999999"/>
    <n v="0"/>
    <n v="6400606"/>
    <m/>
    <m/>
    <s v="Desarrollo y validación comercial de plataforma de descarbonización para la protección y conservación de_x000a_cuencas de agua y suelos , con plataforma blockchain para la creación de mercado temprano de carbono_x000a_1 modelo de transferencia tecnológica e innovación para la validación, experimentos, prueba de concepto y_x000a_lanzamiento con adoptadores tempranos._x000a_Laboratorio Tecnológico dotado con tecnologías emergentes 4.0_x000a_Contenidos audiovisuales digitales de calidad y con contexto_x000a_Adquisición de competencias tecnológicas en el sector agroforestal y productivo regional_x000a_Fortalecimiento de capacidades CTeI en la región_x000a_Producto de nuevo conocimiento (publicación) con los resultados de las experiencias del proyecto_x000a_- Ocho informes de gestión"/>
    <s v="- Un laboratorio dotado_x000a_- Un modelo de transferencia tecnológica e innovación, el prototipo de la plataforma de innovación educativa validado con aplicaciones a los sectores productivos y educativos, para la apropiación de la CTeI y de bioeconomía_x000a_- Un artículo científico derivado del proceso de innovación y desarrollo tecnológico."/>
    <n v="0.98039215691620507"/>
    <n v="9.8039215135606976E-3"/>
    <n v="0"/>
    <n v="1"/>
    <n v="2.9411764713766189E-3"/>
    <n v="5.8823529412215204E-3"/>
    <n v="9.8039215763611235E-4"/>
    <n v="0"/>
    <n v="95258"/>
    <s v="Banco preliminar y región Pacífico - Puesto #3"/>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m/>
    <m/>
    <m/>
    <m/>
    <m/>
    <m/>
    <m/>
    <m/>
    <m/>
    <m/>
    <m/>
    <m/>
    <m/>
  </r>
  <r>
    <n v="2021"/>
    <s v="Propuesta de Investigación Convocatoria"/>
    <x v="1"/>
    <n v="17"/>
    <s v="CONVOCATORIA DE LA ASIGNACIÓN PARA LA CTEI DEL SGR PARA LA CONFORMACIÓN DE UN LISTADO DE PROPUESTAS DE PROYECTO ELEGIBLES PARA EL FORTALECIMIENTO DEL SISTEMA TERRITORIAL DE CIENCIA TECNOLOGÍA e INNOVACIÓN"/>
    <s v="SGR - MinCiencias"/>
    <s v="Aliado"/>
    <s v="1- Gobernación del Casanare (proponente) - GdeCasanare_x000a_2- Corporación Universitaria Remington (aliado) - CUR_x000a_3- Universidad de los Llanos (aliado) - UdeLl"/>
    <s v="N/A"/>
    <s v="Fortalecimiento de capacidades institucionales por medio de la creación de un Observatorio de Salud Mental, Familia y Convivencia Social, para la gestión del conocimiento, formulación de políticas, planes, programas e incremento del acceso a los servicios de salud en el departamento del Casanare"/>
    <n v="24"/>
    <s v="UDFJC:_x000a_- Roberto Ferro Escobar (co-investigador)_x000a__x000a_UdeL:_x000a_- Zulma Johana Velasco (co-investigador)_x000a_- Emilce Salamanca Ramos (investigador principal)_x000a_- Sandra Ortegón Ávila (co-investigador)_x000a__x000a_CUR:_x000a_- Maritza García Toro (co-investigador)_x000a_- Diana Lopera Jaramillo (co-investigador)_x000a_- Feibert Guzmán Pérez (co-investigador)"/>
    <s v="UDFJC:_x000a_- Laboratorio de Investigación y desarrollo en_x000a_Electrónica y Redes (LIDER)_x000a__x000a_UdeL:_x000a_- GESI_x000a__x000a_CUR:_x000a_- Mundo Organizacional_x000a_- Grupo de Investigación en Salud Familiar y_x000a_Comunitaria_x000a_- Grupo de Investigacion en Neurociencias y_x000a_Envejecimiento - GISAM"/>
    <n v="2617399933.9679999"/>
    <n v="450226116.39999998"/>
    <n v="2092682545.5999999"/>
    <n v="524717388.36800003"/>
    <n v="2092682545.5999999"/>
    <n v="0"/>
    <n v="56600000"/>
    <n v="0"/>
    <n v="88227436.368000001"/>
    <n v="0"/>
    <n v="140899392"/>
    <n v="0"/>
    <n v="238990560"/>
    <m/>
    <m/>
    <s v="RESULTADOS ESPERADOS:_x000a_Resultados de la etapa 1:_x000a_- Informe modelo conceptual del Observatorio de salud mental, familia y convivencia social._x000a_- Modelo Conceptual_x000a_- Revisión y análisis de categorías conceptuales_x000a_- Documento de análisis descriptivo- interpretativo de las políticas públicas relacionadas con la Salud mental, familia y convivencia social, y las fuentes de información de observatorios_x000a_- Estado actual de los observatorios_x000a_- Informe modelo Metodológico del observatorio_x000a_- Modelo Metodológico_x000a_- Descripción del proceso del diseño de indicadores, fichas técnicas e instrumentos de recolección de datos, incluyendo los criterios de selección de los mismos._x000a_- Batería de indicadores y fichas técnicas de los mismos, construidas a partir de fuentes primarias y secundarias, acorde con el modelo conceptual y metodológico_x000a_- Inventario de indicadores y fichas técnicas_x000a_- Instructivos para el diligenciamiento de instrumentos de recolección de datos y fuentes primarias._x000a_- Instrumentos para la recolección de información de fuentes primarias._x000a_- Glosario de términos usados en los instrumentos de recolección, vinculado al aplicativo_x000a_- Metodología para la aplicación de los instrumentos y para la recolección de información de fuentes primarias_x000a_- Descripción del procedimiento de validación de los instrumentos de recolección de información_x000a__x000a_Resultados de la etapa 2:_x000a_- Aplicativo Web/sistema de información desarrollado_x000a_- Manuales y protocolos actualizados que incluyan los procedimientos para el cálculo de indicadores de fuentes primarias y de fuentes secundarias._x000a_- Informe de control de cambios_x000a_- Plataforma actualizada en Producción_x000a__x000a_Resultados de la etapa 3_x000a_- 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_x000a_- 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_x000a_- Informe de reporte del proceso de validación de los indicadores, de los instrumentos de recolección de información_x000a_- Informe de evaluación de la usabilidad de la plataforma y la de metodología de aplicación de instrumentos y recolección de información con fuentes primarias, realizado mediante una prueba coordinación con los municipios seleccionadas_x000a_- Informe consolidado con unificación de criterios de las jornadas de trabajo conjunto entre las universidades, las entidades gubernamentales y la sociedad civil._x000a_- 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_x000a_- Matriz DOFA_x000a_- Documento de recomendaciones para aprendizajes, uso y escalamiento de los instrumentos constitutivos del Observatorio_x000a_- Reporte de hallazgos en el proceso de aplicación de los instrumentos, recolección de información, procesamiento y análisis_x000a_- Texto de ponencias, certificado de participación en evento académico y presentación del texto a una revista científica"/>
    <s v="Ocho informes de supervisión del proyecto_x000a_- Una Plataformas tecnológicas para el desarrollo de actividades de CTeI entregadas_x000a_- Estrategias de comunicación con enfoque en ciencia, tecnología y sociedad implementadas_x000a_- Contenidos multiformato con enfoque en divulgación y difusión de la ciencia producidos_x000a_- Un Artículos publicados en revistas indizadas nacionales e internacionales_x000a_- Estrategias de socialización y comunicación del conocimiento desarrolladas e implementadas_x000a_- Estrategias de las tecnologías de la información y las comunicaciones para el desarrollo de investigación y desarrollo experimental apoyadas_x000a_- Ocho Documentos de lineamientos técnicos realizados_x000a_- Un Sistemas de información implementados_x000a_- Un Artículos publicados en revistas indexadas nacionales e internacionales_x000a_- Un Artículos de investigación A1, A2, B y C sobre total de producción de productos resultado de generación de 1nuevo conocimiento._x000a_- Libros y/o capítulos de libros resultados de investigación_x000a_- Un Trabajos de grado de maestría con reconocimiento_x000a_- Un Doctores vinculados_x000a_- Cursos sobre métodos y técnicas de investigación especializados y avanzados_x000a_- Plataformas disponibles para la articulación_x000a_- Consultorías e informes técnicos finales reconocidos_x000a_- Plataforma tecnológica desarrollada_x000a_- Actividades de difusión de nuevas tecnologías o innovaciones realizadas._x000a_- Hojas de ruta tecnológicas desarrolladas_x000a_- Documentos de planeación de CTeI elaborados"/>
    <n v="0.79952724015984666"/>
    <n v="2.1624513420917656E-2"/>
    <n v="0"/>
    <n v="1"/>
    <n v="3.3708045615423579E-2"/>
    <n v="5.3831816136097839E-2"/>
    <n v="9.1308384667714237E-2"/>
    <n v="0"/>
    <n v="89307"/>
    <m/>
    <s v="30/11/2021_x000a__x000a_23/02/2022"/>
    <m/>
    <s v="Avaló"/>
    <s v="Avaló"/>
    <s v="Avaló"/>
    <s v="Avaló"/>
    <s v="Avaló"/>
    <m/>
    <m/>
    <m/>
    <m/>
    <m/>
    <m/>
    <m/>
    <m/>
    <m/>
    <m/>
    <m/>
    <m/>
    <m/>
    <m/>
    <m/>
  </r>
  <r>
    <n v="2021"/>
    <s v="Propuesta de Investigación Alianza Convenio"/>
    <x v="3"/>
    <s v="N/A"/>
    <s v="N/A"/>
    <s v="CODENSA S.A.- E.S.P_x000a_EMGESA S.A. - E.S.P"/>
    <s v="Aliado"/>
    <s v="CODENSA S.A.- E.S.P_x000a_EMGESA S.A. - E.S.P"/>
    <s v="N/A"/>
    <s v="El futuro Convenio Marco tendrá por objeto establecer y regular los mecanismos y bases de cooperación técnica, financiera y administrativa entre las partes, para facilitar el desarrollo conjunto de actividades de investigación, desarrollo tecnológico, gestión e innovación, en adelante los Programas, que conlleven al fortalecimiento, desarrollo y progreso de las partes, acordadas previamente conforme los parámetros del presente Convenio"/>
    <n v="60"/>
    <s v="UDFJC:_x000a_Edwin Rivas Trujillo"/>
    <s v="Grupo , Electromagnetic Compatibility and Interference Group – GCEM"/>
    <n v="0"/>
    <m/>
    <n v="0"/>
    <n v="0"/>
    <n v="0"/>
    <n v="0"/>
    <n v="0"/>
    <n v="0"/>
    <n v="0"/>
    <m/>
    <m/>
    <m/>
    <m/>
    <m/>
    <m/>
    <m/>
    <m/>
    <e v="#DIV/0!"/>
    <e v="#DIV/0!"/>
    <e v="#DIV/0!"/>
    <e v="#DIV/0!"/>
    <e v="#DIV/0!"/>
    <e v="#DIV/0!"/>
    <e v="#DIV/0!"/>
    <e v="#DIV/0!"/>
    <m/>
    <m/>
    <m/>
    <m/>
    <s v="N/A"/>
    <s v="N/A"/>
    <s v="N/A"/>
    <s v="N/A"/>
    <s v="N/A"/>
    <m/>
    <s v="N/A"/>
    <m/>
    <m/>
    <m/>
    <m/>
    <m/>
    <m/>
    <m/>
    <m/>
    <m/>
    <m/>
    <m/>
    <m/>
    <m/>
  </r>
  <r>
    <n v="2021"/>
    <s v="Propuesta de Investigación Alianza Convenio"/>
    <x v="3"/>
    <s v="N/A"/>
    <s v="N/A"/>
    <s v="Unidad Administrativa Especial de Catastro Distrital - IDECA"/>
    <s v="Aliado"/>
    <s v="Unidad Administrativa Especial de Catastro Distrital - IDECA"/>
    <s v="N/A"/>
    <s v="El futuro Convenio Interadministrativo tendrá por objeto anuar esfuerzos humanos, técnicos, jurídicos y administrativos para desarrollar un proyecto de colaboración de ciencia y tecnología con el objetivo de investigar sobre &quot;Desarrollar patrones para identificar las áreas de inseguridad por hurtos en la ciudad y aplicar indicadores basados en variables que incluyan a la población en condición de vulnerabilidad, información de eventos tipificados en tipos de hurto y con dimensión temporal, espacio urbano; ya sea del espacio público el sistema de trasnporte público y de los equipamientos colectivos, teniendo en cuenta la información dispuesta en el marco de la IDECA&quot;"/>
    <n v="24"/>
    <s v="UDFJC:_x000a_- Álvaro Enrique Ortíz (investigador principal)_x000a_- Luz Angela Rocha (co investigador)_x000a_- Héctor Javier Fuentes (co investigador)"/>
    <s v="UDFJC:_x000a_Grupo de investigación - Núcleo de Investigación en Datos Espaciales (NIDE)"/>
    <n v="0"/>
    <m/>
    <n v="0"/>
    <n v="0"/>
    <n v="0"/>
    <n v="0"/>
    <n v="0"/>
    <n v="0"/>
    <n v="0"/>
    <m/>
    <m/>
    <m/>
    <m/>
    <m/>
    <m/>
    <m/>
    <m/>
    <e v="#DIV/0!"/>
    <e v="#DIV/0!"/>
    <e v="#DIV/0!"/>
    <e v="#DIV/0!"/>
    <e v="#DIV/0!"/>
    <e v="#DIV/0!"/>
    <e v="#DIV/0!"/>
    <e v="#DIV/0!"/>
    <m/>
    <m/>
    <m/>
    <m/>
    <s v="N/A"/>
    <s v="N/A"/>
    <s v="N/A"/>
    <s v="N/A"/>
    <s v="N/A"/>
    <m/>
    <s v="N/A"/>
    <m/>
    <m/>
    <m/>
    <m/>
    <m/>
    <m/>
    <m/>
    <m/>
    <m/>
    <m/>
    <m/>
    <m/>
    <m/>
  </r>
  <r>
    <n v="2021"/>
    <s v="Propuesta de Investigación Alianza Convenio"/>
    <x v="3"/>
    <s v="N/A"/>
    <s v="N/A"/>
    <s v="Auditoria General De La Republica"/>
    <s v="Aliado"/>
    <s v="Auditoria General De La Republica"/>
    <s v="N/A"/>
    <s v="El objeto del futuro Convenio Marco de Cooperación en Ciencia, Tecnología e Innovación (En adelante EL CONVENIO) es el de aunar esfuerzos técnicos, administrativos y humanos entre LA UNIVERSIDAD y LA ENTIDAD COOPERANTE para desarrollar estrategias y herramientas que permitan la realización de actividades en los campos científico, técnico, de innovación, de protección de intangibles y la transferencia de tecnología y conocimiento"/>
    <n v="36"/>
    <s v="N/A"/>
    <s v="N/A"/>
    <n v="0"/>
    <m/>
    <n v="0"/>
    <n v="0"/>
    <n v="0"/>
    <n v="0"/>
    <n v="0"/>
    <n v="0"/>
    <n v="0"/>
    <m/>
    <m/>
    <m/>
    <m/>
    <m/>
    <m/>
    <m/>
    <m/>
    <e v="#DIV/0!"/>
    <e v="#DIV/0!"/>
    <e v="#DIV/0!"/>
    <e v="#DIV/0!"/>
    <e v="#DIV/0!"/>
    <e v="#DIV/0!"/>
    <e v="#DIV/0!"/>
    <e v="#DIV/0!"/>
    <m/>
    <m/>
    <m/>
    <m/>
    <s v="N/A"/>
    <s v="N/A"/>
    <s v="N/A"/>
    <s v="N/A"/>
    <s v="N/A"/>
    <m/>
    <s v="N/A"/>
    <m/>
    <m/>
    <m/>
    <m/>
    <m/>
    <m/>
    <m/>
    <m/>
    <m/>
    <m/>
    <m/>
    <m/>
    <m/>
  </r>
  <r>
    <n v="2021"/>
    <s v="Propuesta de Investigación Alianza Convenio"/>
    <x v="3"/>
    <s v="N/A"/>
    <s v="N/A"/>
    <s v="BEL STAR S.A."/>
    <s v="Aliado"/>
    <s v="BEL STAR S.A."/>
    <s v="N/A"/>
    <s v="El objeto del futuro Convenio Marco de Cooperación en Ciencia, Tecnología e Innovación (En adelante EL CONVENIO) es el de aunar esfuerzos técnicos, administrativos y humanos entre LA UNIVERSIDAD y LA ENTIDAD COOPERANTE para desarrollar estrategias y herramientas que permitan la realización de actividades en los campos científico, técnico, de innovación, de protección de intangibles y la transferencia de tecnología y conocimiento"/>
    <n v="60"/>
    <s v="N/A"/>
    <s v="N/A"/>
    <n v="0"/>
    <m/>
    <n v="0"/>
    <n v="0"/>
    <n v="0"/>
    <n v="0"/>
    <n v="0"/>
    <n v="0"/>
    <n v="0"/>
    <m/>
    <m/>
    <m/>
    <m/>
    <m/>
    <m/>
    <m/>
    <m/>
    <e v="#DIV/0!"/>
    <e v="#DIV/0!"/>
    <e v="#DIV/0!"/>
    <e v="#DIV/0!"/>
    <e v="#DIV/0!"/>
    <e v="#DIV/0!"/>
    <e v="#DIV/0!"/>
    <e v="#DIV/0!"/>
    <m/>
    <m/>
    <m/>
    <m/>
    <s v="N/A"/>
    <s v="N/A"/>
    <s v="N/A"/>
    <s v="N/A"/>
    <s v="N/A"/>
    <m/>
    <s v="N/A"/>
    <m/>
    <m/>
    <m/>
    <m/>
    <m/>
    <m/>
    <m/>
    <m/>
    <m/>
    <m/>
    <m/>
    <m/>
    <m/>
  </r>
  <r>
    <n v="2021"/>
    <s v="Propuesta de Investigación Alianza Convenio"/>
    <x v="3"/>
    <s v="N/A"/>
    <s v="N/A"/>
    <s v="Instituto de Investigación de Recursos Biológicos Alexander von Humboldt "/>
    <s v="Aliado"/>
    <s v="Instituto de Investigación de Recursos Biológicos Alexander von Humboldt "/>
    <s v="N/A"/>
    <s v="El objeto del futuro Convenio Marco de Cooperación en Ciencia, Tecnología e Innovación es el de aunar esfuerzos técnicos, administrativos y humanos, entre las Entidades Cooperantes, que permitan la realización de actividades en los campos científico, técnico, de innovación, de protección de intangibles y de transferencia de tecnología y conocimiento encaminados al desarrollo de proyectos, estrategias, planes y servicios que aporten y contribuyan al fortalecimiento del SNCTI. "/>
    <n v="60"/>
    <s v="N/A"/>
    <s v="N/A"/>
    <n v="0"/>
    <m/>
    <n v="0"/>
    <n v="0"/>
    <n v="0"/>
    <n v="0"/>
    <n v="0"/>
    <n v="0"/>
    <n v="0"/>
    <m/>
    <m/>
    <m/>
    <m/>
    <m/>
    <m/>
    <m/>
    <m/>
    <e v="#DIV/0!"/>
    <e v="#DIV/0!"/>
    <e v="#DIV/0!"/>
    <e v="#DIV/0!"/>
    <e v="#DIV/0!"/>
    <e v="#DIV/0!"/>
    <e v="#DIV/0!"/>
    <e v="#DIV/0!"/>
    <m/>
    <m/>
    <m/>
    <m/>
    <s v="N/A"/>
    <s v="N/A"/>
    <s v="N/A"/>
    <s v="N/A"/>
    <s v="N/A"/>
    <m/>
    <s v="N/A"/>
    <m/>
    <m/>
    <m/>
    <m/>
    <m/>
    <m/>
    <m/>
    <m/>
    <m/>
    <m/>
    <m/>
    <m/>
    <m/>
  </r>
  <r>
    <n v="2021"/>
    <s v="Propuesta de Investigación Alianza Convenio"/>
    <x v="3"/>
    <s v="N/A"/>
    <s v="N/A"/>
    <s v="Ministerio de Ciencia, Tecnología e Innovación - MinCiencias"/>
    <s v="Aliado"/>
    <s v="Ministerio de Ciencia, Tecnología e Innovación - MinCiencias"/>
    <s v="N/A"/>
    <s v="El objeto del futuro Convenio Marco de Cooperación en Ciencia, Tecnología e Innovación (En adelante EL CONVENIO) es el de aunar esfuerzos técnicos, administrativos y humanos entre LA UNIVERSIDAD y LA ENTIDAD COOPERANTE para desarrollar estrategias y herramientas que permitan la realización de actividades en los campos científico, técnico, de innovación, de protección de intangibles y la transferencia de tecnología y conocimiento"/>
    <n v="48"/>
    <s v="N/A"/>
    <s v="N/A"/>
    <n v="0"/>
    <m/>
    <n v="0"/>
    <n v="0"/>
    <n v="0"/>
    <n v="0"/>
    <n v="0"/>
    <n v="0"/>
    <n v="0"/>
    <m/>
    <m/>
    <m/>
    <m/>
    <m/>
    <m/>
    <m/>
    <m/>
    <e v="#DIV/0!"/>
    <e v="#DIV/0!"/>
    <e v="#DIV/0!"/>
    <e v="#DIV/0!"/>
    <e v="#DIV/0!"/>
    <e v="#DIV/0!"/>
    <e v="#DIV/0!"/>
    <e v="#DIV/0!"/>
    <m/>
    <m/>
    <m/>
    <m/>
    <s v="N/A"/>
    <s v="N/A"/>
    <s v="N/A"/>
    <s v="N/A"/>
    <s v="N/A"/>
    <m/>
    <s v="N/A"/>
    <m/>
    <m/>
    <m/>
    <m/>
    <m/>
    <m/>
    <m/>
    <m/>
    <m/>
    <m/>
    <m/>
    <m/>
    <m/>
  </r>
  <r>
    <n v="2021"/>
    <s v="Propuesta de Investigación Alianza Convenio"/>
    <x v="3"/>
    <s v="N/A"/>
    <s v="N/A"/>
    <s v="Universidad Antonio Nariño - UAN"/>
    <s v="Aliado"/>
    <s v="Universidad Antonio Nariño - UAN"/>
    <s v="N/A"/>
    <s v="El futuro Convenio Especial de Cooperación"/>
    <n v="12"/>
    <s v="UDFJC:_x000a_- Carlos Gregorio Pastran Beltrán"/>
    <s v="N/A_x000a_"/>
    <n v="0"/>
    <m/>
    <n v="0"/>
    <n v="0"/>
    <n v="0"/>
    <n v="0"/>
    <n v="0"/>
    <m/>
    <m/>
    <m/>
    <m/>
    <m/>
    <m/>
    <m/>
    <m/>
    <m/>
    <m/>
    <e v="#DIV/0!"/>
    <e v="#DIV/0!"/>
    <e v="#DIV/0!"/>
    <e v="#DIV/0!"/>
    <e v="#DIV/0!"/>
    <e v="#DIV/0!"/>
    <e v="#DIV/0!"/>
    <e v="#DIV/0!"/>
    <m/>
    <m/>
    <m/>
    <m/>
    <s v="N/A"/>
    <s v="N/A"/>
    <s v="N/A"/>
    <s v="N/A"/>
    <s v="N/A"/>
    <m/>
    <s v="N/A"/>
    <m/>
    <m/>
    <m/>
    <m/>
    <m/>
    <m/>
    <m/>
    <m/>
    <m/>
    <m/>
    <m/>
    <m/>
    <m/>
  </r>
  <r>
    <n v="2021"/>
    <s v="Propuesta de Investigación Convocatoria"/>
    <x v="1"/>
    <n v="18"/>
    <s v="CONVOCATORIA DE LA ASIGNACIÓN PARA LA CTeI-AMBIENTAL DEL SGR PARA LA CONFORMACIÓN DE UN LISTADO DE PROPUESTAS DE PROYECTO ELEGIBLES DE INVESTIGACIÓN, DESARROLLO E INNOVACIÓN PARA EL AMBIENTE Y EL DESARROLLO SOSTENIBLE DEL PAÍS - Mecanismo 1"/>
    <s v="SGR - MinCiencias"/>
    <s v="Ejecutor"/>
    <s v="Universidad de Cundinamarca UdeC - Aliado_x000a__x000a_- Departamento de Cundinamarca - Aliado_x000a__x000a_- Producciones agropecuarias familiares de los municipios de Fusagasugá, Silvania, Arbeláez, Tibacuy y Granada - Beneficiario"/>
    <s v="N/A"/>
    <s v="GESTIÓN INTEGRAL AMBIENTAL PARTICIPATIVA PARA LA CONSERVACIÓN Y PROMOCIÓN DE LA SOSTENIBILIDAD EN PRODUCCIONES AGROPECUARIAS FAMILIARES EN LA PROVINCIA DEL SUMAPAZ"/>
    <n v="36"/>
    <s v="UDFJC:_x000a_- Roberto Ferro Escobar_x000a__x000a_UdeC:_x000a_- Natalia Escobar Escobar_x000a_- Lourdes Elvira Rodríguez Guzmán_x000a_- Gonzalo Escobar Reyes_x000a_- Elizabeth Ann Escobar Cazal_x000a_- María Cristina Velásquez Ardila_x000a_- José Alexander Herrera ladino"/>
    <s v="UDFJC:_x000a_- LÍDER_x000a__x000a_UdeC:_x000a_- ARADO_x000a_- ÁREA VERDE"/>
    <n v="2184826898"/>
    <n v="810287856"/>
    <n v="1534100568"/>
    <n v="650726330"/>
    <n v="1534100568"/>
    <n v="0"/>
    <n v="225705028"/>
    <n v="0"/>
    <n v="425021302"/>
    <m/>
    <m/>
    <m/>
    <m/>
    <m/>
    <m/>
    <s v="- Selección de fincas y encuestas aplicadas_x000a_- Tipificación de producciones agropecuarias_x000a_- Determinación de zonas de riesgo ambiental (erosión, remoción en masa)_x000a_- Determinación de puntos que puedan servir como referentes para la creación de una ruta como corredor biológico._x000a_- Obtención de muestras de agua_x000a_- Identificar diferencias significativas y determinar la calidad del agua._x000a_- Obtención de muestras de suelo_x000a_- Identificar diferencias significativas y determinar la calidad del suelo._x000a_- Obtención de muestras vegetales en prensa_x000a_- Resultados de variables relacionadas a calidad del suelo_x000a_- Obtención de grupos funcionales de insectos asociados a cultivos y arvenses._x000a_- Información de saberes tradicionales_x000a_- Información sobre el rol de la mujer rural._x000a_- Estructura para el almacenamiento de los datos centralizado._x000a_- Producto funcional que consulte datos iniciales en el sitio web y de la misma manera permite cargar datos._x000a_- Plataforma tecnológica alimentada con insumos documentados_x000a_- Plataforma tecnológica verificada a nivel técnico especializado_x000a_- Actualización de la plataforma tecnológica_x000a_- Jornadas de socialización_x000a_- Capacitación en manejo de residuos orgánicos. Preparación de compostaje._x000a_- Instalación de materiales de apoyo, tanques de agua y paneles solares, para contribuir a dar un mejor manejo al recurso agua._x000a_- Reconocimiento del rol y saberes ancestrales de la mujer rural_x000a_- Documentación audiovisual del desarrollo del proyecto_x000a_- Veinte fincas beneficiadas_x000a_- Veinte empleos generados_x000a_- Dos inserciones de nuevo capital humano"/>
    <s v="- Doce (12) Informes técnicos del proyecto presentados_x000a_- Treinta y seis (36) Informes financieros del proyecto presentados_x000a_- Tres (3) artículos de investigación_x000a_- Una Ruta de corredor biológico_x000a_- Cuatro Documento de lineamientos técnicos_x000a_- Un Paquete Tecnológicos probados e Implementados_x000a_- Nueve Jornadas de socialización y capacitación_x000a_- Tres Paneles realizados con grupos de expertos_x000a_- Cuarenta Infraestructura para la investigación dotada (Hace referencia a 20 tanques de almacenamiento de agua y 20 paneles)_x000a_- Una jornada con mujeres_x000a_- Una Estrategia de comunicación diseñadas"/>
    <n v="0.7021611503429962"/>
    <n v="0.1033056798259905"/>
    <n v="0"/>
    <n v="1"/>
    <n v="0.19453316983101332"/>
    <n v="0"/>
    <n v="0"/>
    <n v="0"/>
    <n v="89311"/>
    <m/>
    <s v="23/11/2021_x000a__x000a_10/12/2021"/>
    <m/>
    <m/>
    <m/>
    <m/>
    <m/>
    <s v="Avaló"/>
    <m/>
    <m/>
    <s v="Fue avalada en el Comité de investigaciones del 22 de septiembre de2021"/>
    <m/>
    <m/>
    <m/>
    <m/>
    <m/>
    <m/>
    <m/>
    <m/>
    <m/>
    <m/>
    <m/>
    <m/>
  </r>
  <r>
    <n v="2019"/>
    <s v="Propuesta de Investigación Convocatoria"/>
    <x v="0"/>
    <n v="852"/>
    <s v="CONVOCATORIA CONECTANDO CONOCIMIENTO 2019"/>
    <s v="MinCiencias"/>
    <s v="Co-ejecutor"/>
    <s v="1- Universidad Nacional de Colombia UNAL (Ejecutor)_x000a__x000a_2- Universidad Antonio Nariño UAN (co-ejecutora)_x000a__x000a_3- Universidad Industrial de Santander UIS (co-ejecutora)"/>
    <s v="Programa de Investigación en Tecnologías Emergentes para Microrredes Eléctricas Inteligentes con Alta Penetración_x000a_de Energías Renovables"/>
    <s v="1- Microrredes eléctricas acopladas para sistemas robustos y eficientes de distribución de energía (UNAL)_x000a_2- Diseño de estrategias alternativas de operación y control para sistemas fotovoltaicos multifuncionales en redes de distribución con alta penetración de energías renovables (UIS)._x000a_3- Gestión de energía basada en computación en la nube para la interoperabilidad entre un grupo de microrredes aisladas (UDFJC-UAN)"/>
    <n v="36"/>
    <s v="UNAL:_x000a_- Camilo Cortés Guerrero (investigador principal)_x000a_- Sergio Rivera Rodríguez (co- investigador)_x000a_- Eduardo Mojica Nava (co-investigador)_x000a_- Cristian Rodríguez Camargo (estudiante doctorado)_x000a_- Oscar Parra Acuña (joven investigador)_x000a_- Daniel Vargas Medina (joven investigador)_x000a__x000a_UDFJC:_x000a_- Nelson Díaz Aldana (co-investigador)_x000a_- Johan Sanchez Chochí (co-investigador)_x000a_- Enrique Sanabria (joven investigador)_x000a_- Cesar Trujillo (co investigador)_x000a_- Elvis Gaona García (co investigador)_x000a_- Francisco Santamaria (co investigador)_x000a_ _x000a__x000a_UIS:_x000a_- Julián Ferreira (joven investigador)_x000a_- María Alejandra Mantilla (co-investigador)_x000a_- Johann Petit Suarez (co-investigador)_x000a_- Cesar Duarte Gualdrón (Co-investigador)_x000a_- Javier Solano Martínez (co-investigador)_x000a_- Juan Manuel Rey (co-investigador)_x000a_- Diana Mendoza Contreras (joven investigador)_x000a_- Mónica Botero Londoño (co-investigador)_x000a_- German Osma Pinto (co-investigador)_x000a_- Gabriel Ordoñez Plata  (co investigador)_x000a__x000a_UAN_x000a_- Andrés Jutinico Alarcón (co-investigador)_x000a_- Andrés Santos León (joven investigador)_x000a_- Adriana Lua Hernández (co investigador)"/>
    <s v="UDFJC:_x000a_- Laboratorio de Investigación en Fuentes Alternativas de Energía (LIFAE)_x000a_- Grupo de Compatibilidad e Interferencia Electromagnética GCEM_x000a__x000a_UNAL:_x000a_- Grupo de Investigación EMC-UN_x000a_- PROGRAMA DE INVESTIGACION SOBRE ADQUISICION Y ANALISIS DE SEÑALES PAAS-UN_x000a__x000a_UAN:_x000a_- Grupo de Investigación en Bioinstrumentación y Control - GIBIO_x000a__x000a_UIS:_x000a_- Grupo de Investigación en Sistemas de Energía Eléctrica (GISEL)"/>
    <n v="3270150056"/>
    <n v="0"/>
    <n v="1363740772"/>
    <n v="1906409284"/>
    <n v="1292191546"/>
    <n v="11924871"/>
    <n v="222350784"/>
    <n v="23849742"/>
    <n v="293545600"/>
    <n v="11924871"/>
    <n v="165852900"/>
    <n v="23849742"/>
    <n v="1224660000"/>
    <n v="0"/>
    <m/>
    <s v="- Modelo de simulación y experimentación de un sistema de distribución basado en el IEEE feeder de 34 nodos con múltiples microrredes acopladas para la integración de energías renovables, particularmente fuentes fotovoltaicas._x000a_- Documentación sobre el sistema de distribución tipo Benchmark_x000a_- Desarrollo de algoritmos alternativos de control para sistemas FV multifuncionales conectados a la red con capacidades LVRT._x000a_- Caracterización del comportamiento de sistemas de distribución ante la alta penetración de energías renovables e incorporación de sistemas fotovoltaicos multifuncionales._x000a_- Desarrollo de competencias en la apropiación de tecnologías de_x000a_generación de energía eléctrica a partir de fuentes renovables._x000a_Documentación sobre la metodología empleada y los resultados_x000a_obtenidos._x000a_- Construcción de un prototipo experimental de un sistema fotovoltaico multifuncional._x000a_- Plataforma experimental que emula la operación de múltiples_x000a_microrredes aisladas gestionadas desde la nube para la integración de fuentes de energía renovables._x000a_- Desarrollo de competencias en las plataformas de microrredes operadas desde la nube y el control transactivo_x000a_- Algoritmos de optimización y control de múltiples microrredes acopladas a un sistema de distribución para la integración de energías renovables._x000a_- Prototipo de experimentación de varios inversores y la microrred DC del PAASUN con el emulador HIL del sistema de distribución_x000a_- Consolidación de conocimientos sobre tecnologías emergentes de múltiples microrredes para la gestión óptima y robusta de la energía y la integración de sistemas fotovoltaicos multifuncionales_x000a_- Formación de recurso humano con capacidad investigativa en el campo de las nuevas tecnologías de generación y conversión de la energía eléctrica._x000a_- Libro de divulgación sobre las tecnologías emergentes en microrredes"/>
    <s v="- Formación culminada de ocho (8) estudiantes de pregrado del proyecto._x000a_- Vinculación de (6) jóvenes investigadores al proyecto_x000a_- Vinculación de un estudiante de doctorado_x000a_- Vinculación de un estudiante de maestria_x000a_- Formación de (7) estudiantes de maestría_x000a_- Formación de (3) estudiantes de doctorado _x000a_- 8 ponencia en un evento científico internacional_x000a_- 6 ponencia en evento científico nacional_x000a_- 1 Organización de un workshop para presentar los resultados del Programa_x000a_- (7) artículos originales en revistas indexadas categorías A1 o A2_x000a_- (4) artículos originales en revistas indexadas categorías B o C o superiores_x000a_- (1) Libro de investigación"/>
    <n v="0.39514747759941937"/>
    <n v="7.1640643697727616E-2"/>
    <n v="5.0901025119319376E-2"/>
    <n v="0.94909897488068062"/>
    <n v="9.7058341838977685E-2"/>
    <n v="5.4363796142570649E-2"/>
    <n v="0.38178974072130467"/>
    <n v="0"/>
    <n v="70169"/>
    <s v="SI"/>
    <s v="27/12/2019_x000a_20/02/2019"/>
    <m/>
    <s v="Avaló"/>
    <s v="Avaló"/>
    <s v="Avaló"/>
    <s v="Avaló"/>
    <s v="Avaló"/>
    <m/>
    <s v="Avaló"/>
    <m/>
    <m/>
    <m/>
    <m/>
    <m/>
    <m/>
    <m/>
    <m/>
    <m/>
    <m/>
    <m/>
    <m/>
    <m/>
  </r>
  <r>
    <n v="2021"/>
    <s v="Propuesta de Investigación Convocatoria"/>
    <x v="1"/>
    <s v="N/A"/>
    <s v="Invitación a presentar “Propuesta de evaluación y rediseño de la política de reconocimiento de actores del Sistema Nacional de Ciencia, Tecnología e Innovación 2021”"/>
    <s v="MinCiencias"/>
    <s v="Ejecutor"/>
    <s v="N/A"/>
    <s v="N/A"/>
    <s v="Estudio para la evaluación y rediseño de la política pública de reconocimiento de actores del Sistema Nacional de Ciencia, Tecnología e Innovación, en el periodo 2017-2020, implementada por el Ministerio de Ciencia, Tecnología e Innovación"/>
    <n v="8"/>
    <s v="UDFJC:_x000a_- Roberto Ferro Escobar_x000a_- Carlos Enrique Montenegro_x000a_- Adela Molina Andrade_x000a_- Héctor Arturo Flórez Ferrnández_x000a_- Yeferson Andrés Castaño Tafur_x000a_- María Alejandra Villalobos Durán_x000a_- Leonardo Suárez Jiménez_x000a_- Andrés Mauricio Valencia_x000a_- Carlos Andrés Martínez_x000a_- Jheshua  Larrota Alferez_x000a_- Danilo Alberto Vera_x000a_- David Romero Betancourt_x000a_- Angela Bustamante Amaya_x000a_- Adriana Ospina Gómez"/>
    <s v="UDFJC:_x000a_- INTERCITEC_x000a_- GIIRA_x000a_- GICOGE_x000a_- LIDER"/>
    <n v="450000000"/>
    <n v="450000000"/>
    <n v="450000000"/>
    <n v="0"/>
    <n v="450000000"/>
    <n v="0"/>
    <n v="0"/>
    <m/>
    <m/>
    <m/>
    <m/>
    <m/>
    <m/>
    <m/>
    <m/>
    <s v="Obtención de una base referencial de carácter conceptual y teórica sobre la cual sustentar el estudio._x000a_Consolidación de una batería de variables e indicadores para el proyecto._x000a_- Definición de metodologías y métodos a utilizar._x000a_- Diseño de instrumentos de recolección de información._x000a_- Formulación de la metodología del plan operativo de trabajo en campo._x000a_- Gestión administrativa y financiera durante la fase 1 del proyecto._x000a_- Realización de búsqueda conceptual detallada en bases de datos especializadas._x000a_- Generación de un análisis conceptual sobre el rol que cumple los diferentes tipos de actores en los Sistemas Nacionales de Ciencia, Tecnología e Innovación._x000a_- Realización de análisis comparativo que permita dictaminar el estado actual políticas internacionales de actores del Sistema Nacional de Ciencia, Tecnología e Innovación._x000a_- Revisión y análisis de informes técnicos contratados por Minciencias, para generar una base de conocimiento acerca de las metodologías utilizadas en el proceso de diseño de la política para el reconocimiento de actores y su implementación._x000a_- Entendimiento del documento de Actores del SNCTI para la comprensión de su alcance._x000a_- Comprensión del documento de Actores del SNCTI con las políticas y estrategias similares generadas a nivel internacional para la identificación de puntos de encuentro e identificación de estándares aplicados a nivel internacional._x000a_- Conocimiento y entendimiento de los criterios que Minciencias ha utilizado en el proceso de evaluación para el reconocimiento de actores._x000a_- Actualización de información sobre actores reconocidos y no reconocidos._x000a_- Formulación de un concepto acerca de la posibilidad de extender el modelo de reconocimiento a actores que aplican a recursos del Fondo de CTeI del SGR._x000a_- Levantamiento de información de pros, contras, ventajas y desventajas de la política de reconocimiento de actores vista desde la óptica de actores reconocidos y no reconocidos._x000a_- Entendimiento del panorama general de la percepción que tienen los actores reconocidos y no reconocidos acerca del modelo._x000a_- Identificación y análisis de los procedimientos de los actores reconocidos._x000a_- Comparación de los procedimiento con las buenas prácticas de carácter nacional (Cesu) o internacional._x000a_- Conocimiento y entendimiento de las falencias del modelo de reconocimiento de actores._x000a_- Aporte propositivo al escenario de soluciones de las falencias de la implementación de la política de reconocimiento de actores._x000a_- Aporte a el escenario de inclusión y diversificación de actores que conforman el SNCTI._x000a_- Generación de propuesta preliminar de mejora de la política de reconocimiento._x000a_- Identificación y conocimiento de líneas de acción planteadas los avances logrados y los medios utilizados en la política de reconocimiento de actores._x000a_- Comprensión de las dificultades que ha tenido la implementación de la política y sus efectos secundarios._x000a_- Verificación y conocimiento de la herramienta informática._x000a_- Aporte al escenario de rediseño y mejora de la política de reconocimiento._x000a_- Socialización de propuesta al Viceministro de Conocimiento, Innovación y Productividad, Directores, Gestores y Asesores_x000a_- Aporte al escenario de propuesta para el mejoramiento y rediseño de la política de reconocimiento de actores del SNCTI._x000a_- Socialización de la propuesta en Comité Viceministerial y Ministerial._x000a_- Socialización y retroalimentación de propuesta de mejora de procedimientos y de la política hacia actores y expertos externos._x000a_- Socialización de la propuesta ajustada en Comité Viceministerial y Ministerial._x000a_- Ejecución de la consulta pública de la nueva propuesta de política de reconocimiento de actores del SNCTI._x000a_- Aporte integral al escenario de ajuste a la política de reconocimiento de actores, incluyendo la homologación de actores por otras instancias públicas y privadas._x000a_- Realización de la nueva resolución."/>
    <s v="1. Documento del diseño metodológico o ruta metodológica, las actividades por realizar, los recursos técnicos y tecnológicos empleados, las herramientas para la gestión de la información._x000a_2. Informe de análisis de tendencias y referentes conceptuales nacionales e internacionales actuales, así como las acciones ejecutadas en el marco de la primera formulación de la política._x000a_3. Informe sobre la revisión y análisis de la coherencia y pertinencia de la conceptualización de la política de actores con relación a referentes nacionales e internacionales._x000a_4. Informe de la revisión y análisis de los criterios establecidos para la clasificación y reconocimiento de los distintos tipos de actores y comparación de su coherencia con lo establecido en referentes nacionales e internacionales._x000a_5. Informe de la revisión y análisis de la verificación del avance de las líneas de acción, los logros alcanzados, los medios utilizados, las dificultades de la gestión para la implementación, así como los efectos secundarios generados de la puesta en marcha de la política para el reconocimiento de actores. Incluye revisión de la eficacia de la herramienta informática utilizada en el proceso y documento de las recomendaciones tanto para el rediseño o mejora de la política de reconocimiento y/o el proceso de acreditación, incluyendo los principios para la nueva propuesta._x000a_6. Informe de la formulación, recomendaciones y del informe final tanto para el rediseño de la política de reconocimiento de actores como para la mejora de los criterios y procedimientos. Incluye el diseño de la línea de base teniendo en cuenta la información analizada para la nueva propuesta de reconocimiento y acreditación de actores del Sistema Nacional de Ciencia, Tecnología e Innovación."/>
    <n v="1"/>
    <n v="0"/>
    <e v="#DIV/0!"/>
    <e v="#DIV/0!"/>
    <n v="0"/>
    <n v="0"/>
    <n v="0"/>
    <n v="0"/>
    <s v="N/A"/>
    <m/>
    <d v="2021-10-26T00:00:00"/>
    <m/>
    <s v="El Comité avaló la propuesta en la sesión del 22 de septiembre de 2021"/>
    <s v="El Comité avaló la propuesta en la sesión del 22 de septiembre de 2021"/>
    <s v="El Comité avaló la propuesta en la sesión del 22 de septiembre de 2021"/>
    <s v="El Comité avaló la propuesta en la sesión del 22 de septiembre de 2021"/>
    <s v="El Comité avaló la propuesta en la sesión del 22 de septiembre de 2021"/>
    <m/>
    <s v="El Comité avaló la propuesta en la sesión del 22 de septiembre de 2021"/>
    <s v="La propuesta no fue revisada por el Gestor de Proyectos de investigación cofinanciados"/>
    <m/>
    <m/>
    <m/>
    <m/>
    <m/>
    <m/>
    <m/>
    <m/>
    <m/>
    <m/>
    <m/>
    <m/>
  </r>
  <r>
    <n v="2021"/>
    <s v="Propuesta de Investigación Convocatoria"/>
    <x v="1"/>
    <n v="18"/>
    <s v="CONVOCATORIA DE LA ASIGNACIÓN PARA LA CTeI-AMBIENTAL DEL SGR PARA LA CONFORMACIÓN DE UN LISTADO DE PROPUESTAS DE PROYECTO ELEGIBLES DE INVESTIGACIÓN, DESARROLLO E INNOVACIÓN PARA EL AMBIENTE Y EL DESARROLLO SOSTENIBLE DEL PAÍS - Mecanismo 2"/>
    <s v="SGR - MinCiencias"/>
    <s v="Ejecutor"/>
    <s v="1. Centro de Desarrollo Industrital - CENDI_x000a_2. TECSOL_x000a_3. SOLERSA "/>
    <s v="N/A"/>
    <s v="Desarrollo de herramientas para una hoja de ruta con energías renovables para la transición energética de Bogotá Región."/>
    <n v="48"/>
    <s v="UDFJC:_x000a_1. Camilo Andrés Arias Henao_x000a_2. German López Martínez_x000a_3. Yisselle Acuña Hereira_x000a__x000a_CENDI:_x000a_1. José María Rincón Martínez_x000a_2. Jorge Pinto_x000a_3. Jessica Agresott_x000a__x000a_TECSOL:_x000a_1. Pedro Guevara_x000a__x000a_Solersa S.A.S:_x000a_1. Yenny Paola Morales_x000a_2. Diana Marcela Durán Hernández_x000a_3. Victor Alfonso Roa Gómez_x000a_4. Nicolas Cortés González"/>
    <s v="UDFJC:_x000a_Grupo de Investigación en Energías Alternativas de la Universidad Distrital. GIEAUD"/>
    <n v="4668142002.1691847"/>
    <m/>
    <n v="3950054001.9326553"/>
    <n v="718088000.23652923"/>
    <n v="3950054001.9326553"/>
    <n v="0"/>
    <n v="593088000.23652923"/>
    <n v="0"/>
    <n v="72000000"/>
    <n v="0"/>
    <n v="48000000"/>
    <n v="0"/>
    <n v="5000000"/>
    <m/>
    <m/>
    <s v="- Base de datos de información recopilada._x000a_- Software técnico y/o herramienta de visualización funcional._x000a_- Informe técnico y financiero del proyecto presentados._x000a_- Métrica de consolidación de indicadores._x000a_- Herramienta de cálculo de indicadores establecidos._x000a_- Informe técnico que presenten tecnologías a usar, montaje, infraestructura e indicadores de funcionamiento._x000a_- Informe técnico que presenten tecnologías a usar, montaje, infraestructura e indicadores de funcionamiento._x000a_- Informe técnico que presenten tecnologías a usar, montaje, infraestructura e indicadores de funcionamiento._x000a_- Al término de la actividad se contará con los seis prototipos listos para entrar en operación, y se tendrá desarrollada la herramienta de evaluación para establecer el potencial de intercambio._x000a_- Documento con la información recopilada en las diferentes corridas de ensayo de los prototipos que servirá como herramienta para la toma de decisiones en cuanto a potencial de intercambio de las fuentes de energía fósiles por ER._x000a_- Establecer la distribución más apropiada para realizar intercambios energéticos desde fuentes convencionales hacia fuentes renovables en Bogotá Región._x000a_- Documento con recopilación de información y procesamiento de esta."/>
    <s v="● 4 artículos de investigación (Producto)_x000a_● 1 libro derivado del OE2 (Producto)_x000a_● 1 hoja de Ruta en formato libro (Producto e indicador)_x000a_● 5 prototipos (Producto)_x000a_● 1 software computacional derivado del OE3 (Indicador)_x000a_● 1 trabajo de grado nivel maestría (Indicador)_x000a_● 3 trabajos de pregrado (Indicador)_x000a_● 7 informes técnicos parciales y 1 informe técnico final (Indicador)_x000a_● 4 informes financieros (Indicador)"/>
    <n v="0.84617263144461985"/>
    <n v="0.12705011971806643"/>
    <n v="0"/>
    <n v="1"/>
    <n v="1.5423695330292685E-2"/>
    <n v="1.0282463553528456E-2"/>
    <n v="1.0710899534925476E-3"/>
    <n v="0"/>
    <n v="89575"/>
    <m/>
    <s v="23/11/2021_x000a__x000a_10/12/2021"/>
    <m/>
    <s v="Avaló"/>
    <s v="Avaló"/>
    <s v="Avaló"/>
    <s v="Avaló"/>
    <s v="Avaló"/>
    <m/>
    <m/>
    <m/>
    <m/>
    <m/>
    <m/>
    <m/>
    <m/>
    <m/>
    <m/>
    <m/>
    <m/>
    <m/>
    <m/>
    <m/>
  </r>
  <r>
    <n v="2021"/>
    <s v="Propuesta de Investigación Convocatoria"/>
    <x v="2"/>
    <n v="18"/>
    <s v="CONVOCATORIA DE LA ASIGNACIÓN PARA LA CTeI-AMBIENTAL DEL SGR PARA LA CONFORMACIÓN DE UN LISTADO DE PROPUESTAS DE PROYECTO ELEGIBLES DE INVESTIGACIÓN, DESARROLLO E INNOVACIÓN PARA EL AMBIENTE Y EL DESARROLLO SOSTENIBLE DEL PAÍS - Mecanismo 2"/>
    <s v="SGR - MinCiencias"/>
    <s v="Ejecutor"/>
    <s v="1- Universidad Pedagógica y Tecnológica de Colombia - UPTC_x000a__x000a_2- Gobernación de Boyacá_x000a__x000a_3- FUNDACIÓN SMARTCITY COLOMBIA"/>
    <s v="N/A"/>
    <s v="Modelo automatizado de producción agrícola sostenible y amigable con el medio ambiente para alinear productor y comprador generando mejores beneficios al productor"/>
    <n v="48"/>
    <s v="UDFJC:_x000a__x000a_UPTC:_x000a_"/>
    <s v="UDFJC:_x000a__x000a_UPTC:_x000a_"/>
    <n v="5334891467"/>
    <m/>
    <n v="4670091467"/>
    <n v="664800000"/>
    <n v="4670091467"/>
    <n v="0"/>
    <n v="384000000"/>
    <n v="0"/>
    <n v="268800000"/>
    <n v="0"/>
    <n v="0"/>
    <n v="0"/>
    <n v="12000000"/>
    <m/>
    <m/>
    <s v="Crear una zona de experimentación que muestre elevados índices de productividad por Ha_x000a_Mitigar riesgo de pérdida de cosecha debido a clima en extremo impredecible_x000a_Brindar información que evite sobreproducción en época de cosecha_x000a_Brindar información que evite escasez de productos en no-cosecha_x000a_Indirectamente evitar caída de precios locales por sobre cosecha_x000a_Evitar pérdida de mercados locales por escases de cosecha (Compitiendo con importadores)_x000a_Mostrar cómo mejorar la calidad del agua para riego_x000a_Racionalizar el uso de insumos como agua, fungicidas y fertilizantes_x000a_Elevar la calidad de los productos haciéndolos más competitivos frente a productos importados o subvencionados_x000a_Logra comunicación directa del comprador contra el productor, procurando un mercado perfecto_x000a_Falta de energía en los campos y baja mecanicidad en laderas, ocasiona mayor trabajo manual, mayor costo, producción limitada, y alto costo en jornales_x000a_Mostrar cómo mejorar rentabilidad del sector agrícola_x000a_Muy baja productividad por hectárea comparado con estándares_x000a_internacionales de países desarrollados pone en riesgo_x000a_Mostrar cómo mejorar los indicadores de sostenibilidad alimentaria, hasta hacerlos comparables con otros países desarrollados_x000a_Procura información de demanda y oferta de productos al agricultor, que si logra el éxito pretendido servirá de base para establecer políticas agrícolas regionales"/>
    <m/>
    <n v="0.8753864058693136"/>
    <n v="7.1978971339024617E-2"/>
    <n v="0"/>
    <n v="1"/>
    <n v="5.0385279937317236E-2"/>
    <n v="0"/>
    <n v="2.2493428543445193E-3"/>
    <n v="0"/>
    <m/>
    <m/>
    <s v="23/11/2021_x000a__x000a_10/12/2021"/>
    <m/>
    <m/>
    <m/>
    <m/>
    <m/>
    <m/>
    <m/>
    <m/>
    <m/>
    <m/>
    <m/>
    <m/>
    <m/>
    <m/>
    <m/>
    <m/>
    <m/>
    <m/>
    <m/>
    <m/>
    <m/>
  </r>
  <r>
    <n v="2021"/>
    <s v="Propuesta de Investigación Convocatoria"/>
    <x v="1"/>
    <s v="Convocatoria para Proyectos de Cooperación al Desarrollo 2022"/>
    <s v="N/A"/>
    <s v="Embajada de República Checa en Bogotá"/>
    <s v="Ejecutor"/>
    <s v="N/A"/>
    <s v="N/A"/>
    <s v="Sistema de gestión de alertas tempranas para contribuir a la predicción y mitigación de riesgos desastres naturales  en la ciudad de Bogotá́ D.C"/>
    <n v="8"/>
    <s v="UDFJC:_x000a_- Roberto Ferro Escobar_x000a_- Edgar Alirio Aguirre Buenaventura_x000a_- Carlos Martínez_x000a_- Diana Granados"/>
    <s v="UDFJC:_x000a_- LIDER"/>
    <n v="126500000"/>
    <n v="87500000"/>
    <n v="87500000"/>
    <n v="39000000"/>
    <n v="87500000"/>
    <n v="0"/>
    <n v="39000000"/>
    <m/>
    <m/>
    <m/>
    <m/>
    <m/>
    <m/>
    <m/>
    <m/>
    <s v="El objetivo general es Desarrollar un sistema de información basado en datos de estaciones de monitoreo para la cuantificación, difusión y trazabilidad de información de riesgos ambientales y desastres naturales en la ciudad de Bogotá. Para alcanzar este objetivo se determinaran puntos de interés relevantes para las estaciones de monitoreo las cuales recogerán la información de base que permitirá conocer los riesgos iniciales y sirven de base para el levantamiento de insumos a usar en el sistema de información, se implementaran métodos de Big Data y técnicas de inteligencia artificial dentro de procesos ingeniería digital y flujos de trabajo automáticos, para ser aprovechado en un sistema de tipo empresarial que ofrezca principalmente información de interés sobre los servicios de gestión de riesgos. La información de las estaciones provendrá mayoritariamente de cuatro riesgos; el primero es afluentes de ríos para detectar inundaciones, el segundo es detección de incendios forestales, el tercero es detección de deslizamientos de tierra y el cuarto es la medición de la con contaminación del aire. Para ello se desarrollarán las siguientes actividades que se concentrarán en zonas de alta afectación por este tipo de desastres: (i) Definir el plan de trabajo y gestión de procesos de desarrollo de sistema de información, (ii) Análisis, diseño y construcción de la metodología de análisis de datos, procesamiento y análisis de la información generadas por las estaciones de monitoreo, (iii) Realizar el análisis, diseño, desarrollo e implementación del sistema de información y estaciones de monitoreo para presentación preliminar de resultados de análisis y (iv) Realizar el análisis, diseño, desarrollo, implementación y soporte de funcionalidades para promover proyectos de mejoras para la producción de un sistema de información con características ajustadas para los productos finales o definitivos. "/>
    <s v="Con el desarrollo de estas actividades se pretende la consecución de los siguientes productos y resultados: (i) Base de datos geográfica, (ii) Sistema de gestión y análisis de la información, (iii) Estaciones de monitoreo implementadas, (iv) Web del sistema de gestión de información, (v) productos académicos que sirvan como apoyo a la investigación de este tipo de fenomenos y a la generación de nuevo conocimiento en materia de prevención de desastres.(vi) Base de datos de las variables de las estaciones de monitoreo e imágenes tomadas. (vii) Metodología de procesamiento y análisis de datos, (viii) información en tiempo real para la detección de riesgos y la alerta a la población para procesos de evacuación u otras medidas requeridas para la disminución de las afectaciones en la población. _x000a_Se aprovecharán las sedes de la Universidad Distrital para la implementación de las estaciones de monitoreo, teniendo en cuenta que en las diferentes zonas de influencia de las sedes se identifican los siguientes riesgos: (i) Sede Aduanilla de Paiba y sede Facultad tecnológica - contaminación del aire, (ii) Sede Calle 40 - Deslizamientos de tierra, (iii) Sede Bosa Porvenir - inundaciones, (iv) Sedes Macarena A y B - Incendios forestales, (v) Sede Facultad de medio ambiente y recursos naturales - Deslizamientos e incendios forestales. _x000a_De esta forma, adicionalmente se garantizará la sostenibilidad de la propuesta y el mantenimiento y seguridad de los equipos. "/>
    <n v="0.69169960474308301"/>
    <n v="0.30830039525691699"/>
    <n v="0"/>
    <n v="1"/>
    <n v="0"/>
    <n v="0"/>
    <n v="0"/>
    <n v="0"/>
    <m/>
    <m/>
    <m/>
    <m/>
    <s v="Avaló"/>
    <s v="Avaló"/>
    <s v="Avaló"/>
    <s v="Avaló"/>
    <s v="Avaló"/>
    <m/>
    <m/>
    <m/>
    <m/>
    <m/>
    <m/>
    <m/>
    <m/>
    <m/>
    <m/>
    <m/>
    <m/>
    <m/>
    <m/>
    <m/>
  </r>
  <r>
    <n v="2021"/>
    <s v="Propuesta de Investigación Convocatoria"/>
    <x v="1"/>
    <n v="18"/>
    <s v="CONVOCATORIA DE LA ASIGNACIÓN PARA LA CTeI-AMBIENTAL DEL SGR PARA LA CONFORMACIÓN DE UN LISTADO DE PROPUESTAS DE PROYECTO ELEGIBLES DE INVESTIGACIÓN, DESARROLLO E INNOVACIÓN PARA EL AMBIENTE Y EL DESARROLLO SOSTENIBLE DEL PAÍS - Mecanismo 2"/>
    <s v="SGR - MinCiencias"/>
    <s v="Ejecutor"/>
    <s v="1- Corporación Autónoma Regional de la Orinoquía - CORPORINOQUIA_x000a__x000a_2- Gobernación del Casanare_x000a__x000a_3- Departamento del Arauca"/>
    <s v="N/A"/>
    <s v="Generación De Instrumentos Para La Gestión Integral De La Biodiversidad Y Los Servicios Ecosistémicos En Los Humedales De Los Departamentos De Casanare Y Arauca"/>
    <n v="36"/>
    <s v="UDFJC:_x000a_- Abelardo Rodríguez"/>
    <s v="UDFJC:_x000a_- Grupo de Investigación en Biodiversidad De Alta Montaña"/>
    <n v="10857524262"/>
    <m/>
    <n v="10091024998"/>
    <n v="766499264"/>
    <n v="10091024998"/>
    <n v="0"/>
    <n v="361238400"/>
    <n v="0"/>
    <n v="223260864"/>
    <n v="0"/>
    <n v="91000000"/>
    <n v="0"/>
    <n v="91000000"/>
    <m/>
    <m/>
    <s v="Entre los principales resultados que se generarían al ejecutar el proyecto se encuentran:_x000a_- Realización de una expedición científica que aporte conocimiento en la diversidad de ecosistemas estratégicos de los humedales de los departamentos del Casanare y Arauca._x000a_- Generación de una colección biológica que esté disponible para estudios de diferente índole._x000a_- Identificación de aplicaciones potenciales de la biodiversidad presentes en los departamentos del Casanare y Arauca._x000a_- Fortalecimiento de las capacidades regionales en innovación._x000a__x000a_Entre los principales impactos se encuentran:_x000a_- Generación de empleo a nivel nacional: con la ejecución de la propuesta se aportará en la generación de empleos directos._x000a_- Efectos positivos sobre el medio natural: con la ejecución del proyecto se generará conocimiento de la biodiversidad que permitirá definir estrategias para su preservación, lo cual brinda alternativas para el manejo de residuos para que estos no impacten de manera negativa al medio ambiente. La ejecución del proyecto no afectará negativamente al medio ambiente, dado que la colecta de los basidiomas no agota el recurso._x000a__x000a_Impactos en el mediano plazo:_x000a_- Visualización de las potencialidades de los departamentos del Casanare y Arauca para la generación de productos innovadores que estimulen las inversiones en los departamentos."/>
    <s v="- Línea base de la biodiversidad de los humedales de Casanare y Arauca_x000a_- Documento de la depuración de la información y fortalecimiento de capacidades de gestión y manejo de las colecciones._x000a_- Documento de la identificación y análisis de capacidades en los Departamentos o Instituciones aliadas que ejecuten acciones relacionadas con Gestión Integral de la Biodiversidad._x000a_- Priorización y delimitación de humedales de los departamentos de Casanare y Arauca_x000a_- Presentación de resultados en congresos, informe con el reporte y análisis de resultados, publicación de resultados en artículo científico # 3 Q1 (Artículos 8)_x000a_- Caracterizaciones de fauna, flora en grupos taxonómicos y zonas priorizadas._x000a_- Espacialización de la información de la Biodiversidad registrada referente a registros biológicos en grupos taxonómicos presentes en cada uno de los departamentos._x000a_- Informes de supervisión (6)_x000a_- Análisis molecular sobre la biodiversidad como base para la toma de decisiones de gestión._x000a_- Valoración de la biodiversidad y los servicios ecosistémicos de los humedales de los departamentos de Casanare y Arauca_x000a_- Análisis del paisaje y conectividad de la biodiversidad y los servicios ecosistémicos de los departamentos de Casanare y Arauca._x000a_- Implementación de la Metodología para el monitoreo participativo de la restauración ecológica, diseñada por el Instituto de Investigación de Recursos Biológicos Alexander von Humboldt, en los departamentos de Casanare y Arauca_x000a_- Fortalecimiento de la comunidad científica de los departamentos de Casanare, Arauca y entidades Aliadas."/>
    <n v="0.92940386357849059"/>
    <n v="3.3270789112052918E-2"/>
    <n v="0"/>
    <n v="1"/>
    <n v="2.0562778273624086E-2"/>
    <n v="8.3812845179161901E-3"/>
    <n v="8.3812845179161901E-3"/>
    <n v="0"/>
    <n v="89987"/>
    <m/>
    <s v="23/11/2021_x000a__x000a_10/12/2021"/>
    <m/>
    <m/>
    <s v="Avaló"/>
    <s v="Avaló"/>
    <s v="Avaló"/>
    <s v="Avaló"/>
    <m/>
    <m/>
    <m/>
    <m/>
    <m/>
    <m/>
    <m/>
    <m/>
    <m/>
    <m/>
    <m/>
    <m/>
    <m/>
    <m/>
    <m/>
  </r>
  <r>
    <n v="2019"/>
    <s v="Propuesta de Investigación Convocatoria"/>
    <x v="0"/>
    <n v="852"/>
    <s v="CONVOCATORIA CONECTANDO CONOCIMIENTO 2019"/>
    <s v="MinCiencias"/>
    <s v="Co-ejecutor"/>
    <s v="- Universidad Antonio Nariño (co-ejecutora)"/>
    <s v="Pertenence a un programa"/>
    <s v="Gestión de energía basada en computación en la nube para la interoperabilidad entre un grupo de microrredes_x000a_aisladas."/>
    <n v="36"/>
    <s v="UDFJC:_x000a_- Nelson Díaz Aldana (co-investigador)_x000a_- Johan Sanchez Chochí (co-investigador)_x000a_- Enrique Sanabria (joven investigador)_x000a_- Cesar Trujillo (co investigador)_x000a_- Elvis Gaona García (co investigador)_x000a_- Francisco Santamaria (co investigador)"/>
    <m/>
    <n v="797788432"/>
    <n v="228249305"/>
    <n v="409584748"/>
    <n v="388203684"/>
    <n v="385735006"/>
    <n v="11924871"/>
    <n v="222350784"/>
    <n v="11924871"/>
    <n v="165852900"/>
    <n v="0"/>
    <n v="0"/>
    <n v="0"/>
    <n v="0"/>
    <n v="0"/>
    <m/>
    <s v="2 Vinculación de Jóvenes Investigadores._x000a_2 Formación de Pregrado._x000a_1 Formación de Estudiantes de Maestría._x000a_1 Vinculación de Estudiantes de Maestría._x000a_1 Formación de Estudiante de Doctorado._x000a_1 VInculación de Estudiante de Doctorado._x000a_3 Artículos de conferencia internacional de primer nivel_x000a_2 Artículos Original en Revista Indexada A1_x000a_1 Artículos Original en Revista Indexada B."/>
    <s v="- Un Capítulo de libro categoría B_x000a_- Dos Artículos categoría B_x000a_- Dos Artículos categoría A1_x000a_- Tres Ponencias en congresos y conferencias especializadas a nivel internacional_x000a_- Una Tesis de doctorado en ejecución, enmarcada en el proyecto financiado._x000a_- Vinculación de 2 Jovenes Investigadores realizando actividades específicas dentro del Proyecto_x000a_- Vinculación de un estudiante de maestría desarrollando su trabajo de grado_x000a_- Formación culminada de dos estudiantes de pregrado al proyecto_x000a_- Una Tesis de Doctorado aprobada relacionada con computación en la nube para gestión de microrredes_x000a_- Un Trabajo de grado de maestría culminado relacionado con transacción de energía entre microrredes"/>
    <n v="0.48350538880714178"/>
    <n v="0.29365637003871725"/>
    <n v="5.0901025119319376E-2"/>
    <n v="0.94909897488068062"/>
    <n v="0.22283824115414097"/>
    <n v="0"/>
    <n v="0"/>
    <n v="0"/>
    <n v="70172"/>
    <s v="Pertenece a un programa"/>
    <s v="27/12/2019_x000a_20/02/2019"/>
    <m/>
    <s v="Avaló"/>
    <s v="Avaló"/>
    <s v="Avaló"/>
    <s v="Avaló"/>
    <s v="Avaló"/>
    <m/>
    <s v="Avaló"/>
    <m/>
    <m/>
    <m/>
    <m/>
    <m/>
    <m/>
    <m/>
    <m/>
    <m/>
    <m/>
    <m/>
    <m/>
    <m/>
  </r>
  <r>
    <n v="2022"/>
    <s v="Propuesta de Investigación Convocatoria"/>
    <x v="3"/>
    <n v="25"/>
    <s v="CONVOCATORIA DE LA ASIGNACIÓN PARA LA CTEI DEL SGR PARA LA CONFORMACIÓN DE UN LISTADO DE PROPUESTAS DE PROYECTOS ELEGIBLES PARA LA INNOVACIÓN Y TRANSFERENCIA DE TECNOLOGÍA ENFOCADAS EN LA IMPLEMENTACIÓN DE LAS RECOMENDACIONES DE LA MISIÓN INTERNACIONAL DE SABIOS 2019 EN EL FOCO TEMÁTICO DE TECNOLOGÍAS CONVERGENTES E INDUSTRIAS 4.0 - Temática 1 Energías libres de carbono y su conectividad: Desarrollo de prototipos que integren tecnologías convergentes para almacenamiento y transporte de energías libres de carbono tales como: eólica, solar y undimotriz. "/>
    <s v="SGR - MinCiencias"/>
    <s v="Aliado"/>
    <s v="1- HOME ROBOTIK S.A.S._x000a_2- Alcaldía Municipal de Nemocón_x000a_3- JAC Riogrande el Misterio"/>
    <s v="N/A"/>
    <s v="Diseño, fabricación, certificación, patente y prueba piloto de luminarias LED para disminuir el consumo de energía y gases efecto invernadero, con la implementación de redes IoT inteligentes y energía solar, para ser comercializadas a nivel nacional."/>
    <n v="30"/>
    <s v="UDFJC:_x000a_- Lilia Edith Aparicio Pico (investigador principal)"/>
    <s v="UDFJC:_x000a_- LIDER"/>
    <n v="4891832000"/>
    <m/>
    <n v="4140184000"/>
    <n v="751648000"/>
    <n v="4023184000"/>
    <n v="0"/>
    <n v="243648000"/>
    <n v="117000000"/>
    <n v="508000000"/>
    <m/>
    <m/>
    <m/>
    <m/>
    <m/>
    <m/>
    <s v="- Luminaria LED que operan como proyector de alta potencia para la iluminación de escenarios deportivos._x000a_- Luminarias LED inteligentes que operan para alumbrado público, creando una red integrada y gestionable que optimice el consumo energético_x000a_- Luminarias LED inteligentes de alimentación fotovoltaica que operan para alumbrado público, creando una red integrada y gestionable y de operación autónoma libre de carbono y gases efecto invernadero._x000a_- Diez (10) informes de supervisión_x000a_- Veintiún (21) informes de gestión de los objetivos específicos."/>
    <s v="- Quince (15) artículos de investigación_x000a_- Diez (10) Visitas técnicas a sitios de instalación"/>
    <n v="0.82242889780352224"/>
    <n v="4.9807107030658451E-2"/>
    <n v="0"/>
    <n v="1"/>
    <n v="0.12776399516581927"/>
    <n v="0"/>
    <n v="0"/>
    <n v="0"/>
    <m/>
    <s v="No continuo el trámite"/>
    <s v="23/05/2022_x000a__x000a_06/06/2022"/>
    <m/>
    <s v="Avaló"/>
    <m/>
    <s v="Avaló"/>
    <s v="Avaló"/>
    <s v="Avaló"/>
    <m/>
    <m/>
    <m/>
    <m/>
    <m/>
    <m/>
    <m/>
    <m/>
    <m/>
    <m/>
    <m/>
    <m/>
    <m/>
    <m/>
    <m/>
  </r>
  <r>
    <n v="2022"/>
    <s v="Propuesta de Investigación Convocatoria"/>
    <x v="3"/>
    <n v="24"/>
    <s v="CONVOCATORIA DE LA ASIGNACIÓN PARA LA CTEI DEL SGR PARA LA CONFORMACIÓN DE UN LISTADO DE PROPUESTAS DE PROYECTO ELEGIBLES PARA LA GENERACIÓN DE CONOCIMIENTO ENFOCADO EN LA IMPLEMENTACIÓN DE LAS RECOMENDACIONES PARA EL FOCO TEMÁTICO DE LA MISIÓN INTERNACIONAL DE SABIOS 2019 DE OCÉANOS Y RECURSOS HIDROBIOLÓGICOS"/>
    <s v="SGR - MinCiencias"/>
    <s v="Ejecutor"/>
    <s v="1- Alcaldía Municipal de Mongua_x000a_2- FUNDACIÓN SMARTCITY COLOMBIA_x000a_3- SMARTECH &amp; ENERGY SYSTEMS S.A.S"/>
    <s v="N/A"/>
    <s v="PROTECCION Y RECUPERACION DEL PATRIMONIO NATURAL LA LAGUNA NEGRA, MUNICIPO DE MONGUA, DEPARTAMENTO DE BOYACÁ, HÁBITAT DEL CÓNDOR DE LAS ANDES Y SUMINISTRADORA DE AGUA A VARIAS REGIONES DEL PAÍS"/>
    <n v="24"/>
    <s v="UDFJC:_x000a_- Anselmo Vega"/>
    <m/>
    <n v="7698600000"/>
    <n v="7291600000"/>
    <n v="7291600000"/>
    <n v="407000000"/>
    <n v="7291600000"/>
    <n v="0"/>
    <n v="120000000"/>
    <n v="0"/>
    <n v="87000000"/>
    <n v="0"/>
    <n v="100000000"/>
    <n v="0"/>
    <n v="100000000"/>
    <n v="0"/>
    <m/>
    <s v="- Involucrar a la comunidad en la recuperación de las fuentes hídricas_x000a_- Proposición de técnicas para la recuperación y conservación de la laguna negra_x000a_- Realizar procesos de reforestación_x000a_- Implementación de un Sistema de Información Geográfica_x000a_- Mejore la cantidad y calidad del agua que surte a varios acueductos de la región._x000a_- Mejore el hábitat de las especies nativas de flora y fauna, de forma que proliferen, en especial al símbolo colombiano “El cóndor de los Andes”, y otras especies como el pumacolor._x000a_- Proporcione al municipio de herramientas que faciliten configurar el POT regional._x000a_- Limitar el ingreso de visitantes para conformar un santuario donde senderistas y visitantes encuentren hábitats naturales prístinos, dignos de admirar y que sean ejemplo de conservación de la naturaleza._x000a_- Mejorar la economía de los campesinos de la región con los visitantes que compran productos y artesanías locales._x000a_- Dejar un legado para que las generaciones futuras continúen admirando y cuidando el santuario._x000a_- Crear conciencia en los habitantes de la región para que impidan más deterioro del hábitat."/>
    <s v="- Cuatro (4) artículos de investigación_x000a_- Cerramiento de áreas protegidas (aprox. 15 Km)_x000a_- Reforestación de 12 especies nativas_x000a_- Estudio de la calidad del agua y el caudal_x000a_- Diagnóstico general del proyecto_x000a_Se propone hacer un estudio del estado actual de la laguna y su entorno, en cuanto a los alimentadores, la producción de agua, su ecosistema, economía de sus pobladores._x000a_- Estudio de flora y fauna para protección e incremento._x000a_Existen en la región varios tipos de animales, desde el CONDOR DE LOS ANDES, otras aves y animales salvajes, a los cuales se les debe mejorar sus condiciones medioambientales a fin de incrementar la población. Erradicación de especies predadoras de las especies nativas._x000a_- Estudio de la calidad del agua y el caudal._x000a_Dado que esta laguna suministra agua, en especial a los llanos de Casanare, pues con las quebradas que se crean en esta laguna, van a alimentar el río Cravo Sur, es una de las principales fuentes de agua de Casanare. Por esto es necesario adicionalmente estudiar la cuenca del río Cravo Sur para detectar los problemas y ejecutar acciones de mejora de su caudal y calidad del agua._x000a_A su vez, se debe analizar la calidad y caudal de la laguna con los mismos propósitos, igualmente para la siembra de los árboles nativos para la generación y conservación del agua._x000a_- Estudio de minerales existentes en la zona para su reglamentación._x000a_El estudio de los minerales es necesario hacerlo para conocer la estructura del suelo y su capa vegetal, de manera que facilite tomar las mejores decisiones en cuanto a la vegetación a proteger y sembrar._x000a_- Protección, con siembra de árboles cercanos a la laguna. Un cerramiento a la laguna para su protección, se debe estudiar la mejor manera de cercarla, cerca viva u otro tipo de cerramiento. El perímetro es de aproximadamente 15 Kilómetros lineales._x000a_- Áreas deforestadas recuperadas con vegetación y árboles nativos, con lo cual se incrementa la generación de agua y protección de esta y erradicación de especies foráneas contrarias a los objetivos buscados._x000a_- Estudio de producción agrícola y agropecuario para su reglamentación._x000a_En razón a que en la zona hay producción agrícola, esta hay que regularla para que sea compatible con el medio ambiente y no genere problemas económicos a las personas que viven de estos cultivos._x000a_- Una cabaña informativa y de vigilancia con portería y sitio de estacionamiento, que impida el uso de vehículos a la ronda de la laguna, que impida hacer fogatas y paseos de olla, que capacite a los visitantes sobre los cuidados que debe tener con la laguna y las especies nativas. Asigne guías ambientales que eduquen a los visitantes. Suministre alimentos y bebidas. Recaude un cobro por entrada tal que ayude al sostenimiento y mantenimiento de la laguna._x000a_- Recuperación y/o mejora de la vía de acceso desde Mongua._x000a_Existe una vía carreteable desde el municipio de Mongua de aproximadamente de 8 KM, que es necesario adecuarla para que facilite el tránsito durante todo el año._x000a_- Socialización del proyecto a la comunidad_x000a_Para que el proyecto tenga éxito, se requiere que la comunidad lo maneje y lo interiorice, y el municipio lo incorpore en POT8._x000a_- Implementación de un sistema de información geográfica - SIG9._x000a_Mediante una combinación de hardware, software y datos geográficos diseñados para capturar, almacenar, manipular, analizar y desplegar en todas sus formas la información geográficamente referenciada con el fin de facilitar la planificación y de gestión, permite a los diferentes actores e interesados de la región de la laguna, y resolución de problemas complejos de cultivos de cualquier tipo, teniendo un mayor control sobre los mismos._x000a_- Publicación de resultados._x000a_Actividad necesaria en todo proyecto de ciencia y tecnología, para el servicio de la comunidad en general. Hay que publicar los resultados del proyecto en revista indexada y mediante un blog o página web que sea consultada por las partes interesadas."/>
    <n v="0.94713324500558538"/>
    <n v="1.5587249629802822E-2"/>
    <n v="0"/>
    <n v="1"/>
    <n v="1.1300755981607045E-2"/>
    <n v="1.2989374691502352E-2"/>
    <n v="1.2989374691502352E-2"/>
    <n v="0"/>
    <m/>
    <s v="No continuo el trámite"/>
    <s v="18/05/2022_x000a__x000a_01/06/2022"/>
    <m/>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s v="Se solicitaron ajustes y documentos requeridos en la convocatoria, el docente no los entregó y desistió de presentar la propuesta en la convocatoria"/>
    <m/>
    <s v="Se solicitaron ajustes y documentos requeridos en la convocatoria, el docente no los entregó y desistió de presentar la propuesta en la convocatoria"/>
    <m/>
    <m/>
    <m/>
    <m/>
    <m/>
    <m/>
    <m/>
    <m/>
    <m/>
    <m/>
    <m/>
    <m/>
    <m/>
  </r>
  <r>
    <n v="2022"/>
    <s v="Propuesta de Investigación Convocatoria"/>
    <x v="1"/>
    <n v="25"/>
    <s v="CONVOCATORIA DE LA ASIGNACIÓN PARA LA CTEI DEL SGR PARA LA CONFORMACIÓN DE UN LISTADO DE PROPUESTAS DE PROYECTOS ELEGIBLES PARA LA INNOVACIÓN Y TRANSFERENCIA DE TECNOLOGÍA ENFOCADAS EN LA IMPLEMENTACIÓN DE LAS RECOMENDACIONES DE LA MISIÓN INTERNACIONAL DE SABIOS 2019 EN EL FOCO TEMÁTICO DE TECNOLOGÍAS CONVERGENTES E INDUSTRIAS 4.0 - Temática 1 Energías libres de carbono y su conectividad: Desarrollo de prototipos que integren tecnologías convergentes para almacenamiento y transporte de energías libres de carbono tales como: eólica, solar y undimotriz. "/>
    <s v="SGR - MinCiencias"/>
    <s v="Ejecutor"/>
    <s v="1- Cooperación Verde S.A. (aliado y beneficiario)_x000a_2- Industrias TECSOL LTDA (aliado)_x000a_3- Alcaldía de Puerto Gaitán (aliado)_x000a_4- Junta de acción comunal - Vereda Planas (beneficiario)"/>
    <s v="N/A"/>
    <s v="Desarrollo de una tecnología convergente de cogeneración a partir de recursos distribuidos de dendrocombustibles en el ámbito nacional "/>
    <n v="36"/>
    <s v="UDFJC:_x000a_- Clara Inés Burítica_x000a_- Germán López_x000a_- Germán Méndez_x000a_- Cesar Augusto Polanco_x000a__x000a_TECSOL:_x000a_- Pedro Guevara Patiño"/>
    <s v="UDFJC:_x000a_- ARMOS - Arquitecturas Modernas para Sistemas de Alimentación"/>
    <n v="6520740000"/>
    <n v="5533601000"/>
    <n v="5733601000"/>
    <n v="787139000"/>
    <n v="5533601000"/>
    <n v="0"/>
    <n v="416885000"/>
    <n v="200000000"/>
    <n v="370254000"/>
    <m/>
    <m/>
    <m/>
    <m/>
    <m/>
    <m/>
    <s v="En este contenido se presenta un análisis de los resultados que el proyecto plantea más allá de la visión de los entregables o productos que se identifican, reflejando de mejor forma beneficios que no se cuantifican, pero que se materializan con la puesta en marcha de la solución tecnológica propuesta para abordar la demanda insatisfecha de energía eléctrica en zonas rurales aisladas y no interconectadas del país con potencial de desarrollo agroindustrial._x000a_Algunos de ellos ya se habían identificado a nivel de los fines planteados en el árbol de objetivos del proyecto y que por supuesto registran un valor agregado asociado al alcance del proyecto planteado alrededor de “Disminuir la demanda insatisfecha de energía eléctrica en zonas rurales aisladas y no interconectadas del país con potencial de desarrollo agroindustrial”_x000a_Por lo anterior se espera que los fines establecidos en el árbol de objetivos redunden como impactos esperados del proyecto, igualmente se destacan otros resultados asociados que logra generar la puesta en marcha del proyecto._x000a_Mediante la generación de esquemas en el sector productivo desde la CTeI para incrementar procesos de transferencia tecnológica, implementación de soluciones tecnológicas novedosas, nuevos mecanismos de acceso a mercados especializados de materias primas alternativas basadas en mecanismos novedosos para la cogeneracíon de energía eléctrica, así como la mejora de procesos productivos tradicionales. Otros resultados asociados se destacan a continuación:_x000a_Resultados asociados al ámbito científico y tecnológico._x000a_Los avances científicos que propone el proyecto están directamente asociados a la incorporación de tecnologías novedosas, así como el desarrollo de soluciones alternativas y complementarias para la cogeneración en condiciones propias del territorio nacional desde el uso de mecanismo de generación de conocimiento, recoger investigaciones y procesos desarrollados por parte de los grupos de investigación de la Universidad, al igual que aquellos requeridos y pertinentes para la ciudad y el país, los procesos de generación de conocimiento son un insumo para las iniciativas de transferencia desde donde se prevé llevar a cabo un ejercicio de conexión de oferta y demanda para el territorio, en busca de suplir los requerimientos concretos que se puedan tener desde las zonas no interconectadas, tanto por parte de sus comunidades como de las empresas ubicadas allí; A la postre se espera que la generación de conocimiento en un alto nivel fortalezca seguidamente a los grupos de investigación de la Universidad fortaleciendo los vínculos con el sector productivo en en pro de mejorar las condiciones de competitividad de diferentes sectores económicos y sociales, ampliando las capacidades de la Universidad en el ecosistema productivo._x000a_Resultados asociados con la transferencia de conocimiento_x000a_Involucrar al sector productivo en procesos de investigación, desarrollo tecnológico, prototipado, fomento de procesos de aprendizaje en doble vía que incrementan capacidades y mejoran condiciones de inter relacionamiento con la innovación, lo anterior ante todo en virtud de estimular la mejora continua de quienes viven de procesos productivos basados en la transformación de recursos desde las regiones y a nivel nacional, puesto que se materializa un esquema de apoyo para incrementar las capacidades en el tejido empresarial, con soluciones tecnológicas que abordan necesidades explicitas favoreciendo el impacto del fortalecimiento de las instituciones, de esta forma convertir la solución tecnológica establecida para disminuir la demanda insatisfecha de energía eléctrica en zonas rurales aisladas y no interconectadas del país con potencial de desarrollo agroindustrial en un mecanismo para fortalecer la comunidad educativa y el tejido empresarial, desde el cual puedan ser co participes de las soluciones._x000a_Por otro lado, dado que se proyecta contar con tecnología de vanguardia, se promoverán alianzas con los desarrolladores de estas con el fin de fortalecer el vínculo universidad – empresa así como explorar la posibilidad de acuerdos de cooperación que permitan a la universidad servir de validador de tecnologías en fases preliminares de desarrollo así como emprender ejercicios de investigación y desarrollo tecnológico conjuntos._x000a_Resultados asociados con el medio ambiente._x000a_La solución tecnológica propuesta para disminuir la demanda insatisfecha de energía eléctrica en zonas rurales aisladas y no interconectadas del país con potencial de desarrollo agroindustrial, pretende fomentar esquemas de optimización en el uso de materiales residuos de la industria forestal, desde su aprovechamiento y reutilización, sean estos de tipo agroindustrial, mineral, producto del procesamiento, entre otros, que fomenten impactos positivos ambientales, promuevan la racionalización de recursos y facilita a las cadenas productivas nuevos esquemas económicos y la disminución de la carga de contaminantes a los ecosistemas, fuentes de agua y demás elementos de la naturaleza que sufren el deterioro ambiental."/>
    <s v="- Dos Artículos publicados (o aceptado) en revistas indizadas nacionales e internacionales_x000a_- Una Innovación de procesos realizadas_x000a_- Dos Actores del sector privado participantes_x000a_- Dos Artículos de reflexión o nuevo conocimiento sobre Cultura y Apropiación Social de CTeI publicados_x000a_- Seis Informes técnicos y financieros de ejecución presentados"/>
    <n v="0.84861549456043328"/>
    <n v="6.3932161073743166E-2"/>
    <n v="0"/>
    <n v="1"/>
    <n v="8.7452344365823512E-2"/>
    <n v="0"/>
    <n v="0"/>
    <n v="0"/>
    <n v="91032"/>
    <s v="Banco definitivo - Puesto #15"/>
    <s v="23/05/2022_x000a__x000a_06/06/2022"/>
    <m/>
    <s v="Avaló"/>
    <s v="Avaló"/>
    <s v="Avaló"/>
    <s v="Avaló"/>
    <s v="Avaló"/>
    <m/>
    <s v="Avaló"/>
    <m/>
    <m/>
    <m/>
    <m/>
    <m/>
    <m/>
    <m/>
    <m/>
    <m/>
    <m/>
    <m/>
    <m/>
    <m/>
  </r>
  <r>
    <n v="2022"/>
    <s v="Propuesta de Investigación Alianza Convenio"/>
    <x v="3"/>
    <s v="N/A"/>
    <s v="XII Convocatoria interna de investigación - Modalidades General, Clínica e Investigación-Creación, Universidad del Bosque"/>
    <s v="Universidad del Bosque"/>
    <s v="Aliado"/>
    <s v="Universidad del Bosque"/>
    <s v="N/A"/>
    <s v="Evaluación de nanopartículas magnéticas funcionalizadas con cisplatino como mediadores de hipertermia en terapia dirigida a células madre tumorales orales"/>
    <n v="16"/>
    <s v="UDFJC:_x000a_- Luz Helena Camargo Casallas (Co-investigador)_x000a__x000a_UdeB:_x000a_- Francisco Ibla Gordillo (Co-investigador)_x000a_- Héctor Fabian Guarnizo Méndez (Co-investigador)_x000a_- Iván Eduardo Díaz Pardo (Investigador Principal)"/>
    <s v="UDFJC:_x000a_- Ingeniería y nanotecnología para la vida INVID_x000a__x000a_UdeB:_x000a_- Electromagnetismo, Salud y Calidad de Vida_x000a_"/>
    <n v="177419311"/>
    <n v="0"/>
    <n v="90000000"/>
    <n v="87419311"/>
    <n v="0"/>
    <n v="0"/>
    <n v="21600000"/>
    <n v="90000000"/>
    <n v="65819311"/>
    <m/>
    <m/>
    <m/>
    <m/>
    <m/>
    <m/>
    <m/>
    <s v="- Artículo sometido a evaluación en revista indexada_x000a_- Participación en evento nacional o internacional_x000a_- Una tesis de grado"/>
    <n v="0"/>
    <n v="0.12174548462765702"/>
    <n v="0"/>
    <n v="1"/>
    <n v="0.878254515372343"/>
    <n v="0"/>
    <n v="0"/>
    <n v="0"/>
    <m/>
    <m/>
    <m/>
    <m/>
    <m/>
    <m/>
    <m/>
    <m/>
    <m/>
    <m/>
    <m/>
    <m/>
    <m/>
    <m/>
    <m/>
    <m/>
    <m/>
    <m/>
    <m/>
    <m/>
    <m/>
    <m/>
    <m/>
    <m/>
  </r>
  <r>
    <n v="2019"/>
    <s v="Propuesta de Investigación Convocatoria"/>
    <x v="0"/>
    <n v="852"/>
    <s v="CONVOCATORIA CONECTANDO CONOCIMIENTO 2019"/>
    <s v="MinCiencias"/>
    <s v="Ejecutor"/>
    <s v="1- Universidad San Buenaventura"/>
    <s v="N/A"/>
    <s v="Sistema de monitoreo acústico binaural para contribuir en procesos de descontaminación acústica y planeamiento urbano mediante la clasificación,  caracterización y evaluación de entornos sonoros urbanos."/>
    <n v="24"/>
    <s v="UDFJC:_x000a_Elvis Gaona García (investigador principal)_x000a_Carlos Montenegro (co-investigador)_x000a_Wendy García Cruz (apoyo)_x000a_Juan Aponte Gayón (Apoyo)_x000a_Esteban Romero (joven investigador)_x000a_Oscar Esneider Acosta Agudelo (estudiante doctorado)_x000a__x000a_USB:_x000a_Marcelo Herrera Martínez (co-investigador)_x000a_Luis Hermida Cadena (co-investigador)_x000a_Laura Medina Casatellano (joven investigador)_x000a_"/>
    <s v="UDFJC:_x000a_- GIIRA_x000a_- GITUD_x000a__x000a_USB:_x000a_- ACUSTICA APLICADA"/>
    <n v="568353737"/>
    <n v="207267825"/>
    <n v="317233737"/>
    <n v="251120000"/>
    <n v="292383995"/>
    <n v="11924871"/>
    <n v="127600000"/>
    <n v="12924871"/>
    <n v="123520000"/>
    <n v="0"/>
    <n v="0"/>
    <n v="0"/>
    <n v="0"/>
    <n v="0"/>
    <m/>
    <s v="- Red de estaciones para monitoreo de ruido ambiental binaural_x000a_- Herramienta informática para el resgistro y análisis datos objetivos y subjetivos del entorno acústico_x000a_- Visor web para la caracterización y evaluación de la calidad acústica de entornos urbanos"/>
    <s v="- Un Artículos categoría A1_x000a_- Un Artículos categoría A2_x000a_- Dos Ponencias en congreso internacional con los avances del proyecto_x000a_- Vinculación de dos estudiantes de pregrado_x000a_- Vinculación de un estudiante de maestría_x000a_- Vinculación de un estudiante de doctorado"/>
    <n v="0.51444017337392822"/>
    <n v="0.24548949345607979"/>
    <n v="8.5467708477580312E-2"/>
    <n v="0.91453229152241966"/>
    <n v="0.24007033316999199"/>
    <n v="0"/>
    <n v="0"/>
    <n v="0"/>
    <n v="69539"/>
    <s v="SI"/>
    <s v="27/12/2019_x000a_20/02/2019"/>
    <m/>
    <s v="Avaló"/>
    <s v="Avaló"/>
    <s v="Avaló"/>
    <s v="Avaló"/>
    <s v="Avaló"/>
    <m/>
    <s v="Avaló"/>
    <m/>
    <m/>
    <m/>
    <m/>
    <m/>
    <m/>
    <m/>
    <m/>
    <m/>
    <m/>
    <m/>
    <m/>
    <m/>
  </r>
  <r>
    <n v="2022"/>
    <s v="Propuesta de Investigación Alianza Convenio"/>
    <x v="3"/>
    <s v="N/A"/>
    <s v="CONVOCATORIA INTERNA PARA LA CONFORMACIÓN DE UN BANCO DE PROYECTOS DE INVESTIGACIÓN UMNG - CÓDIGO INV-2022"/>
    <s v="Universidad Militar Nueva Granada"/>
    <s v="Aliado"/>
    <s v="1- Universidad Militar Nueva Granada - UMNG_x000a_2- Universidad Piloto de Colombia - UPC"/>
    <s v="N/A"/>
    <s v="USO DE BIOCHAR COMO MODIFICADOR DE MEZCLAS DE CONCRETO ASFÁLTICO"/>
    <n v="12"/>
    <s v="UDFJC:_x000a_- Hugo Alexander Rondón Quintana_x000a_UMNG:_x000a_- Saieth Baudilio Chaves Pabón_x000a_UPC:_x000a_- Juan Gabriel Bastidas Martínez_x000a_"/>
    <s v="UDFJC:_x000a_UMNG:_x000a_UPC:"/>
    <n v="50000000"/>
    <m/>
    <n v="50000000"/>
    <n v="0"/>
    <n v="0"/>
    <m/>
    <m/>
    <n v="50000000"/>
    <m/>
    <m/>
    <m/>
    <m/>
    <m/>
    <m/>
    <m/>
    <m/>
    <s v="- Un Artículo de investigación tipo Q2_x000a_- Un Artículos de investigación tipo Q3_x000a_- Un Libro de investigación_x000a_- Prototipo de mezcla asfáltica modificada_x000a_- Una Ponencia en evento nacional_x000a_- Una Ponencia en evento internacional_x000a_- Un Trabajos de grado de pregrado_x000a_- Posicionamiento y fortalecimiento de grupos de investigación"/>
    <n v="0"/>
    <n v="0"/>
    <e v="#DIV/0!"/>
    <e v="#DIV/0!"/>
    <n v="1"/>
    <n v="0"/>
    <n v="0"/>
    <n v="0"/>
    <m/>
    <m/>
    <m/>
    <m/>
    <m/>
    <m/>
    <m/>
    <m/>
    <m/>
    <m/>
    <m/>
    <m/>
    <m/>
    <m/>
    <m/>
    <m/>
    <m/>
    <m/>
    <m/>
    <m/>
    <m/>
    <m/>
    <m/>
    <m/>
  </r>
  <r>
    <n v="2022"/>
    <s v="Propuesta de Investigación Convocatoria"/>
    <x v="3"/>
    <n v="918"/>
    <s v="CONVOCATORIA FORTALECIMIENTO DE CAPACIDADES REGIONALES DE INVESTIGACIÓN EN SALUD PÚBLICA"/>
    <s v="MinCiencias"/>
    <s v="Co-ejecutor"/>
    <s v="1- Universidad de los Llanos (ejecutora)_x000a_2- Corporación Universitaria Remington_x000a_3- Secretaria de Salud - Gobernación del Meta_x000a_4- Secretaria de la Mujer, la Familia y la Equidad de género - Gobernación del Meta"/>
    <s v="N/A"/>
    <s v="Desarrollo de un observatorio de Salud Mental, Familia y Convivencia Social para el diseño de estrategias integrales, gestión del conocimiento, formulación de políticas, planes y programas en la Orinoquia Colombiana."/>
    <n v="36"/>
    <s v="UDFJC:_x000a_- Roberto Ferro Escobar (co-investigador)_x000a__x000a_UniLlanos:_x000a_- Oscar Alexander Gutiérrez Lesmes (investigador principal)_x000a_- Emilce Salamanca Ramos (co-investigador)_x000a_- Zulma Johana Velasco Páez (co-investigador)_x000a__x000a_CUR:_x000a_- Maritza García Toro (co-investigador)_x000a_- Diana Marcela Lopera Jaramillo (co-investigador)_x000a_- Feibert Alirio Guzmán Pérez (co-investigador)"/>
    <s v="UDFJC:_x000a_- Laboratorio de Investigación y desarrollo en_x000a_Electrónica y Redes (LIDER)_x000a__x000a_UniLlanos:_x000a_- GESI_x000a_- CUIDADO_x000a__x000a_CUR:_x000a_- Grupo de Investigación en Salud Familiar y Comunitaria_x000a_- Mundo Organizacional_x000a_- Grupo de Investigacion en Neurociencias y Envejecimiento - GISAM"/>
    <n v="1547653004"/>
    <n v="311807500"/>
    <n v="904441500"/>
    <n v="643211504"/>
    <n v="886441500"/>
    <n v="6000000"/>
    <n v="67400000"/>
    <n v="6000000"/>
    <n v="434648880"/>
    <n v="6000000"/>
    <n v="111167424"/>
    <n v="0"/>
    <n v="29995200"/>
    <m/>
    <m/>
    <s v="Resultados de la etapa 1:_x000a_-_x0009_Informe modelo conceptual del Observatorio de salud mental, familia y convivencia social._x000a_-_x0009_Modelo Conceptual_x000a_-_x0009_Revisión y análisis de categorías conceptuales_x000a_-_x0009_Documento de análisis descriptivo- interpretativo de las políticas públicas relacionadas con la Salud mental, familia y convivencia social, y las fuentes de información de observatorios_x000a_-_x0009_Estado actual de los observatorios_x000a_-_x0009_Informe modelo Metodológico del observatorio_x000a_-_x0009_Modelo Metodológico_x000a_-_x0009_Descripción del proceso del diseño de indicadores, fichas técnicas e instrumentos de recolección de datos, incluyendo los criterios de selección de los mismos._x000a_-_x0009_Batería de indicadores y fichas técnicas de los mismos, construidas a partir de fuentes primarias y secundarias, acorde con el modelo conceptual y metodológico_x000a_-_x0009_Inventario de indicadores y fichas técnicas_x000a_-_x0009_Instructivos para el diligenciamiento de instrumentos de recolección de datos y fuentes primarias._x000a_-_x0009_Instrumentos para la recolección de información de fuentes primarias._x000a_-_x0009_Glosario de términos usados en los instrumentos de recolección, vinculado al aplicativo_x000a_-_x0009_Metodología para la aplicación de los instrumentos y para la recolección de información de fuentes primarias_x000a_-_x0009_Descripción del procedimiento de validación de los instrumentos de recolección de información_x000a_Resultados de la etapa 2:_x000a_-_x0009_Aplicativo Web/sistema de información desarrollado_x000a_-_x0009_Manuales y protocolos actualizados que incluyan los procedimientos para el cálculo de indicadores de fuentes primarias y de fuentes secundarias._x000a_-_x0009_Informe de control de cambios_x000a_-_x0009_Plataforma actualizada en Producción_x000a_Resultados de la etapa 3:_x000a_-_x0009_Plan de capacitación de al menos 15 horas para usuarios técnicos y funcionales que hagan parte de los municipios y sus instituciones seleccionadas, como es el caso de secretarías de salud, secretaría de la mujer, entre otros. Incluye los procedimientos para el cálculo de indicadores de fuentes primarias y secundarias (captura de información, pre procesamiento de las respuestas de los instrumentos de fuentes primarias y base de datos de fuentes secundarias, creación de archivos JSON, cargue de base de datos con archivos JSON y cálculo del indicador)._x000a_-_x0009_Reporte del proceso de validación de los indicadores, de los instrumentos de recolección de información y evaluación de la usabilidad de la plataforma y la de metodología de aplicación de instrumentos y recolección de información con fuentes primarias, realizado mediante una prueba coordinación con los municipios seleccionadas_x000a_-_x0009_Informe de reporte del proceso de validación de los indicadores, de los instrumentos de recolección de información_x000a_-_x0009_Informe de evaluación de la usabilidad de la plataforma y la de metodología de aplicación de instrumentos y recolección de información con fuentes primarias, realizado mediante una prueba coordinación con los municipios seleccionadas_x000a_-_x0009_Informe consolidado con unificación de criterios de las jornadas de trabajo conjunto entre las universidades, las entidades gubernamentales y la sociedad civil._x000a_-_x0009_Informe de resultados de la medición de indicadores de salud mental, familia y convivencia social, mediante el uso de analítica de datos con las respectivas recomendaciones y aprendizajes para su escalamiento, incluyendo el reporte de hallazgos en el proceso de aplicación de los instrumentos, recolección de información, procesamiento y análisis._x000a_-_x0009_Matriz DOFA_x000a_-_x0009_Documento de recomendaciones para aprendizajes, uso y escalamiento de los instrumentos constitutivos del Observatorio_x000a_-_x0009_Reporte de hallazgos en el proceso de aplicación de los instrumentos, recolección de información, procesamiento y análisis_x000a_-_x0009_Texto de ponencias, certificado de participación en evento académico y presentación del texto a una revista científica"/>
    <s v="- Seis artículos de investigación categorías A1, A2, B, C_x000a_- Tres libros de difusión / divulgación_x000a_- Una plataforma tecnológica_x000a_- Tres informes técnicos del avance del proyecto_x000a_- Se desarrollará un plan de formación orientado a los diferentes tipos de actores intervinientes en el observatorio, a desarrollarse en la tercera etapa metodológica_x000a_- Se desarrollaran cuatro talleres, conversatorios y foros que permitan la participación de todos los actores sociales involucrados en el proyecto._x000a_- Se realizaran cuatro eventos científicos como foro, paneles y congreso._x000a_- A través de las cuatro reuniones se presentaran los resultados a las entidades Municipales y Departamentales._x000a_- Se desarrollara una cartilla para la divulgación sobre el_x000a_funcionamiento del observatorio._x000a_- Los doce cursos estarán dirigidos a los municipios seleccionados en proyecto._x000a_- Se desarrollará a través de mesas de trabajo donde se_x000a_establecerán diferentes temáticas relacionadas con el proyecto_x000a_- Se realizara la divulgación de resultados a través de tres (3) ponencias Nacionales y tres (3) Internaciones._x000a_- Se desarrollará cinco cartillas y videos que permitan la divulgación y correcto desarrollo de los talleres._x000a_- Realización de dos trabajos de grado en el nivel de pregrado, con la temática del proyecto._x000a_- Realización de un trabajo de grado en el nivel de maestría, con la temática del proyecto."/>
    <n v="0.57276501755169917"/>
    <n v="4.7426651717338057E-2"/>
    <n v="8.1743869209809264E-2"/>
    <n v="0.91825613079019075"/>
    <n v="0.28472072154489225"/>
    <n v="7.5706520581276235E-2"/>
    <n v="1.9381088604794258E-2"/>
    <n v="0"/>
    <n v="91873"/>
    <s v="No continuo el trámite"/>
    <s v="4/05/2022_x000a__x000a_14/07/2022"/>
    <m/>
    <s v="Avaló"/>
    <s v="Avaló"/>
    <s v="Avaló"/>
    <s v="Avaló"/>
    <s v="Avaló"/>
    <m/>
    <m/>
    <m/>
    <m/>
    <m/>
    <m/>
    <m/>
    <m/>
    <m/>
    <m/>
    <m/>
    <m/>
    <m/>
    <m/>
    <m/>
  </r>
  <r>
    <n v="2022"/>
    <s v="Propuesta de Investigación Convocatoria"/>
    <x v="3"/>
    <n v="918"/>
    <s v="CONVOCATORIA FORTALECIMIENTO DE CAPACIDADES REGIONALES DE INVESTIGACIÓN EN SALUD PÚBLICA"/>
    <s v="MinCiencias"/>
    <s v="Ejecutor"/>
    <s v="1- HOME ROBOTIK S.A.S."/>
    <s v="N/A"/>
    <s v="Medición y procesamiento biomecánico del tren inferior humano durante la terapia de rehabilitación en piscina para la discapacidad o las enfermedades neuromusculares, mediante la construcción de un sistema prototipo funcional sumergible de visión artificial con análisis y procesamiento de datos."/>
    <n v="24"/>
    <s v="UDFJC:_x000a_- Lilia Edith Aparicio (investigador principal)_x000a_- Leonardo Plazas Nossa (co-investigador)_x000a_- Paulo Cesar Coronado Sánchez (co-investigador)_x000a_- Jaime Benitez Forero (co-investigador)_x000a__x000a_HOME ROBOTIK:_x000a_- Efraín Castaño Gándara (co-investigador)_x000a_- Oscar Eduardo Guzmán Cuesta (co-investigador)_x000a_- Marlon Orlando Rodríguez Aparicio (co-investigador)_x000a_- Patrick Tarquino (personal de apoyo)_x000a_- Angie Pulido (personal de apoyo)_x000a_- Juan Manuel Díaz (personal de apoyo)"/>
    <s v="UDFJC:_x000a_- GITEMM++"/>
    <n v="1119244000"/>
    <n v="15000000"/>
    <n v="766170100"/>
    <n v="353073900"/>
    <n v="750170100"/>
    <n v="0"/>
    <n v="218828000"/>
    <n v="16000000"/>
    <n v="134245900"/>
    <m/>
    <m/>
    <m/>
    <m/>
    <m/>
    <m/>
    <s v="El presente proyecto de investigación es un desarrollo tecnológico por lo tanto el resultado esperado es la materialización de la investigación en un “Prototipo funcional de un sistema sumergible de visión artificial con análisis y procesamiento de datos para la medición y procesamiento biomecánico del tren inferior humano durante la rehabilitación en piscina para la discapacidad y enfermedades neuromusculares.”, sin embargo dicho prototipo es la integración de varios productos que deben ser desarrollados durante la ejecución del proyecto como son:_x000a__x000a_- Sistema de Visión Artificial Sumergible_x000a_- Sistema de Seguimiento Automático del Objetivo_x000a_- Sistema de Procesamiento y Visualización de Datos._x000a_- Sistema de Telemedicina."/>
    <s v="- Dos artículos en revista indexada categoría A1 y B_x000a_- Libro resultado de la investigación o carta de aceptación de publicación del libro expedida por el comité editorial_x000a_- Patente: Certificado o solicitud registro de patente o modelo de utilidad_x000a_- Prototipo funcional: Certificación de registro aprobado por la institución otorgante._x000a_- Registro de software: Certificación de registro aprobado por la institución otorgante._x000a_- Vinculación de estudiantes de doctorado_x000a_- Formación de estudiante de maestría_x000a_- Formación de estudiante de Pregrado_x000a_- Apoyo a Maestría: Resolución expedida por la_x000a_institución académica a la cual pertenece el programa_x000a_- Apoyo a la creación de programas y cursos de formación de investigadores_x000a_- Participación ciudadana en proyectos de CTEL_x000a_- Documentación de la estrategia de comunicación, así como certificación firmada por el representante legal de la institución que se vinculó a la estrategia y por el líder la comunidad participante_x000a_- Copia de la cartilla o folleto y documento donde se certifique su distribución_x000a_- Participación en eventos científicos, presentando los resultados de la investigación"/>
    <n v="0.67024714896841087"/>
    <n v="0.19551411488469003"/>
    <n v="0"/>
    <n v="1"/>
    <n v="0.13423873614689916"/>
    <n v="0"/>
    <n v="0"/>
    <n v="0"/>
    <n v="92059"/>
    <s v="No continuo el trámite"/>
    <m/>
    <m/>
    <m/>
    <s v="Avaló"/>
    <m/>
    <m/>
    <m/>
    <m/>
    <m/>
    <m/>
    <m/>
    <m/>
    <m/>
    <m/>
    <m/>
    <m/>
    <m/>
    <m/>
    <m/>
    <m/>
    <m/>
    <m/>
  </r>
  <r>
    <n v="2022"/>
    <s v="Propuesta de Investigación Convocatoria"/>
    <x v="3"/>
    <n v="914"/>
    <s v="CONVOCATORIA PARA EL APOYO A PROYECTOS DE I+D+i QUE CONTRIBUYAN A RESOLVER LOS DESAFÍOS ESTABLECIDOS EN LA MISIÓN “COLOMBIA HACIA UN NUEVO MODELO PRODUCTIVO, SOSTENIBLE Y COMPETITIVO” – ÁREA ESTRATÉGICA ENERGÍA"/>
    <s v="MinCiencias"/>
    <s v="Co-ejecutor"/>
    <s v="1- ECCI_x000a_2- AB Control Ingeniería S.A.S."/>
    <s v="N/A"/>
    <s v="Plataforma de gestión para red de edificios inteligentes energéticamente sostenibles y vehículos eléctricos"/>
    <n v="24"/>
    <s v="UDFJC:_x000a_- Darin Mosquera_x000a_- Edwin Rivas_x000a_- Adriana Vega_x000a_- Octavio Salcedo_x000a_- Elvis Gaona_x000a__x000a_ECCI:_x000a_- Luis Alejandro Arias Barragán (investigador principal)_x000a_- Alexander Cortés_x000a_- Santiago Sierra_x000a_- Sebastián Solís_x000a_- Manuel Alejandro Mayorga_x000a__x000a_- Jorge Pérez"/>
    <s v="UDFJC:_x000a_- GCEM_x000a__x000a_ECCI:_x000a_- GIATME"/>
    <n v="1962630500"/>
    <m/>
    <n v="1240660000"/>
    <n v="721970500"/>
    <n v="1148660000"/>
    <n v="0"/>
    <n v="333000000"/>
    <n v="0"/>
    <n v="388970500"/>
    <n v="92000000"/>
    <n v="0"/>
    <m/>
    <m/>
    <m/>
    <m/>
    <s v="Generación del conocimiento: _x000a_Se implementará una plataforma de gestión de edificios inteligentes, se tendrán sus detalles de ingeniería de detalle y se mostrara su operatividad y funcionalidad en escenarios reales de control automatizado sobre cargas, fuentes renovables y vehículos eléctricos_x000a_Se propondrá por lo menos dos estrategias para la gestión de DER y de Vehículos eléctricos a través de un sistema de gestión, dando respuesta a situaciones de averías, daños que se presenten en la red de edificios o en la red de distribución._x000a_Fortalecimiento de la Capacidad Científica: _x000a_Se fortalecerá el desarrollo_x0009_del_x0009_grupo_x0009_de investigación_x0009_GIATME de la Universidad ECCI y GCEM de la Universidad Distrital Francisco José de Caldas en las líneas de investigación sobre automatización de sistemas energéticos. _x0009__x000a_Ampliación de las redes de cooperación Universidad – Empresa de manera formal con el establecimiento de la alianza para la implementación del proyecto y el intercambio de experiencias._x000a_Se planteará la creación de una empresa de base tecnológica tipo SPIN-OFF al interior de la Universidad que tenga la asesoría investigativa desde el ámbito académico y de aplicación empresarial y comercial desde el punto de vista de la empresa._x000a_Apropiación social del conocimiento: _x000a_Publicación de artículos en revistas indexadas de cuartil Q1 y Q2, al igual que los informes técnicos parciales y final del proyecto. Como revistas propuestas se tienen ENERGIES, ELECTRICITY JOURNAL, ENERGY CONVERSION AND MANAGEMENT, ENERGY."/>
    <s v="- 4 artículos de investigación en revistas indexadas en SCOPUS cuartil Q1 y/o Q2. _x000a_- Libro resultado de la investigación_x000a_- Producto tecnológico patentado o en proceso de solicitud de patente_x000a_- Software de gestión utilizado dentro de la plataforma y algoritmos para toma de decisiones_x000a_- Empresas de base tecnológica (spin off o start-up)._x000a_- Propuesta de regulación para plataformas de gestión de DER_x000a_- Informes finales de investigación_x000a_ Informes técnicos_x000a_- Vinculación de dos estudiantes de maestría_x000a_- Vinculación de (1) estudiante de doctorado._x000a_- Inclusión de dos jóvenes investigadores-alumnos de pregrado de la Universidad ECCI_x000a_- Apoyo en la formación del programa de Doctorado de la Universidad ECCI"/>
    <n v="0.58526554030419886"/>
    <n v="0.16967024613140375"/>
    <n v="0"/>
    <n v="1"/>
    <n v="0.19818834976833388"/>
    <n v="4.6875863796063497E-2"/>
    <n v="0"/>
    <n v="0"/>
    <m/>
    <s v="No continuo el trámite"/>
    <m/>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m/>
    <m/>
    <m/>
    <m/>
    <m/>
    <m/>
    <m/>
    <m/>
    <m/>
    <m/>
    <m/>
    <m/>
    <m/>
  </r>
  <r>
    <n v="2021"/>
    <s v="Propuesta de Investigación Convocatoria"/>
    <x v="0"/>
    <n v="908"/>
    <s v="CONVOCATORIA “NUEVO CONOCIMIENTO, DESARROLLO TECNOLÓGICO E INNOVACIÓN PARA EL FORTALECIMIENTO DE LOS SECTORES DE TIC, POSTAL Y DE CONTENIDOS AUDIOVISUALES” - Modalidad 1"/>
    <s v="MinCiencias"/>
    <s v="Ejecutor"/>
    <s v="1- ESE Hospital San Rafael (Colaboradora) - HSR"/>
    <s v="N/A"/>
    <s v="MODELO DE TELE-REHABILITACIÓN BASADO EN LA TELEDIFUSIÓN DE CONTENIDOS AUDIOVISUALES COMO UNA ESTRATEGIA DE FORTALECIMIENTO A LA RECUPERACIÓN INTEGRAL DE PACIENTES EN ÁREAS RURALES DEL MUNICIPIO DE SAN VICENTE DEL CAGUÁN"/>
    <n v="18"/>
    <s v="UDFJC:_x000a_- Lilia Edith Aparicio Pico (investigador principal)_x000a_- Andrés Pineda (personal de apoyo)_x000a_- Luis Estrada (personal de apoyo)_x000a_- Andrés Valencia (personal de apoyo)_x000a_- Diego Torres Cardoso (personal de apoyo)_x000a_- Leidy Aldana Burgos (personal de apoyo)_x000a_- Danilo Vera Parra (co investigador)_x000a_- Carlos Martínez Alayón (co-investigador)_x000a_- Jheshua Larrota Alférez  (co-investigador)_x000a__x000a_HSR:_x000a_- Marlio Posada (personal de apoyo)_x000a_- Margoth Molan (personal de apoyo)_x000a_- Deny Cortés (personal de apoyo)_x000a_- Luisa Marín (personal de apoyo)_x000a_- María Alejandra Ríos (personal de apoyo)_x000a_- Lida Gutiérrez (personal de apoyo)_x000a_- Yulieth Bustos (personal de apoyo)_x000a_- Carla Cuaycal (personal de apoyo)_x000a_- Oscar Villanueva (personal de apoyo)_x000a_- Edilberto Giraldo (personal de apoyo)_x000a_- Nashely Lobo (personal de apoyo)_x000a_"/>
    <s v="UDFJC:_x000a_- Laboratorio de Investigación y desarrollo en Electrónica y Redes (LIDER)"/>
    <n v="714446407"/>
    <n v="499909119"/>
    <n v="499909119"/>
    <n v="214537288"/>
    <n v="499909119"/>
    <n v="0"/>
    <n v="41400000"/>
    <n v="0"/>
    <n v="173137288"/>
    <m/>
    <m/>
    <m/>
    <m/>
    <m/>
    <m/>
    <s v="1. Implementar y Garantizar a través de una alternativa Wireless la transmisión de los contenidos audiovisuales del servicio de telerehabilitación._x000a_· Artículo_x000a_· Informes técnicos_x000a_· Cartilla o folleto_x000a_· Boletines divulgativos_x000a_2. Diseñar los contenidos audiovisuales para el proceso de telerehabilitación basado en los servicios ofertados por la ESE San Rafael en Fisioterapia, Terapia Ocupacional y Fonoaudiología._x000a_· Generación de contenidos_x000a_· Boletines divulgativos_x000a_· Artículo de divulgación_x000a_· Consultoría_x000a_3. Desarrollar una aplicación para el acceso a los contenidos audiovisuales para el proceso de telerehabilitación._x000a_· Software_x000a_· Artículo_x000a_· Informes técnicos_x000a_· Cartilla o folleto_x000a_· Estrategias pedagógicas para la CTeI_x000a_4. Evaluar el del modelo de tele-rehabilitación a través de una alternativa Wireless._x000a_· Libro de divulgación_x000a_· Patente modelo de utilidad solicitado_x000a_· Informes técnicos_x000a_· Talleres_x000a_· Presentación de resultados a las autoridades locales_x000a_· Organización de eventos_x000a_· Espacios de participación ciudadana"/>
    <s v="- Un Artículo categoría A2_x000a_- Un libro de divulgación_x000a_- Un artículo categoría B_x000a_- Patente de modelo de utilidad solicitado_x000a_- Realización de aplicación móvil_x000a_- Informe técnico fase 1 _x000a_- Informe técnico fase 2_x000a_- Informe técnico fase 3_x000a_- Informe de consultoría_x000a_- Tres Boletines divulgativos sobre los resultados parciales de la fase 1_x000a_- Artículo de divulgación acerca de la creación e importancia de los contenidos audiovisuales que están siendo generados en el marco del proyecto_x000a_- Cartilla sobre el despliegue de la red y su funcionamiento_x000a_- Generación de un paquete de contenidos audiovisuales_x000a_- Tres Boletines divulgativos sobre resultados parciales de las fase 2_x000a_- Cartilla sobre las funciones de la aplicación móvil y su funcionamiento_x000a_- Dos Talleres de formación y socialización acerca del buen uso de la aplicación móvil_x000a_- Tres Presentación de resultados ante las autoridades locales_x000a_- Organización de un panel con expertos_x000a_- Espacios de participación ciudadana_x000a_- Plan pedagógico para la transferencia de conocimiento a la comunidad"/>
    <n v="0.69971535177725375"/>
    <n v="5.7946963683169588E-2"/>
    <n v="0"/>
    <n v="1"/>
    <n v="0.24233768453957666"/>
    <n v="0"/>
    <n v="0"/>
    <n v="0"/>
    <n v="88383"/>
    <m/>
    <s v="25/10/2021_x000a__x000a_17/11/2021"/>
    <m/>
    <s v="Avaló"/>
    <s v="Avaló"/>
    <s v="Avaló"/>
    <s v="Avaló"/>
    <m/>
    <m/>
    <m/>
    <m/>
    <m/>
    <m/>
    <m/>
    <m/>
    <m/>
    <m/>
    <m/>
    <m/>
    <m/>
    <m/>
    <m/>
    <m/>
  </r>
  <r>
    <n v="2022"/>
    <s v="Propuesta de Investigación Alianza Convenio"/>
    <x v="3"/>
    <s v="N/A"/>
    <s v="N/A"/>
    <m/>
    <s v="Aliado"/>
    <s v="1- SENA"/>
    <s v="N/A"/>
    <s v="Estudio de caracterización ocupacional de bibliotecas y archivos en Colombia"/>
    <m/>
    <s v="UDFJC:_x000a__x000a_SENA:_x000a_- Marlene Salazar Ramos (instructor investigador)"/>
    <m/>
    <n v="9300000"/>
    <n v="0"/>
    <n v="9300000"/>
    <n v="0"/>
    <n v="0"/>
    <m/>
    <m/>
    <n v="9300000"/>
    <n v="0"/>
    <m/>
    <m/>
    <m/>
    <m/>
    <m/>
    <m/>
    <s v="- Identificar los subsectores de las bibliotecas y archivos que harán parte del estudio._x000a_- Conocer el estado actual de estas importantes instituciones, para proyectarnos con visiónprospectiva_x000a_- Diseñar un modelo de programa de acuerdo con el estudio prospectivo 2030_x000a_- Socializar los resultados de los estudios , realizar propuesta de actualización decompetencias laborales"/>
    <s v="- Elaboración de artículos sobre resultados obtenidos_x000a_- Ponencias sobre el resultado de los estudios a los gremios y asociaciones bibliotecarias y archivísticas del país_x000a_- Publicación del libro caracterización ocupacional de bibliotecas y archivos en Colombia_x000a_- Porpuesta de actualización de contenidos de los programas_x000a_- Propuesta de actualización de competencias laborales"/>
    <n v="0"/>
    <n v="0"/>
    <e v="#DIV/0!"/>
    <e v="#DIV/0!"/>
    <n v="1"/>
    <n v="0"/>
    <n v="0"/>
    <n v="0"/>
    <m/>
    <m/>
    <m/>
    <m/>
    <m/>
    <m/>
    <m/>
    <m/>
    <m/>
    <m/>
    <m/>
    <m/>
    <m/>
    <m/>
    <m/>
    <m/>
    <m/>
    <m/>
    <m/>
    <m/>
    <m/>
    <m/>
    <m/>
    <m/>
  </r>
  <r>
    <n v="2021"/>
    <s v="Propuesta de Investigación Convocatoria"/>
    <x v="0"/>
    <n v="908"/>
    <s v="CONVOCATORIA “NUEVO CONOCIMIENTO, DESARROLLO TECNOLÓGICO E INNOVACIÓN PARA EL FORTALECIMIENTO DE LOS SECTORES DE TIC, POSTAL Y DE CONTENIDOS AUDIOVISUALES” - Modalidad 1"/>
    <s v="MinCiencias"/>
    <s v="Ejecutor"/>
    <s v="N/A"/>
    <s v="N/A"/>
    <s v="Desarrollo de un modelo de predicción de competencia en mercados de telecomunicaciones basado en técnicas de inteligencia artificial"/>
    <n v="18"/>
    <s v="UDFJC:_x000a_- Luis Fernando Pedraza Martínez (investigador principal)_x000a_- Cesar Augusto Hernández Suárez (co-investigador)_x000a_- Edgar Leonardo Gómez Gómez (co-investigador)_x000a_- Ernesto Cadena Muñoz (co-investigador)"/>
    <s v="UDFJC:_x000a_GIDENUTAS"/>
    <n v="634608000"/>
    <n v="499208000"/>
    <n v="499208000"/>
    <n v="135400000"/>
    <n v="499208000"/>
    <n v="0"/>
    <n v="135400000"/>
    <m/>
    <m/>
    <m/>
    <m/>
    <m/>
    <m/>
    <m/>
    <m/>
    <s v="- Documento con protocolo de pruebas para el proyecto._x000a_- Documento con taxonomía de modelos._x000a_- Documento con modelo definido_x000a_- Documento con modelo definido_x000a_- Documento con protocolo de pruebas para el proyecto._x000a_- Un curso taller para estudiantes._x000a_- Dos trabajos de grado._x000a_- Dos auxiliares de investigación formados."/>
    <s v="- Libro resultado de investigación categoría B_x000a_- Un articulo de estado del arte y uno de investigación, categoría A2_x000a_- Dos artículos de investigación, categoría B_x000a_- Dos software registrados sobre métodos predicción con inteligencia artificial_x000a_- Participación como ponentes en 4 congresos nacionales o internacionales_x000a_- Simposio dirigido a estudiantes de pregrado, posgrado, investigadores o profesionales_x000a_- Una propuesta técnica presentada ante la CRC"/>
    <n v="0.78663994150719818"/>
    <n v="0.21336005849280185"/>
    <n v="0"/>
    <n v="1"/>
    <n v="0"/>
    <n v="0"/>
    <n v="0"/>
    <n v="0"/>
    <n v="89138"/>
    <m/>
    <s v="25/10/2021_x000a__x000a_17/11/2021"/>
    <m/>
    <s v="Avaló"/>
    <s v="Avaló"/>
    <s v="Avaló"/>
    <s v="Avaló"/>
    <m/>
    <m/>
    <m/>
    <m/>
    <m/>
    <m/>
    <m/>
    <m/>
    <m/>
    <m/>
    <m/>
    <m/>
    <m/>
    <m/>
    <m/>
    <m/>
  </r>
  <r>
    <n v="2018"/>
    <s v="Propuesta de Investigación Convocatoria"/>
    <x v="0"/>
    <n v="802"/>
    <m/>
    <s v="MinCiencias"/>
    <s v="Co-ejecutor"/>
    <s v="Universidad de Cundinamarca - Ejecutor"/>
    <s v="N/A"/>
    <s v="Desarrollo tecnológico para monitoreo, manejo y determinación de la  diversidad funcional de arvenses asociadas agricultura familiar en transición agroecológica de la provincia del Sumapaz"/>
    <n v="18"/>
    <s v="Roberto Ferro"/>
    <m/>
    <n v="468972171"/>
    <n v="161936108"/>
    <n v="360072171"/>
    <n v="108900000"/>
    <n v="349572171"/>
    <n v="5250000"/>
    <n v="54900000"/>
    <n v="5250000"/>
    <n v="54000000"/>
    <m/>
    <m/>
    <m/>
    <m/>
    <m/>
    <m/>
    <s v="* Determinación de la diversidad de arvenses y usos potenciales en los sistemas agrícolas familiares._x000a_* Caracterización socio económica de la población participante en el proyecto_x000a_* Transferencia de conocimiento por medio de la participación en eventos académicos internacionales_x000a_* Monitoreo de variables meteorológicas"/>
    <s v="* Manual con diversidad de arvenses y usos potenciales_x000a_* Características fitoquímicas de arvenses predominantes_x000a_* 2 artículos científicos sometidos a revista indexada_x000a_* Participación con cuatro ponencias en eventos internacionales y/o nacionales_x000a_* Aplicación móvil_x000a_* Platafonna web_x000a_* Red de sensores NFC"/>
    <n v="0.74540067111999275"/>
    <n v="0.12825920964935039"/>
    <n v="8.7281795511221949E-2"/>
    <n v="0.91271820448877805"/>
    <n v="0.12634011923065686"/>
    <n v="0"/>
    <n v="0"/>
    <n v="0"/>
    <m/>
    <s v="Pasó"/>
    <d v="2018-07-13T00:00:00"/>
    <m/>
    <m/>
    <m/>
    <m/>
    <m/>
    <m/>
    <m/>
    <m/>
    <m/>
    <m/>
    <m/>
    <m/>
    <m/>
    <m/>
    <m/>
    <m/>
    <m/>
    <m/>
    <m/>
    <m/>
    <m/>
  </r>
  <r>
    <n v="2022"/>
    <s v="Propuesta de Investigación Convocatoria"/>
    <x v="1"/>
    <n v="915"/>
    <s v="CONVOCATORIA JÓVENES INNOVADORES EN EL MARCO DE LA REACTIVACIÓN ECONÓMICA_x000a_TABLA DE"/>
    <s v="MinCiencias"/>
    <s v="Ejecutor"/>
    <s v="N/A"/>
    <s v="N/A"/>
    <s v="Modelo de decisión espectral multiusuario para redes de radio cognitiva descentralizadas que reduce la tasa de handoff espectral"/>
    <n v="12"/>
    <s v="UDFJC:_x000a_- Cesar Augusto Hernandez Suarez (Tutor)_x000a_- Karen Liliana Cruz Rodríguez (JII)_x000a_- Juan David Guana Raba (JII)"/>
    <s v="Sistemas y Redes Cognitivas - SIREC"/>
    <n v="81680870"/>
    <n v="12000000"/>
    <n v="25680870"/>
    <n v="56000000"/>
    <n v="12000000"/>
    <n v="13680870"/>
    <n v="56000000"/>
    <m/>
    <m/>
    <m/>
    <m/>
    <m/>
    <m/>
    <m/>
    <m/>
    <m/>
    <s v="- Documento resumen donde se describa el modelo matemático y el pseudocódigo de por lo menos 5 técnicas multicriterio de selección de oportunidades espectrales_x000a_- Documento resumen donde se describan las ventajas y desventajas de la técnica seleccionada respecto a las demás estrategias analizadas._x000a_- Código fuente en Matlab_x000a_- Métricas de movilidad espectral_x000a_- Documento con observaciones y análisis sobre las correcciones y ajustes realizados_x000a_- Documento tipo articulo"/>
    <n v="0.14691322460203962"/>
    <n v="0.85308677539796041"/>
    <n v="0.19633609626286239"/>
    <n v="0.80366390373713759"/>
    <n v="0"/>
    <n v="0"/>
    <n v="0"/>
    <n v="0"/>
    <m/>
    <s v="Puesto_x000a_Karen Cruz - Puesto 225_x000a_Juan Guana - Puesto 250"/>
    <m/>
    <m/>
    <s v="Avaló"/>
    <s v="Avaló"/>
    <s v="Avaló"/>
    <s v="Avaló"/>
    <s v="Avaló"/>
    <m/>
    <m/>
    <m/>
    <m/>
    <m/>
    <m/>
    <m/>
    <m/>
    <m/>
    <m/>
    <m/>
    <m/>
    <m/>
    <m/>
    <m/>
  </r>
  <r>
    <n v="2018"/>
    <s v="Propuesta de Investigación Convocatoria"/>
    <x v="0"/>
    <n v="811"/>
    <m/>
    <s v="MinCiencias"/>
    <s v="Ejecutor"/>
    <s v="N/A"/>
    <s v="N/A"/>
    <s v="LABORATORIO DE CULTURA DE PAZ: JÓVENES EN LA ERA DIGITAL"/>
    <n v="12"/>
    <s v="Wilson Gamba"/>
    <m/>
    <n v="179892140"/>
    <n v="90000000"/>
    <n v="132701261"/>
    <n v="47190879"/>
    <n v="90000000"/>
    <n v="42701261"/>
    <n v="47190879"/>
    <m/>
    <m/>
    <m/>
    <m/>
    <m/>
    <m/>
    <m/>
    <m/>
    <s v="Participación como ponente en eventos académicos como foros, seminarios, diplomados, cursos de extensión, congresos y simposios._x000a_Presentación de los resultados ante la comunidad académica, la sociedad civil y en especial a los y las jóvenes._x000a_Realización de talleres y cursos en las universidades Nacional y Distrital, el marco de la propuesta de un laboratorio social de paz_x000a_Realización de un (1) diario de campo a manera de documentar la experiencia._x000a_Consolidación de un álbum fotográfico que recoja las experiencias del laboratorio_x000a_"/>
    <s v="Realización de (1) artículo científico e inédito de autoría propia._x000a_Realización de un (1) artículo científico en coautoría con los directores de las dos instituciones aliadas: IPAZUD y OBJUN._x000a_Consolidación de una base de datos, sistematización y medición de la irrupción de las iniciativas juveniles para la cultura de paz en Colombia a través de las redes sociales digitales._x000a_Vinculación de un joven pasante en algún programa de ingeniería del 1 de febrero de 2019 al 1 de junio de 2019_x000a_Vinculación de un joven pasante en el área de las ciencias sociales del 1 de febrero de 2019 al 1 de junio de 2019_x000a_Inicio de la formación del estudiante de doctorado en el marco del proyecto_x000a_Vinculación de un joven auxiliar investigador al proyecto"/>
    <n v="0.50029979075239195"/>
    <n v="0.49970020924760805"/>
    <n v="0.47502774992340818"/>
    <n v="0.52497225007659176"/>
    <n v="0"/>
    <n v="0"/>
    <n v="0"/>
    <n v="0"/>
    <m/>
    <s v="Pasó"/>
    <m/>
    <m/>
    <m/>
    <m/>
    <m/>
    <m/>
    <m/>
    <m/>
    <m/>
    <m/>
    <m/>
    <m/>
    <m/>
    <m/>
    <m/>
    <m/>
    <m/>
    <m/>
    <m/>
    <m/>
    <m/>
    <m/>
  </r>
  <r>
    <n v="2022"/>
    <s v="Propuesta de Investigación Convocatoria"/>
    <x v="1"/>
    <n v="923"/>
    <s v="CONVOCATORIA MOVILIDAD ACADÉMICA CON EUROPA - CAPÍTULO UNO: PROGRAMA ECOS NORD INTERCAMBIO DE INVESTIGADORES COLOMBIA - FRANCIA"/>
    <s v="Programa ECOSNORD Francia"/>
    <s v="Ejecutor"/>
    <s v="1. UT2J Université Jean Jaurès Toulouse - Francia_x000a_2. CIMAV Durango - Mexico"/>
    <s v="N/A"/>
    <s v="Los observatorios: Sinergia de herramientas y actores/acciones para el desarrollo sostenible en áreas bajo estatus de protección y/o periburbanas (Estudio de caso Francia/América Latina. ( Foco en los recursos hídricos ante los cambios ambientales y la urbanización informal)"/>
    <n v="36"/>
    <s v="UDFJC:_x000a_- Yolanda Teresa Hernandez Peña_x000a_- Alvaro-Martín Gutiérrez-Malaxechebarría_x000a_- Cristhian Nicolás Novoa Segura_x000a_- Diego Alexander Muñoz Rodríguez_x000a__x000a_UT2J:_x000a_- Jean Marc Antoine_x000a_- Martin Paegelow_x000a_- Mehdi Saqqali_x000a_- Alexandra Angéliaume-Descamps_x000a_- Gérard Briane_x000a_- Angie Megarejo_x000a_- Jose-Luis Sanchez_x000a__x000a_CIMAV:_x000a_- Maria Teresa Alarcón H_x000a_- Edgar López Saut_x000a_- M. Del Socorro González-Elizondo_x000a_- Victor Reyes_x000a_- Elisabeth Huber-Sannwald_x000a_- Liliana Diego A. Martinez - Reynoso Cuevas_x000a_- Hilda Quiñones_x000a_- Patricia Gaytan Alarcon_x000a_-  Antonio De la O Valdez "/>
    <s v="UDFJC:_x000a__x000a_UT2J:_x000a__x000a_CIMAV:_x000a_"/>
    <n v="92815840"/>
    <n v="92815840"/>
    <n v="92815840"/>
    <n v="0"/>
    <n v="92815840"/>
    <n v="0"/>
    <n v="0"/>
    <m/>
    <m/>
    <m/>
    <m/>
    <m/>
    <m/>
    <m/>
    <m/>
    <s v="- Proyecto de documental UVED Parque Chingaza (equivalente del proyecto UVED Reerva de la Biosfera Mapimí) _x000a_- Publicaciones (VIA revista sobre el ecosistema, Geocarrefour, …)_x000a_- Coordinación de un Simposio en el 9º Congreso Internacional del Consejo Europeo de Investigaciones Sociales de América Latina (CEISAL) Alvaro Gutiérrez/Teresa Alarcón 2025_x000a_- Coordinación de un número de la revista ORDA 2025"/>
    <s v="- Actividad de Apropiación Social del Conocimiento._x000a_- Proyecto de documental UVED Parque Chingaza (equivalente del proyecto UVED Reerva de la Biosfera Mapimí_x000a_- Publicaciones (VIA revista sobre el ecosistema, Geocarrefour, …)_x000a_- Coordinación de un Simposio en el 9º Congreso Internacional del Consejo Europeo de Investigaciones Sociales de América Latina (CEISAL) Alvaro Gutiérrez/Teresa Alarcón 2025_x000a_- Coordinación de un número de la revista ORDA 2025"/>
    <n v="1"/>
    <n v="0"/>
    <e v="#DIV/0!"/>
    <e v="#DIV/0!"/>
    <n v="0"/>
    <n v="0"/>
    <n v="0"/>
    <n v="0"/>
    <n v="92802"/>
    <s v="No le dieron enviar la Propuesta en la plataforma SIGP"/>
    <m/>
    <m/>
    <m/>
    <m/>
    <m/>
    <m/>
    <m/>
    <m/>
    <m/>
    <m/>
    <m/>
    <m/>
    <m/>
    <m/>
    <m/>
    <m/>
    <m/>
    <m/>
    <m/>
    <m/>
    <m/>
    <m/>
  </r>
  <r>
    <n v="2022"/>
    <s v="Propuesta de Investigación Convocatoria"/>
    <x v="1"/>
    <s v="N/A"/>
    <s v="Concurso Programas Regionales Stic-Amsud, Math-Amsud yClimat-Amsud, Año 2022"/>
    <s v="Programa Regional Stic-Amsud Francia 2022"/>
    <s v="Ejecutor"/>
    <s v="1. Universidad Tecnológica Nacional (Argentina)_x000a_2. Universite Grenoble Alpes (Francia)"/>
    <s v="N/A"/>
    <s v="Prediction of the behavior of COVID-19 in the context of data science - COVID19DS"/>
    <n v="24"/>
    <s v="UDFJC:_x000a_- Héctor Flórez (Coordinador Internacional del Proyecto)_x000a_- Oscar Mendez_x000a_- Jorge Hernández_x000a__x000a_UTN:_x000a_- Florencia Pollo (Coordinador Nacional del Proyecto)_x000a__x000a_UGA:_x000a_- German Vega (Coordinador Nacional del Proyecto)"/>
    <s v="UDFJC:_x000a_ITI: Innovación en Tecnologías de Información"/>
    <n v="45833614"/>
    <n v="15364084"/>
    <n v="36995097"/>
    <n v="8838517"/>
    <n v="15364084"/>
    <n v="0"/>
    <n v="8838517"/>
    <n v="12533858"/>
    <n v="0"/>
    <n v="9097155"/>
    <n v="0"/>
    <m/>
    <m/>
    <m/>
    <m/>
    <s v="- Dissemination actions of the project outcomes (and how STIC AmSud will be mentioned)_x000a_- Participation in two conferences related to Artificial Intelligence, Data Mining, or Data Science."/>
    <s v="Expected results_x000a_- Data science web-based platform with the results of the behavior of the COVID 19_x000a_- Conference paper presenting the Data Understanding and Data Preparation_x000a_- Conference paper presenting the first stage of the Modeling_x000a_- Journal article presenting the Modeling and Evaluation"/>
    <n v="0.33521432545118524"/>
    <n v="0.1928391900320145"/>
    <n v="0"/>
    <n v="1"/>
    <n v="0.27346431813123007"/>
    <n v="0.1984821663855702"/>
    <n v="0"/>
    <n v="0"/>
    <m/>
    <s v="Enviaron comunicación al investigador el 06/12/2022 indicando que su proyecto no era prioritario_x000a_"/>
    <m/>
    <m/>
    <m/>
    <m/>
    <m/>
    <m/>
    <m/>
    <m/>
    <m/>
    <m/>
    <m/>
    <m/>
    <m/>
    <m/>
    <m/>
    <m/>
    <m/>
    <m/>
    <m/>
    <m/>
    <m/>
    <m/>
  </r>
  <r>
    <n v="2022"/>
    <s v="Propuesta de Investigación Convocatoria"/>
    <x v="1"/>
    <s v="N/A"/>
    <s v="Trampolín “T-ECOS NORD 2022”"/>
    <s v="Embajada de Francia en Colombia"/>
    <s v="Ejecutor"/>
    <s v="Consorcio CIRAD (Montpellier) y el Instituto Clément Ader (ICA, Tarbes)"/>
    <s v="N/A"/>
    <s v="Development of protocols for the biomechanical assessment of standing tree: Este proyecto concierne la concepción y el desarrollo de protocolos para el control no destructivo de cambios estructurales internos de árboles en pie, haciendo uso de modelos biomecánicos y de diversas tecnologías de inspección (visual, resistógrafo, métodos acústicos, medidas eléctricas, análisis de cargas)"/>
    <s v="Dos (2) semanas"/>
    <s v="UDFJC:_x000a_- Cesar Augusto Polanco Tapías_x000a_- Luis Espinosa"/>
    <s v="UDFJC:_x000a_Productos y procesos del Bosque (Propobos)"/>
    <n v="8959800"/>
    <n v="8959800"/>
    <n v="8959800"/>
    <n v="0"/>
    <n v="8959800"/>
    <n v="0"/>
    <n v="0"/>
    <m/>
    <m/>
    <m/>
    <m/>
    <m/>
    <m/>
    <m/>
    <m/>
    <s v="Visitas al ICA (Tarbes) y al CIRAD (Montpellier):_x000a_1. Se realizarán presentaciones sobre el trabajo previo en esta materia y además sobre las sinergias posibles entre los equipos._x000a_2. Definición del anteproyecto de investigación. Se realizarán reuniones donde se acordarán aspectos científicos de la propuesta a presentar por la convocatoria ECOS NORD 2023._x000a_3. Revisión de aspectos técnicos del protocolo de gestión en desarrollo._x000a_4. Visita instalaciones CIRAD en Montpellier e ICA en Tarbes._x000a_5. Reunión de cierre con el fin de realizar una síntesis de las discusiones de ambos equipos."/>
    <s v="- Anteproyecto de investigación para presentar a la Convocatoria ECOS NORD 2023"/>
    <n v="1"/>
    <n v="0"/>
    <e v="#DIV/0!"/>
    <e v="#DIV/0!"/>
    <n v="0"/>
    <n v="0"/>
    <n v="0"/>
    <n v="0"/>
    <m/>
    <s v="El investigador indica &quot;La solicitud fue RECHAZADA por no cumplir los requisitos. No informaron con exactitud cuáles requisitos&quot; 23/11/22"/>
    <m/>
    <m/>
    <s v="Avaló"/>
    <s v="Avaló"/>
    <s v="Avaló"/>
    <s v="Avaló"/>
    <m/>
    <s v="Avaló"/>
    <m/>
    <m/>
    <m/>
    <m/>
    <m/>
    <m/>
    <m/>
    <m/>
    <m/>
    <m/>
    <m/>
    <m/>
    <m/>
    <m/>
  </r>
  <r>
    <n v="2022"/>
    <s v="Propuesta de Investigación Convocatoria"/>
    <x v="1"/>
    <n v="29"/>
    <s v="Convocatoria de la asignación para la CTeI del SGR para la conformación de un listado de propuestas de proyecto elegibles para el fortalecimiento de capacidades en innovación del tejido empresarial regional."/>
    <s v="SGR - MinCiencias"/>
    <s v="Ejecutor"/>
    <s v="1. Universidad Tecnológica del Chocó_x000a_2. Corporación INNPRENDE_x000a_3. Neptuna S.A.S._x000a_4. Alcaldía de Palmira"/>
    <s v="N/A"/>
    <s v="Fortalecimiento de procesos y capacidades de innovación empresarial en el sector tele-salud para la transferencia de tecnologías 4.0 a emprendimientos de base científica, tecnológica y creativa en el departamento del Chocó y Bogotá D.C."/>
    <n v="24"/>
    <s v="UDFJC:_x000a_- Octavio Salcedo"/>
    <s v="UDFJC:_x000a_- Internet Inteligente"/>
    <n v="5250000000"/>
    <m/>
    <n v="5000000000"/>
    <n v="250000000"/>
    <n v="5000000000"/>
    <n v="0"/>
    <n v="125000000"/>
    <n v="0"/>
    <n v="31250000"/>
    <n v="0"/>
    <n v="50000000"/>
    <n v="0"/>
    <n v="31250000"/>
    <n v="0"/>
    <n v="12500000"/>
    <s v="25 IPS habilitadas en telesalud_x000a_Capacitación de las 25 IPS, EPS y del 85% de los profesionales intervenidos_x000a_25 IPS con implementación de la plataforma tecnológica instalada y en producción _x000a_62 puntos de atención remota instalados y en producción_x000a_Capacitación de las comunidades que recibirán la tecnología en sus territorios, de manera que este se adapte a sus principales necesidades y sea validado por la comunidad. _x000a_Generación de 68 nuevos empleos para personas de los territorios, se tomará en cuenta el desarrollo profesional, pertenencia a poblaciones étnicas y el enfoque de género._x000a_1 esquema de monitoreo y mantenimiento de los equipos para el adecuado funcionamiento._x000a_1 esquema de monitoreo de los pacientes._x000a_Vinculación de 31000 usuarios que recibirán atención por medio del nuevo sistema tecnológico._x000a_Paquete tecnológico monitoreado y ejecución de mantenimiento. MEDIANO_x000a_Estrategia de comercialización y transferencia de la tecnología instalada._x000a_Validación de las tecnologías implementadas en los territorios, para garantizar que estas sean usadas de manera eficiente por parte de las comunidades._x000a_Instalación de modelo especial de atención en salud en municipios._x000a_Estrategia de propiedad intelectual._x000a_Elaboración de al menos un artículo de investigación por el que se valide la implementación del programa en el departamento, que sirva de insumo a otros territorios y en la toma de decisiones respecto a la implementación e inversión de nuevas tecnologías para la atención en salud básica y toma de muestras de laboratorio._x000a_Se aumentará la capacidad de atención de cuatro hospitales intervenidos en el departamento, aumentado los porcentajes de atención satisfactoria en 5%, que den cuenta del acceso, oportunidad y resolutividad._x000a_100% de los profesionales vinculados estarán capacitados en tecnologías 4.0 y herramientas de investigación para la gestión y ejecución de proyectos._x000a_Se dejará instalada dotación tecnológica que puede seguir siendo usada por las comunidades para acceder a los sistemas de salud._x000a_Sistema de inteligencia epidemiológica."/>
    <s v="- Servicio de apoyo para el desarrollo tecnológico y la innovación: 25 Prototipos desarrollados_x000a_- Sistema de información para la innovación empresarial en operación_x000a_- Servicio de apoyo para la transferencia de conocimiento y tecnología: 25 Organizaciones beneficiadas a través de la estrategia de gestión de la I+D+i"/>
    <n v="0.95238095238095233"/>
    <n v="2.3809523809523808E-2"/>
    <n v="0"/>
    <n v="1"/>
    <n v="5.9523809523809521E-3"/>
    <n v="9.5238095238095247E-3"/>
    <n v="5.9523809523809521E-3"/>
    <n v="2.3809523809523812E-3"/>
    <n v="94408"/>
    <s v="Banco Definitivo - Puesto #30 participación alcance nacional"/>
    <s v="13/09/2022_x000a_27/09/20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m/>
    <m/>
    <m/>
    <m/>
    <m/>
    <m/>
    <m/>
    <m/>
    <m/>
    <m/>
    <m/>
    <m/>
    <m/>
  </r>
  <r>
    <n v="2022"/>
    <s v="Propuesta de Investigación Convocatoria"/>
    <x v="1"/>
    <n v="29"/>
    <s v="Convocatoria de la asignación para la CTeI del SGR para la conformación de un listado de propuestas de proyecto elegibles para el fortalecimiento de capacidades en innovación del tejido empresarial regional."/>
    <s v="SGR - MinCiencias"/>
    <s v="Ejecutor"/>
    <s v="1. AGENCIA DE DESARROLLO LOCAL – ADEL NARIÑO_x000a_2. CORPORACIÓN INNPRENDE_x000a_3. NEPTURA ZOMAC S.A.S_x000a_4. FUNDACIÓN TECNALIA COLOMBIA"/>
    <s v="N/A"/>
    <s v="FORTALECIMIENTO DE CAPACIDADES DE INNOVACIÓN Y TRANSFERENCIA DE TECNOLOGÍAS SOSTENIBLES EN EL SECTOR AGROFORESTAL PARA EL MEJORAMIENTO DE LA PRODUCTIVIDAD Y COMPETITIVIDAD EN EL DEPARTAMENTO DE PUTUMAYO."/>
    <n v="24"/>
    <s v="UDFJC:_x000a_- Juan Pablo Rodríguez"/>
    <s v="UDFJC:_x000a_- Aqua Format"/>
    <n v="5299487575.8799992"/>
    <m/>
    <n v="5047131024.6499996"/>
    <n v="252356551.23000002"/>
    <n v="5047131024.6499996"/>
    <n v="0"/>
    <n v="126178275.62"/>
    <n v="0"/>
    <n v="50471310.25"/>
    <n v="0"/>
    <n v="25235655.120000001"/>
    <n v="0"/>
    <n v="25235655.120000001"/>
    <n v="0"/>
    <n v="25235655.120000001"/>
    <s v="- Implementación de váuchers de innovación a empresas del sector agroforestal_x000a_- Un modelo de transferencia tecnológica e innovación para la validación, experimentos, prueba de concepto y lanzamiento con adoptadores tempranos._x000a_- Plataformas tecnológica para facilitar transacciones de licencias de propiedad intelectual y transferencia de tecnología e innovaciones mediante contratos inteligentes (blockchain)._x000a_- Documento estratégico, Documento técnico de inventarios agroforestales, Base de datos fotográficos y contenidos digitales para alimentación de bases big data._x000a_- Documento estratégico generado con la valoración y generación de servicio ecosistémico en captura de carbono_x000a_- Desarrollo de un programa para que los operadores de las unidades productivas realicen valoración, control y seguimiento a los activos agroforestales mediante procesos automatizados._x000a_- Áreas priorizadas por los operadores de las unidades productivas conservadas con tecnologías 4.0, como mecanismo de protección a cuencas hídricas y suelos._x000a_- Desarrollar una plataforma de trazabilidad y mecanismos de financiación de los activos productores de descarbonización o de alto crecimiento (Bosque, plantaciones forestales) protectoras de fuentes hídricas y suelos._x000a_- Desarrollar un contrato inteligente con tecnología Blockchain por activo forestal atendido. condiciones de comercialización (Criptoactivos y monetización) para la conservación ambiental._x000a_- Desarrollar un modelo de monetización para la protección de los activos ambientales priorizados._x000a_- Participar en un congreso._x000a_- Diseñar y Publicar una guía técnica con los resultados del proyecto"/>
    <s v="- Servicios de apoyo para la implementación de innovación en las empresas: 15 Empresas apoyadas_x000a_- Un Sistema de información para la innovación empresarial en operación"/>
    <n v="0.95238095238140175"/>
    <n v="2.380952381024266E-2"/>
    <n v="0"/>
    <n v="1"/>
    <n v="9.5238095244744598E-3"/>
    <n v="4.7619047612937424E-3"/>
    <n v="4.7619047612937424E-3"/>
    <n v="4.7619047612937424E-3"/>
    <n v="94407"/>
    <s v="Banco definitivo Putumayo - Puesto #8"/>
    <s v="13/09/2022_x000a_27/09/20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m/>
    <m/>
    <m/>
    <m/>
    <m/>
    <m/>
    <m/>
    <m/>
    <m/>
    <m/>
    <m/>
    <m/>
    <m/>
  </r>
  <r>
    <n v="2022"/>
    <s v="Propuesta de Investigación Convocatoria"/>
    <x v="1"/>
    <s v="N/A"/>
    <s v="INVESTIGACIÓN E INNOVACIÓN PARA LA SOLUCIÓN DE RETOS DEL SECTOR SALUD"/>
    <s v="1- Agencia Distrital para la Educación Superior, la Ciencia y la Tecnología - ATENEA_x000a_2- Secretaria Distrital de Salud"/>
    <s v="Co-ejecutor"/>
    <s v="1. Pontificia Universidad Javeriana - PUJ"/>
    <s v="N/A"/>
    <s v="Evaluación del efecto de la intervención con un producto funcional innovador sobre la modulación de biomarcadores relacionados con la diabetes tipo 2 y la enfermedad cardiovascular"/>
    <n v="36"/>
    <s v="UDFJC:_x000a_- Henry Ortíz Salamanca_x000a__x000a_PUJ:_x000a_- Valentina Guzmán Pérez_x000a_- Nestor García_x000a_- Diego Ballesteros_x000a_- Andrés Aristizabal_x000a_- Andrés Giraldo_x000a_- Martha Liévano_x000a_- Adriana Zorro_x000a_- Álvaro Ruíz_x000a_- Ana Carrascal_x000a_- Ricardo Vera_x000a_- Álvaro Ruíz"/>
    <s v="UDFJC:_x000a_- Instrumentación Científica y Didáctica_x000a_PUJ:_x000a_- Alimentos, Nutrición y Salud"/>
    <n v="1506644248"/>
    <m/>
    <n v="664873925"/>
    <n v="841770323"/>
    <n v="664873925"/>
    <n v="0"/>
    <n v="44400000"/>
    <n v="0"/>
    <n v="797370323"/>
    <m/>
    <m/>
    <m/>
    <m/>
    <m/>
    <m/>
    <s v="Este proyecto se espera genere los siguientes resultados_x000a__x000a_•_x0009_Generación de un producto alimentario innovador que preserve el contenido de los compuestos bioactivos de la planta. A la fecha no hay ningún producto alimentario con inclusión de capuchina que preserve el potencial funcional de la planta, por lo tanto, la metodología empleada para el desarrollo del producto podrá ser considerada como un modelo de utilidad innovador susceptible de transferirse a l industria._x000a_•_x0009_Confirmación del efecto funcional de la planta en una muestra representativa de pacientes con obesidad: se espera que la intervención con la bebida funcional induzca una reducción de las concentraciones de lípidos en plasma, de los índices de riesgo cardiovascular y de la resistencia a la insulina, así como la inducción de la respuesta antioxidante. El posible efecto de la intervención con la bebida funcional permitiría a futuro explorar el efecto fitoterapéutico de la capuchina.  _x000a_•_x0009_Descripción de la concentración de los neuropéptidos relacionados con la regulación de la ingesta y control del balance energético: Se espera hallar un efecto modulador de la ingesta de la bebida sobre la concentración de neuropéptidos reguladores del apetito y el balance energético, lo cual podría sugerir permitir explorar en futuros estudios el potencial de la planta en la regulación del apetito, el cual no ha sido reportado previamente en la literatura._x000a_•_x0009_Caracterización de la expresión génica y metabolómica en muestras de sangre de los pacientes obesos previo y posterior a la intervención con la bebida funcional. El análisis nutrigenómico y metabolómico permitirá identificar los mecanismos subyacentes de los efectos detectados en los marcadores bioquímicos mediante el establecimiento de redes de asociación biológica._x000a_•_x0009_Caracterización de los aspectos demográficos, socioeconómicos y de los hábitos y estilos de vida de los individuos que participan en el estudio. Permitirá identificar aspectos a intervenir en el marco del abordaje integral de la obesidad, los cuales serán socializados con el personal de salud de las unidades de atención de donde fueron captados los pacientes para el estudio clínico. Dicha caracterización se identifica como un antecedente para establecer un estudio a futuro que permita analizar la obesidad en la población adulta de Bogotá, a la luz del enfoque de determinantes sociales de la salud."/>
    <s v="- Dos Artículos originales de resultados publicado en revistas catalogadas como A1 y A2 _x000a_- Generación de un producto alimenticio innovador que preserve el contenido de fitoquímicos de T. majus._x000a_- Participación en un evento científico internacional, presentando los resultados de la investigación_x000a_- Elaboración de un material educativo impreso con las guías para la realización de transferencia de capacidades a los profesionales de la salud que laboran en la red integrada de servicios de salud del Distrito de donde se captaron los pacientes para la intervención._x000a_- Cuatro Talleres de socialización de resultados con profesionales de la salud_x000a_- Formación culminada de dos estudiantes de pregrado al proyecto._x000a_- Vinculación de un estudiante de doctorado en el marco del proyecto"/>
    <n v="0.44129456962556962"/>
    <n v="2.946946504388075E-2"/>
    <n v="0"/>
    <n v="1"/>
    <n v="0.52923596533054962"/>
    <n v="0"/>
    <n v="0"/>
    <n v="0"/>
    <s v="N/A"/>
    <s v="No fue seleccionada en la convocatoria"/>
    <d v="2022-11-01T00:00:00"/>
    <m/>
    <s v="Avaló"/>
    <s v="Avaló"/>
    <s v="Avaló"/>
    <s v="Avaló"/>
    <s v="Avaló"/>
    <s v="Avaló"/>
    <m/>
    <m/>
    <m/>
    <m/>
    <m/>
    <m/>
    <m/>
    <m/>
    <m/>
    <m/>
    <m/>
    <m/>
    <m/>
    <m/>
  </r>
  <r>
    <n v="2022"/>
    <s v="Propuesta de Investigación Convocatoria"/>
    <x v="1"/>
    <n v="931"/>
    <s v="CONVOCATORIA FORTALECIMIENTO ACTORES INDUSTRIA HIDROCARBUROS"/>
    <s v="MinCiencias"/>
    <s v="Co-ejecutor"/>
    <s v="1. EAFIT_x000a_2. Fuerza Aérea Colombiana - FAC_x000a_3. Servicio Geológico Colombiano - SGC_x000a_4. Corporación de Alta Tecnología para la Defensa -Codaltec"/>
    <s v="N/A"/>
    <s v="Tecnologías de teledetección, monitoreo con sensores y control para el seguimiento y fiscalización en E&amp;P de hidrocarburos en un piloto (cuenca de Amagá). "/>
    <n v="12"/>
    <s v="UDFJC:_x000a_- William Benigno Barragán Zaque_x000a_- Lilia Edith Aparicio Pico_x000a_- Jhon Freddy López López_x000a_- Emily Dayann Núñez Eguis_x000a_- Karen Tatiana  Zamudio Quintero_x000a_EAFIT:_x000a_- Olga Lucía Quintero Montoya (investigador principal)_x000a_- Carlos Andrés Salazar Martínez_x000a_- José Ignacio Marulanda Bernal_x000a_- Cesar Augusto Rodriguez Adaime_x000a_- Santiago López Restrepo_x000a_- Andrés Yarce Botero_x000a_- Mateo Castillo Sepúlveda (Joven investigador)_x000a_- Katherin Romero Muñoz (Joven investigador)_x000a_- Valentina Movil Sandoval (Joven investigador)_x000a_FAC:_x000a_- TC. Sonia Ruth Rincón Urbina _x000a_- MY. Paola Andrea Zarate Luna_x000a_- MY. Juan Manuel Cárdenas García_x000a_- MY. Wilmer Chacón Ardila_x000a_- CT. Javier Enrique Méndez _x000a_-  CT. Alejandro Carvajal González_x000a_- TE. Lorena Paola Cárdenas Espinosa_x000a_- TE. Jeimmy Nataly Buitrago Leiva_x000a_- TE. William Efrén Chirán Alpala_x000a_- ST. Dib Ziyari Salek Chaves _x000a_- MY(R) Helio Chica_x000a_Ingeniero Carlos Salazar_x000a_- Físico Erick Gutiérrez_x000a_- Mateo Castillo Sepúlveda_x000a_- PhD. Jesús González Llorente_x000a_- Mg. Sandra Viviana Wilches Arce_x000a_- Ingeniero geógrafo, topógrafo o afín _x000a_SGC:_x000a_- Héctor Mora Páez_x000a_- Fredy Díaz Mila_x000a_- Lusette Karime Escobar Rey_x000a_- Nancy Paola Gutiérrez Rueda_x000a_- Gina Patricia Martínez Díaz_x000a_- Eliana Gómez Hurtado_x000a_- Jair Ramírez Cadena_x000a_- Ibeth Karine Terán Enríquez_x000a_CODALTEC:_x000a_- Andrei Naumov_x000a_- Mayor Gustavo Andrés González_x000a_- Jhon Alberto Guataquirá Macías"/>
    <s v="UDFJC:_x000a_- Grupo de Investigación en Telemedicina GITEM++_x000a_EAFIT:_x000a_- Oficina de Transferencia de Resultados de Investigación - Otri - Dependiente_x000a_- Grupo de investigación en modelado matemático_x000a_FAC:_x000a_- Grupo de Investigación Aplicada en Tecnologías Aeroespaciales - HEFESTO_x000a_SGC:_x000a_- Institución pública técnica y científica reconocida como Centro de Investigación._x000a_- Grupo reconocido y clasificado de Investigación y Desarrollo en Aplicaciones Satelitales para el estudio de la Dinámica de la Tierra-ASEDT_x000a_CODALTEC:_x000a_- 2.1.3.1 _x0009_Centro de Investigación - Corporación de Alta Tecnología para la Defensa -Codaltec_x000a_- 2.1.3.2 _x0009_Grupo de Investigación y desarrollo de sensores -GIDS_x000a_- 2.1.3.3 _x0009_Grupo de investigación enfocado en el desarrollo de software (Knowledge Technology Engineering Group) -KTEG}"/>
    <n v="4604701940"/>
    <n v="197668000"/>
    <n v="1998411792"/>
    <n v="2606290148"/>
    <n v="1998015792"/>
    <n v="0"/>
    <n v="99500000"/>
    <n v="264000"/>
    <n v="234457383"/>
    <n v="132000"/>
    <n v="2191297540"/>
    <n v="0"/>
    <n v="66535225"/>
    <n v="0"/>
    <n v="14500000"/>
    <s v="Informes técnicos_x000a_Informes financieros_x000a_Reporte de Reconocimiento y diagnóstico de las condiciones técnicas de operación de emisiones_x000a_Acta de la reunión de inicio del proyecto entre los equipos de la ALIANZA_x000a_Reporte de caracterización_x000a_Modelo matemático_x000a_Ficha técnica_x000a_Informe de rediseño_x000a_Procedimiento de Montaje de infraestructura necesaria para el soporte e instalación de las unidades de medición en el sitio._x000a_Ficha técnica del producto._x000a_Reporte de pruebas de campo de emisiones de CO2, H2S y CH4 en instalaciones concentradas y aisladas._x000a_Artículo Científico_x000a_Curso de capacitación en medición remota e in situ_x000a_Plataforma de software para manejo de datos e información_x000a_Plataforma de software para la visualización y monitoreo de la información_x000a_Un (1) Capítulos de libro o borradores para ser sometidos a evaluación, una por cada Joven Investigador e Innovador _x000a_Diseño e implementación de una estrategia de comunicación a ANH._x000a_Divulgación a Minciencias y/o ANH_x000a_Desarrollo de un algoritmo para identificación de coberturas de nubosidad en imágenes multiespectrales adquiridas por sensores ópticos Satelitales_x000a_Desarrollo de un algoritmo de recuperación de gases de efecto invernadero que incorpore la identificación de coberturas de nubosidad a partir de imágenes multiespectrales._x000a_Una (01) propuesta de requerimientos de carga útil con base en los algoritmos desarrollados para la implementación de una futura misión satelital. _x000a_Tres (3) documentos de Vigilancia tecnológica e Inteligencia Competitiva (VTeIC) de las tecnologías de monitoreo_x000a_Un (1) documento de vigilancia tecnológico e Inteligencia Competitiva (VTeIC) de la tecnología de procesamiento de datos_x000a_Difusión de resultados en dos eventos científicos, presentando los resultados de la investigación_x000a_Red de estaciones geodésicas de referencia y de fotocontrol_x000a_Coordenadas geodésicas de alta precisión de red geodésica y puntos de control fotogramétrico_x000a_Reporte de calibración de cada uno de los sensores. _x000a_Informes técnicos de las actividades realizadas en terreno_x000a_Informe de materialización de estaciones de referencia y de control fotogramétrico, esquemas de materialización y descripción de cada estación con registro fotográfico_x000a_informe técnico descriptivo de la metodología empleada_x000a_Documento de coordenadas calculadas_x000a_Evidencias fotográficas y fílmicas de la materialización de los puntos._x000a_Planes  de vuelo a ejecutar_x000a_Permiso de vuelo otorgado por la autoridad aeronáutica._x000a_Datos tomados según las condiciones establecidas previamente_x000a_Evidencias fotográficas y fílmicas de la realización de vuelos_x000a_Bloques fotogramétricos_x000a_Modelos tridimensionales_x000a_Productos cartográficos finales_x000a_Análisis tectónico de la zona de estudio y estado de deformación de corteza terrestre_x000a_Estimación de retraso troposférico a partir de datos de estaciones geodésicas GNSS de la región de estudio_x000a_Mapas interferométricos_x000a_Propuesta metodológica para la generación de información geoespaciaL_x000a_Difusión de resultados en un evento científico_x000a_"/>
    <s v="- Tres artículos categoría A2_x000a_- Un artículo categoría A1_x000a_- Un capítulo de libro categoría B_x000a_- Cuatro ponencias en eventos_x000a_- Dos Certificación de registro aprobado por la institución otorgante_x000a_- Cuatro Documento del proyecto de investigación que evidencie la_x000a_participación activa de las comunidades en su ejecución, o_x000a_documento del evento que evidencie la participación en el mismo de_x000a_las comunidades. Agenda de las reuniones y listas de asistencia_x000a_- Un Documento Estrategias de_x000a_comunicación del conocimiento_x000a_- Un documento Plan de divulgación y evento científicotécnico con personal de la ANH_x000a_- Dos CURSOS A PERSONAL DE ANH DE 20 HORAS_x000a_- Un Informe técnico descriptivo de la aplicación geodésica bajo el marco del proyecto_x000a_- Una Pieza Audiovisual_x000a_- VINCULACION DE TRES JOVENES INVESTIGADORES EN EL_x000a_MARCO DE LA PROPUESTA"/>
    <n v="0.43390773562208024"/>
    <n v="2.16083475752613E-2"/>
    <n v="0"/>
    <n v="1"/>
    <n v="5.0974283690553054E-2"/>
    <n v="0.47591126821120588"/>
    <n v="1.4449409726615226E-2"/>
    <n v="3.1489551742843098E-3"/>
    <n v="94626"/>
    <s v="Banco de Definitivos - Puesto #2 - Temática Telemetría y Sensórica"/>
    <s v="14/10/2022_x000a_11/11/2022"/>
    <m/>
    <s v="Avaló"/>
    <s v="Avaló"/>
    <s v="Avaló"/>
    <s v="Avaló"/>
    <s v="Avaló"/>
    <m/>
    <m/>
    <m/>
    <m/>
    <m/>
    <m/>
    <m/>
    <m/>
    <m/>
    <m/>
    <m/>
    <m/>
    <m/>
    <m/>
    <m/>
  </r>
  <r>
    <n v="2022"/>
    <s v="Propuesta de Investigación Convocatoria"/>
    <x v="1"/>
    <s v="N/A"/>
    <s v="INVESTIGACIÓN E INNOVACIÓN PARA LA SOLUCIÓN DE RETOS DEL SECTOR SALUD"/>
    <s v="1- Agencia Distrital para la Educación Superior, la Ciencia y la Tecnología - ATENEA_x000a_2- Secretaria Distrital de Salud"/>
    <s v="Co-ejecutor"/>
    <s v="1. Universidad del Rosario - UR_x000a_2. Hospital Universitario Méderi - HUM_x000a_3. Fabrilab"/>
    <s v="N/A"/>
    <s v="Sistema integrado para la cuantificación de glucosa y el control de ingesta de carbohidratos para pacientes diabéticos de la ciudad de Bogotá, D.C."/>
    <n v="24"/>
    <s v="UDFJC:_x000a_- Cesar Andrey Perdomo Charry_x000a_- Andrés Jutinico_x000a_UR:_x000a_- Oscar Julián Perdomo Charry (investigador principal)_x000a_- Álvaro Orjuela_x000a_- Diana Rodríguez_x000a_- Juan Pardo_x000a_- Héctor Sandoval_x000a_HUM:_x000a__x000a_FABRILAB:_x000a_- Antonio Pulido"/>
    <s v="UDFJC:_x000a_- LASER_x000a_UR:_x000a_- Gibiome_x000a_- Grupo de investigación Clínica_x000a_HUM:_x000a__x000a_FABRILAB:_x000a_"/>
    <n v="949156525"/>
    <n v="27600000"/>
    <n v="664582171"/>
    <n v="284574354"/>
    <n v="664582171"/>
    <n v="0"/>
    <n v="48800000"/>
    <n v="0"/>
    <n v="211774354"/>
    <n v="0"/>
    <n v="0"/>
    <n v="0"/>
    <n v="24000000"/>
    <m/>
    <m/>
    <s v="El dispositivo que se espera obtener de este proyecto permitirá conocer la concentración de glucosa en el organismo del paciente y conocer los alimentos que son aptos para consumir según los datos recolectados de concentración de glucosa. Este dispositivo tendrá un bajo costo comparado a otros dispositivos similares en el mercado permitiendo a pacientes que padecen diabetes en la ciudad de Bogotá D.C acceder a un dispositivo con el cual pueden conocer su nivel de glucosa de forma no invasiva y, conocer de forma instantánea la composición y el índice glucémico del los alimentos que van a consumir con el fin de prevenir complicaciones de la enfermedad y contribuyendo a disminuir el índice de mortalidad por esta enfermedad en la región."/>
    <s v=" Biosensor basado en papel y nanopartículas con propiedades fluorescentes que permite la detección de glucosa de forma no invasiva._x000a_ Sensor de bajo costo basado en espectrometría infrarroja para identificar la composición química de los alimentos._x000a_ Aplicación móvil que permita almacenar e interpretar los datos relacionados a los sensores desarrollados._x000a_ Base de datos de composición química de alimentos que son de consumo habitual en la ciudad de Bogotá, D.C._x000a_ Sistema portable de dos partes, la primera en la que se cuantifica la cantidad de glucosa presente en una muestra y la segunda que identifica la composición de los alimentos._x000a_ Artículo Q1 publicado en revista Open-Access_x000a_ 1 Conferencia nacional_x000a_ 1 Conferencia internacional_x000a_ Registro de software ante de la DNDA_x000a_ Evento para apropiación social del conocimiento (EMCS-UR)_x000a_- Formación laboral e investigativa de 4 estudiantes recién egresados_x000a_- Formación laboral e investigativa de 4 estudiantes de maestría"/>
    <n v="0.70018184935303474"/>
    <n v="5.1414069981766182E-2"/>
    <n v="0"/>
    <n v="1"/>
    <n v="0.22311847247744518"/>
    <n v="0"/>
    <n v="2.5285608187753859E-2"/>
    <n v="0"/>
    <m/>
    <m/>
    <d v="2022-11-01T00:00:00"/>
    <m/>
    <m/>
    <m/>
    <m/>
    <m/>
    <m/>
    <m/>
    <m/>
    <m/>
    <m/>
    <m/>
    <m/>
    <m/>
    <m/>
    <m/>
    <m/>
    <m/>
    <m/>
    <m/>
    <m/>
    <m/>
  </r>
  <r>
    <n v="2022"/>
    <s v="Propuesta de Investigación Convocatoria"/>
    <x v="1"/>
    <n v="923"/>
    <s v="CONVOCATORIA MOVILIDAD ACADÉMICA CON EUROPA - CAPÍTULO TRES: PROGRAMA BMBF ALEMANIA"/>
    <s v="Programa BMBF Alemania"/>
    <s v="Ejecutor"/>
    <s v="1. Universidad de Ciencias Aplicadas de Stuttgart"/>
    <s v="N/A"/>
    <s v="Análisis de potencial solar, utilizando entorno de simulación urbana de planificación"/>
    <n v="24"/>
    <s v="UDFJC:_x000a_-William Benigno Barragan Zaque_x000a_- William Ricardo Lopez Sanchez_x000a_SdeStu:"/>
    <s v="UDFJC:_x000a__x000a_SdeStu:"/>
    <n v="55755200"/>
    <n v="35955200"/>
    <n v="35955200"/>
    <n v="19800000"/>
    <n v="35955200"/>
    <n v="0"/>
    <n v="19800000"/>
    <m/>
    <m/>
    <m/>
    <m/>
    <m/>
    <m/>
    <m/>
    <m/>
    <s v="- Listado de elementos cartográficos, variables de la base de datos y compatibilidad de salidas gráficas_x000a_- Utilización de las diferentes herramientas para el desarrollo del proyecto _x000a_- Simulación del modelo de cálculo de potencial solar en la zona_x000a_- Participantes de la comunidad académica certificados en el manejo de la herramienta de planificación."/>
    <s v="Circulación de conocimiento especializado: participación en redes de conocimiento en el marco de las movilidades internacionales_x000a__x000a_Entro de los productos esperados se encuentra:_x000a_· Listado de elementos cartográficos, variables de la base de datos y compatibilidad de salidas gráficas_x000a_· Utilización de las diferentes herramientas para el desarrollo del proyecto_x000a_· Simulación del modelo de cálculo de potencial solar en la zona_x000a_· Participantes de la comunidad académica certificados en el manejo de la herramienta de planificación."/>
    <n v="0.64487617298476196"/>
    <n v="0.35512382701523804"/>
    <n v="0"/>
    <n v="1"/>
    <n v="0"/>
    <n v="0"/>
    <n v="0"/>
    <n v="0"/>
    <n v="94767"/>
    <s v="Seleccionado en el puesto #5"/>
    <s v="30/09/2022_x000a_25/11/2022"/>
    <m/>
    <s v="Aval en el Comité de Investigaciones del 07/09/2022"/>
    <s v="Aval en el Comité de Investigaciones del 07/09/2022"/>
    <s v="Aval en el Comité de Investigaciones del 07/09/2022"/>
    <s v="Aval en el Comité de Investigaciones del 07/09/2022"/>
    <s v="Aval en el Comité de Investigaciones del 07/09/2022"/>
    <s v="Aval en el Comité de Investigaciones del 07/09/2022"/>
    <s v="Aval en el Comité de Investigaciones del 07/09/2022"/>
    <m/>
    <m/>
    <m/>
    <m/>
    <m/>
    <m/>
    <m/>
    <m/>
    <m/>
    <m/>
    <m/>
    <m/>
    <m/>
  </r>
  <r>
    <n v="2018"/>
    <s v="Propuesta de Investigación Convocatoria"/>
    <x v="0"/>
    <n v="816"/>
    <m/>
    <s v="MinCiencias"/>
    <s v="Co-ejecutor"/>
    <s v="1- MARKET TEAM S.A."/>
    <s v="N/A"/>
    <s v="Herramienta de Big Data para el Reconocimiento de Imágenes de Estanterías obteniendo un Abastecimiento eficiente de Productos Empacados en Establecimientos Comerciales"/>
    <n v="12"/>
    <s v="Julio Barón"/>
    <m/>
    <n v="696972000"/>
    <n v="0"/>
    <n v="581068000"/>
    <n v="115904000"/>
    <n v="474850000"/>
    <n v="0"/>
    <n v="10400000"/>
    <n v="106218000"/>
    <n v="105504000"/>
    <m/>
    <m/>
    <m/>
    <m/>
    <m/>
    <m/>
    <s v="Creación de algoritmo de detección de conjuntos de objetos:_x000a_Algoritmos ejecutables dentro de la aplicación. _x000a_Creación de aplicación general setup inicial implementación de diseño y plantillas Modulo de proyectos_x000a_Autenticación de usuarios administración de usuarios modulo/rol/usuario Administración decategorías-subcategorias-productos_x000a_Administración de espacios _x000a_Administración de puestos _x000a_Administración de promocionales_x000a_Procesamiento de imágenes supervisión de imágenes _x000a__x000a_Aprendizaje de imágenes:_x000a_Sistema de administración WEB seguro para el análisis de imágenes. _x000a_Etapa de desarrollo - procesamiento Modulo general -Web Services_x000a_Modulo de supervisión de imágenes _x000a_Modulo de interfaz móvil para captura de imágenes _x000a__x000a_Modulo de resultados y reportes: _x000a_Aplicación móvil para la captura correcta de imágenes, _x000a_Web services módulos bacth y Online para análisis de imágenes, _x000a_Reportes y resultados web. _x000a_Modulo web de supervisión de imágenes para control de calidad. _x000a_Reporte de resultados obtenidos y conclusiones"/>
    <s v="* Reporte con las referencias de productos obtenidos de los  300 Stock Keeping Unit e imágenes de entrenamiento seleccionadas en el sistema. _x000a_* 300 modelo sde TensorFlow y Open Cv generados por categoria _x000a_* Sistema de aprendizaje a traves de texto. _x000a_Algoritmos ejecutables dentro de la aplicación._x000a_* Estructura de datos para la explotación del Sistema de administración WEB seguro para el análisis de imágenes. Sistema de administración _x000a_* Mejora de la usabilidad de la Aplicación móvil para la captura correcta de imágenes, Web services módulos bacth y Online para análisis de imágenes, Reportes y resultados web. modulo web de supervisión de imágenes para control de calidad._x000a_*Reporte de resultados obtenidos y conclusiones "/>
    <n v="0.68130427047284536"/>
    <n v="1.4921689823981451E-2"/>
    <n v="0"/>
    <n v="1"/>
    <n v="0.30377403970317318"/>
    <n v="0"/>
    <n v="0"/>
    <n v="0"/>
    <n v="65554"/>
    <s v="Pasó (Puesto 9)"/>
    <d v="2018-11-23T00:00:00"/>
    <m/>
    <m/>
    <m/>
    <m/>
    <m/>
    <m/>
    <m/>
    <m/>
    <m/>
    <m/>
    <m/>
    <m/>
    <m/>
    <m/>
    <m/>
    <m/>
    <m/>
    <m/>
    <m/>
    <m/>
    <m/>
  </r>
  <r>
    <n v="2022"/>
    <s v="Propuesta de Investigación Convocatoria"/>
    <x v="1"/>
    <n v="30"/>
    <s v="CONVOCATORIA DE LA ASIGNACIÓN PARA LA CTEI DEL SGR PARA LA CONFORMACIÓN DE UN LISTADO DE PROYECTOS ELEGIBLES PARA EL FORTALECIMIENTO DE LAS CAPACIDADES DE INNOVACIÓN EN EL SECTOR EMPRESARIAL Y EL DESARROLLO Y TRANSFERENCIA DE TECNOLOGÍA CON ENFOQUE REGIONAL (Mecanismo 1)"/>
    <s v="SGR - MinCiencias"/>
    <s v="Co-ejecutor"/>
    <s v="1. Fundación Ernesto Schiefelbein_x000a_2. Alcaldía de Chinácota, Norte de Santander"/>
    <s v="N/A"/>
    <s v="FORTALECIMIENTO DEL PROCESO PRODUCTIVO MEDIANTE LA IMPLEMENTACIÓN DE MODELOS AGROECOLÓGICOS DE REGION CENTRO ORIENTE EN LOS DEPARTAMENTOS DE CUNDINAMARCA, BOYACA, SANTANDER Y NORTE DE SANTANDER."/>
    <n v="14"/>
    <s v="UDFJC:_x000a_- Víctor Hugo Medina"/>
    <s v="UDFJC:_x000a_- GICOGE"/>
    <n v="9502834187"/>
    <m/>
    <n v="9449834187"/>
    <n v="53000000"/>
    <n v="9449834187"/>
    <n v="0"/>
    <n v="24000000"/>
    <n v="0"/>
    <n v="24000000"/>
    <n v="0"/>
    <n v="5000000"/>
    <m/>
    <m/>
    <m/>
    <m/>
    <s v="Actividad No. 1_x0009_No. de Informes respecto del avance y/o realización de los eventos de sensibilización y actas de compromiso._x0009_1_x000a_Actividad No. 2_x0009_Número de personas capacitadas en buenas prácticas para la implementación de modelos de producción agroecológica_x0009_166_x000a_Actividad No. 3_x0009_Número de personas capacitadas en sostenibilidad e inocuidad como resultado de los modelos de producción agroecológica._x0009_ 166_x000a_Actividad No. 4 _x0009_No. de informes de avance técnico en el establecimiento de los modelos 11_x000a_Actividad No. 5_x0009_No. De Toma y Análisis de muestras de suelo_x0009_320_x000a__x0009_No. análisis de agua de riego_x0009_320_x000a__x0009_No. Análisis de Tejido Vegetal_x0009_640_x000a__x0009_No. Análisis de Calidad del Fruto (Inocuidad)_x0009_640_x000a__x0009_No. de Toma, Procesamiento y Análisis de Clorofila._x0009_640_x000a__x0009_No. de Toma, Procesamiento y Análisis Índice de Vegetación de Diferencia Normalizada._x0009_640_x000a__x0009_No. de Toma, Procesamiento y Análisis de Nitrógeno._x0009_640_x000a_Actividad No. 6_x0009_Número de personas capacitadas en gestión de la innovación y oportunidades de negocio asociadas a proyectos._x0009_166_x000a_Actividad No. 7_x0009_Numero de eventos de socialización y divulgación de resultados por cada municipio._x0009_4_x000a_Actividad No. 8_x0009_No. de informes de avance de administración._x0009_14_x000a_Actividad No. 9_x0009_No. de Informes de la actividad de apoyo a la supervisión_x0009_14"/>
    <s v="Un (1) documento con las memorias de las personas sensibilizadas (No. de proyectos 2)._x000a_Un (1) documento con el número de paquetes de innovación tecnológica a las familias junto con la adopción del proceso innovador y estandarización de los modelos (160)."/>
    <n v="0.99442271653308389"/>
    <n v="2.5255623246412434E-3"/>
    <n v="0"/>
    <n v="1"/>
    <n v="2.5255623246412434E-3"/>
    <n v="5.2615881763359233E-4"/>
    <n v="0"/>
    <n v="0"/>
    <n v="95075"/>
    <s v="Banco preliminar y región Centro Oriente - Puesto #22"/>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m/>
    <m/>
    <m/>
    <m/>
    <m/>
    <m/>
    <m/>
    <m/>
    <m/>
    <m/>
    <m/>
    <m/>
    <m/>
  </r>
  <r>
    <n v="2022"/>
    <s v="Propuesta de Investigación Convocatoria"/>
    <x v="1"/>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Ejecutor"/>
    <s v="1. MUNICIPIO DE CUCAITA _x000a_2. MUNICIPIO DE UBATE_x000a_3. GESTION ESPECIALIZADA DE SOLUCIONES TECNOLOGICAS Y ORGANIZACIONES SUSTENTABLES SAS_x000a_4. ASOCIACIÓN DE SUSCRIPTORES DEL ACUEDUCTO VEREDA EL LLANO &quot;ACUALLANO&quot;"/>
    <s v="N/A"/>
    <s v="Investigación científica y desarrollo tecnológico para la descontaminación de la Cuenca de río Ubaté Suárez y la sub cuenca del rio Gachaneca usando bio y nano materiales"/>
    <n v="18"/>
    <s v="UDFJC: _x000a_- Yesid Acuña_x000a_- Cesar Díaz Pomar_x000a_- Arthur Triana Martinez_x000a_- Cesar Augusto Herreño_x000a_- Miguel Ángel Delgado_x000a_- Julio Eduardo Beltrán_x000a_- Edgar Emir González_x000a_- Cesar Augusto García_x000a_- "/>
    <s v="UDFJC:_x000a_- Grupo de Instrumentación Científica y Didáctica_x000a_- Física del Medio Ambiente y Energía Solar_x000a_- INDESOS - Investigación para el desarrollo sostenible_x000a_- Grupo de Investigación en Ingeniería Civil_x000a_Universidad Distrital -GIICUD"/>
    <n v="6505403536"/>
    <m/>
    <n v="6291000000"/>
    <n v="214403536"/>
    <n v="6291000000"/>
    <n v="0"/>
    <n v="199307584"/>
    <n v="0"/>
    <n v="3985280"/>
    <n v="0"/>
    <n v="6740448"/>
    <n v="0"/>
    <n v="4370224"/>
    <m/>
    <m/>
    <s v="- Análisis de las características físicas, químicas y de calidad del agua proveniente de las cuencas Alta, media y baja del Rio Suarez-Ubaté_x000a_- Situación de las cuencas de ubicación geográfica, zonas de afectación ambiental y análisis concluyente de interacción de aspectos físicos, sociodemográficos, económicos._x000a_- Obtención de nanomateriales y biomaterial_x000a_- Verificación de los nanomateriales y biomateriales_x000a_- Filtros de nanomateriales_x000a_- Obtención de Biochar-grafeno, validación de óxido de grafeno y oxido de grafeno reducido_x000a_- Un módulo de tratamiento de aguas contaminadas con nano y biomateriales_x000a_- Solicitud de patente del módulo de tratamiento de aguas_x000a_- Obtención de Biochar-grafeno, validación de óxido de grafeno y oxido de grafeno reducido_x000a_- Conformación de mesas de trabajo, implementación de concurso_x000a_- taller de capacitación_x000a_- Jornada de reciclaje , promoción y divulgación, diplomado"/>
    <s v="- Tres artículos de investigación_x000a_- Una solicitud de patente_x000a_- Una pieza divulgativa_x000a_- Se realizarán 1 tesis de pregrado, 2 trabajos de maestría,1 tesis de doctorado basados en el proyecto planteado"/>
    <n v="0.96704223883829488"/>
    <n v="3.0637236091052539E-2"/>
    <n v="0"/>
    <n v="1"/>
    <n v="6.1261072859600696E-4"/>
    <n v="1.0361306508811169E-3"/>
    <n v="6.7178369117546464E-4"/>
    <n v="0"/>
    <n v="94916"/>
    <s v="Banco preliminar y región Centro Oriente - Puesto #23"/>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m/>
    <m/>
    <m/>
    <m/>
    <m/>
    <m/>
    <m/>
    <m/>
    <m/>
    <m/>
    <m/>
    <m/>
    <m/>
  </r>
  <r>
    <n v="2022"/>
    <s v="Propuesta de Investigación Convocatoria"/>
    <x v="1"/>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Ejecutor"/>
    <s v="1. Corporación Universidad Piloto de Colombia_x000a_2. Alcaldía Municipal de Sopó_x000a_3. Alcaldía Municipal de Guasca_x000a_4. Alcaldía Municipal de Aquitania_x000a_5. Aguas del Tequendama S.A E.S.P - ERAT_x000a_7. TECSOL LTDA"/>
    <s v="N/A"/>
    <s v="MODELO DE INNOVACIÓN PARA EL CICLO INTEGRAL DE LOS RESIDUOS EN POBLACIONES ENTRE 10.000 Y 35.000 HABITANTES. ESTUDIO DE CASO DE LOS MUNICIPIOS DE SOPÓ, GUASCA, LA MESA EN CUNDINAMARCA Y DEL MUNICIPIO DE AQUITANIA DE BOYACÁ"/>
    <n v="36"/>
    <s v="UDFJC: _x000a_- Jaime Moreno"/>
    <s v="UDFJC:_x000a_- Propobos"/>
    <n v="6645530826"/>
    <m/>
    <n v="6065588750"/>
    <n v="579942076"/>
    <n v="6065588750"/>
    <n v="0"/>
    <n v="209532600"/>
    <n v="0"/>
    <n v="80000000"/>
    <n v="0"/>
    <n v="45469392"/>
    <n v="0"/>
    <n v="110540084"/>
    <n v="0"/>
    <n v="134400000"/>
    <s v="Proporcionar, a través del Modelo de innovación para el ciclo integral de los residuos, mecanismos que permitan a las entidades prestadoras de servicios públicos de aseo y asociaciones de los municipios dedicadas a actividades de aprovechamiento y gestión de los RSU, mayor cobertura, continuidad, eficiencia y calidad en las diferentes estrategias y metas por encima de lo establecidos en los Plan de Gestión Integral de Residuos Sólidos -PGIRS. _x000a__x000a_ _x000a__x000a_Igualmente, como parte de los resultados esperados se contará con: _x000a__x000a_    La caracterización de la composición de los RSU de cada municipio priorizado. _x000a__x000a_    Alternativas de valorización de los RSU de acuerdo con los resultados de la caracterización realizada en cada municipio. _x000a__x000a_    Estudio de factibilidad a la medida de las condiciones particulares de cada municipio priorizado para el transporte de los residuos que contempla el uso de vehículos recolectores eléctricos, con producción de energía solar y la valorización energética propia de los RSU. _x000a__x000a_    3 Pilotos de compostaje y valorización energética con implementación de desarrollos tecnológicos distribuidos así: uno para municipios de Cundinamarca de clima frío, uno para municipios de Cundinamarca de clima templando y uno para el municipio de Aquitania Boyacá. _x000a__x000a_    Desarrollo de programas de formación y capacitación dirigida a los actores de la cadena de valor de los RSU en cada uno de los municipios priorizados. _x000a__x000a_    Campañas de sensibilización a los ciudadanos y a los actores en torno a la cadena de valor de los RSU en cada uno de los municipios priorizados. _x000a__x000a_ _x000a__x000a_El proyecto estima pasar de una disposición total de los residuos en rellenos sanitarios a alcanzar una reducción igual o superior al 40% de sus residuos en rellenos sanitarios, lo cual representa una línea base con la implementación del proyecto, para en un plazo de 3 años y con una reducción del 15% anual acumulada se evidencien mejoras ostensibles a esta problemática. Con esta línea base, en el 2025 se revertiría la situación de los últimos 10 años y adicionalmente se reduce en un 25% la disposición final en los rellenos sanitarios. "/>
    <s v="- Tres Artículos de investigación _x000a_- Tres prototipos desarrollados_x000a_- Dos trabajos de grado de Maestria_x000a_- Cinco Estrategias de socialización y comunicación del conocimiento desarrolladas e implementadas _x000a_- Doce informes de gestión"/>
    <n v="0.91273201627008749"/>
    <n v="3.1529851487592811E-2"/>
    <n v="0"/>
    <n v="1"/>
    <n v="1.203816551222781E-2"/>
    <n v="6.8421008329545892E-3"/>
    <n v="1.6633747836594565E-2"/>
    <n v="2.0224118060542723E-2"/>
    <n v="95218"/>
    <s v="Banco preliminar y región Centro Oriente - Puesto #28"/>
    <s v="22/11/2022_x000a_09/12/22"/>
    <m/>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s v="Aval en el Comité de Investigaciones del 28/09/2022"/>
    <m/>
    <m/>
    <m/>
    <m/>
    <m/>
    <m/>
    <m/>
    <m/>
    <m/>
    <m/>
    <m/>
    <m/>
    <m/>
  </r>
  <r>
    <n v="2018"/>
    <s v="Propuesta de Investigación Convocatoria"/>
    <x v="0"/>
    <s v="Invitación a presentar propuesta para dar respuesta al reto de Ciencia y TIC - Construir, educar y proteger: una misión dorada"/>
    <m/>
    <s v="MinCiencias"/>
    <s v="Ejecutor"/>
    <s v="N/A"/>
    <s v="N/A"/>
    <s v="Programa de Lavado Artesanal Mi Pez - PLAMP"/>
    <n v="7"/>
    <s v="Roberto Ferro"/>
    <m/>
    <n v="215639000"/>
    <n v="179739000"/>
    <n v="179739000"/>
    <n v="35900000"/>
    <n v="179739000"/>
    <m/>
    <n v="35900000"/>
    <m/>
    <m/>
    <m/>
    <m/>
    <m/>
    <m/>
    <m/>
    <m/>
    <s v="Nuestra propuesta consiste en la implementación de un programa de lavado artesanal llamado “Mi Pez” que contará con una fase de intervención física a los lavaderos con implementación de elementos TIC y otra de proyección y apropiación social._x000a_ _x000a_Se adecuarán lavaderos acordes al contexto sobre el mismo lugar en el que están ubicados actualmente, los cuales contarán con un sistema de filtrado y limpieza para disminuir porcentajes de contaminación del agua antes de ser vertida nuevamente a la quebrada y adecuando sensores que enviarán datos de uso a un punto de información físico que permitirá generar conciencia y apropiación en la población. Se asegura que el funcionamiento de los dispositivos TIC no intervendrá ni modificará el proceso de lavado de ropa de las personas._x000a_ _x000a_Por otra parte, tendremos un proceso de educación ambiental y concientización que potenciará la apropiación social del conocimiento de la solución, lo que permitirá incluir de manera activa a la comunidad fortaleciendo el proceso de construcción de tejido social desde la base de la interacción entre los pobladores._x000a_ _x000a_Por último, se desarrollará una página web para divulgar el proceso y resultados del proyecto hacia otras comunidades interesadas en resolver problemáticas comunes._x000a_"/>
    <s v="1- Se adecuará la zona en la que actualmente se encuentran los lavaderos para levantar unos nuevos que permitan realizar el proceso de lavado fuera de la quebrada, su altura estará acorde a los resultados que arroje la caracterización de la población con el fin de prevenir enfermedades o dolencias corporales, el agua subirá desde la quebrada hasta la altura de los lavaderos por medio de un ducto impulsado por una bomba. Los nuevos lavaderos contarán con un sistema de filtrado y limpieza que disminuirá los grados de contaminación del agua utilizada en el proceso antes de ser vertida nuevamente al afluente. Se instalarán sensores que permitirán medir datos de la actividad como litros de agua utilizada, Litros de agua procesada regresada al afluente, horas de mayor afluencia, que serán enviados a un punto de información físico que se construirá en el proceso pedagógico con la población._x000a__x000a_2- Se implementará un punto de información físico que incluirá herramientas TIC para recibir las mediciones realizadas por los sensores en los lavaderos y mostrarlas por medio de una pantalla programada con elementos gráficos e interactivos para generar conciencia e incentivo en la población sobre el uso adecuado de los lavaderos._x000a_También se desarrollará una página web que estará orientada al reporte detallado del proceso para su divulgación hacia otras comunidades que estén interesadas en implementar soluciones similares o en replicar esta._x000a_ _x000a_3- Se llevará a cabo un proceso pedagógico sustentado en educación ambiental que incluirá el diseño y aplicación de instrumentos de interacción y recolección de información como árboles de problemas, matriz de viabilidad, pentágono de participación, cartografía social, entre otras, para generar encuentros con la población, talleres, estrategias de concientización e interacción con los nuevos dispositivos instalados y así potenciar el proceso de apropiación social del conocimiento. Se busca que el programa se convierta en un agente cohesionador generador de tejido social en la comunidad._x000a_"/>
    <n v="0.83351805563928605"/>
    <n v="0.16648194436071398"/>
    <n v="0"/>
    <n v="1"/>
    <n v="0"/>
    <n v="0"/>
    <n v="0"/>
    <n v="0"/>
    <m/>
    <s v="Pasó"/>
    <d v="2018-11-15T00:00:00"/>
    <m/>
    <m/>
    <m/>
    <m/>
    <m/>
    <m/>
    <m/>
    <m/>
    <m/>
    <m/>
    <m/>
    <m/>
    <m/>
    <m/>
    <m/>
    <m/>
    <m/>
    <m/>
    <m/>
    <m/>
    <m/>
  </r>
  <r>
    <n v="2022"/>
    <s v="Propuesta de Investigación Convocatoria"/>
    <x v="1"/>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Ejecutor"/>
    <s v="1 MYLABS SAS_x000a_2. CORPORACIÓN INNPRENDE SAS_x000a_3. NEPTURA ZOMAC _x000a_4. FUNDACIÓN TECNALIA COLOMBIA"/>
    <s v="N/A"/>
    <s v="DESARROLLO TECNOLÓGICO DE MINIPLANTA PORTÁTIL AUTOMATIZADA PARA LA SEPARACIÓN DE RESIDUOS SÓLIDOS CON BIOTECNOLOGÍAS Y TECNOLOGÍA 4.0, INTELIGENCIA ARTIFICIAL, VISIÓN COMPUTARIZADA Y BRAZOS ROBOTIZADOS , EN LA REGIÓN CARIBE"/>
    <n v="24"/>
    <s v="UDFJC: _x000a_- Edwin Rivas Trujillo"/>
    <s v="UDFJC:_x000a_- AQUAFORMAT"/>
    <n v="13202771295.310001"/>
    <m/>
    <n v="12943893426.780001"/>
    <n v="258877868.53"/>
    <n v="12943893426.780001"/>
    <n v="0"/>
    <n v="129438934.27"/>
    <n v="0"/>
    <n v="25887786.850000001"/>
    <n v="0"/>
    <n v="25887786.850000001"/>
    <n v="0"/>
    <n v="25887786.850000001"/>
    <n v="0"/>
    <n v="51775573.710000001"/>
    <s v="- Laboratorio portátil de biotecnología y robótica aplicada a residuos_x000a_sólidos_x000a_- Desarrollo de biotecnología para el aprovechamiento de residuos sólidos_x000a_- Desarrollar un sistema integrado para el aprovechamiento de residuos sólidos._x000a_- Se realiza un proceso de transferencia de conocimiento de base biológica y en tecnologías emergentes 4.0 para manejo de residuos_x000a_sólidos_x000a_- Documento de lineamientos técnicos de la miniplanta robotizada_x000a_para el aprovechamiento de residuos sólidos"/>
    <s v="- 2 Artículos en revistas indexadas SJR o WoS._x000a_- El proyecto vincula a un estudiante de doctorado dentro del equipo base para la ejecución del proyecto_x000a_- Dotar laboratorio portátil de biotecnología y robótica aplicada a residuos sólidos._x000a_- Ocho Informes técnicos y financieros de ejecución presentados_x000a_- Ocho Informes de supervisión"/>
    <n v="0.98039215686316084"/>
    <n v="9.8039215687982396E-3"/>
    <n v="0"/>
    <n v="1"/>
    <n v="1.9607843134566813E-3"/>
    <n v="1.9607843134566813E-3"/>
    <n v="1.9607843134566813E-3"/>
    <n v="3.9215686276707793E-3"/>
    <n v="95271"/>
    <s v="Banco preliminar y región Caribe - Puesto #31"/>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m/>
    <m/>
    <m/>
    <m/>
    <m/>
    <m/>
    <m/>
    <m/>
    <m/>
    <m/>
    <m/>
    <m/>
    <m/>
  </r>
  <r>
    <n v="2022"/>
    <s v="Propuesta de Investigación Convocatoria"/>
    <x v="1"/>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Ejecutor"/>
    <s v="1. ASOMARVI_x000a_2. NEPTURA ZOMAC _x000a_3. FUNDACIÓN TECNALIA COLOMBIA_x000a_4. AGAF"/>
    <s v="N/A"/>
    <s v="IMPLEMENTACIÓN DE ACCIONES PARA LA GENERACIÓN DE CONOCIMIENTO MEDIANTE BIOTECNOLOGÍA Y AGROINDUSTRIA 4.0 PARA MITIGACIÓN DEL CAMBIO CLIMÁTICO EN LA REGIÓN LLANOS"/>
    <n v="24"/>
    <s v="UDFJC: _x000a_- Cesar Andrey Perdomo Cherry_x000a_- Edwin Rivas (cambio a última hora, pero la carta ya esta firmada)"/>
    <s v="UDFJC:_x000a_- AQUAFORMAT_x000a_- Compatibilidad e Interferencia Electromagnética  (CAMBIO DE ÚLTIMO MOMENTO)"/>
    <n v="6365980265.2999992"/>
    <m/>
    <n v="6241157122.8299999"/>
    <n v="124823142.46999998"/>
    <n v="6241157122.8299999"/>
    <n v="0"/>
    <n v="62411571.229999997"/>
    <n v="0"/>
    <n v="12482314.25"/>
    <n v="0"/>
    <n v="12482314.25"/>
    <n v="0"/>
    <n v="24964628.489999998"/>
    <n v="0"/>
    <n v="12482314.25"/>
    <s v="- 200 hectáreas con ferti- riego de agua modificada._x000a_- 200 hectáreas protegidas con agua modificada._x000a_- 1 algoritmo inteligencia artificial predictor de enfermedades_x000a_- 200 hectáreas atendidas con predictor de enfermedades_x000a_- 1 algoritmo de identificación e intervención adecuada para el control de procesos fenológicos._x000a_- 200 hectáreas sembradas con drones aspersores de semillas _x000a_- 200 hectáreas fumigadas con drones aspersores agroinsumos_x000a_- Banco estratégico de Germo_x000a_plasma con semillas_x000a_importadas y estudio de_x000a_semillas nacionales_x000a_- Aprovechamiento de recursos_x000a_destinados a los cultivos_x000a_inteligentes y con niveles de_x000a_captura de carbono_x000a_- Bioprospección_x000a_1. productos alimenticios innovadores_x000a_2. productos desarrollados tecnológicamente para la industria farmacéutica, alimenticia o cosmética_x000a_50 millones ventas comercio_x000a_electrónico"/>
    <s v="- Cinco artículos de investigación_x000a_- Documentos de lineamientos técnicos_x000a_- Ocho informes de gestión"/>
    <n v="0.98039215686068149"/>
    <n v="9.8039215688738596E-3"/>
    <n v="0"/>
    <n v="1"/>
    <n v="1.9607843144031122E-3"/>
    <n v="1.9607843144031122E-3"/>
    <n v="3.9215686272353742E-3"/>
    <n v="1.9607843144031122E-3"/>
    <n v="95328"/>
    <s v="Banco preliminar y región Llanos - Puesto #12"/>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m/>
    <m/>
    <m/>
    <m/>
    <m/>
    <m/>
    <m/>
    <m/>
    <m/>
    <m/>
    <m/>
    <m/>
    <m/>
  </r>
  <r>
    <n v="2022"/>
    <s v="Propuesta de Investigación Convocatoria"/>
    <x v="1"/>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Co-ejecutor"/>
    <s v="1. ICONTEC_x000a_2. NODRIZA_x000a_3. TECNALIA_x000a_4. ASOPATÍA_x000a_5. NEPTURA ZOMAC SAS _x000a_6. Alcaldía Municipio de Patía"/>
    <s v="N/A"/>
    <s v="DESARROLLO TECNOLÓGICO DE PLATAFORMA DESCENTRALIZADA PARA LA PREDICCIÓN DE LA DEGRADACIÓN EN ECOSISTEMAS ESTRATÉGICOS (MANGLARES Y HUMEDALES) Y MEDIDAS DE MITIGACIÓN Y ADAPTACIÓN CLIMÁTICA EN LA REGIÓN PACÍFICO."/>
    <n v="24"/>
    <s v="UDFJC: _x000a_- _x000a__x000a_NEPTURA:_x000a_- Diana Paola Arenas Martínez (investigadora principal)"/>
    <m/>
    <n v="6457871947.2400007"/>
    <m/>
    <n v="6331247007.1000004"/>
    <n v="126624940.14"/>
    <n v="6331247007.1000004"/>
    <n v="0"/>
    <n v="37987482.039999999"/>
    <n v="0"/>
    <n v="56981223.060000002"/>
    <n v="0"/>
    <n v="6331247.0099999998"/>
    <m/>
    <n v="25324988.030000001"/>
    <m/>
    <m/>
    <s v="- Modelo de medición y predicción de degradación de humedales y manglares._x000a_- Documento técnico de medición de degradación de los humedales y manglares._x000a_- Base de datos fotográficos y contenidos digitales para alimentación de bases big data._x000a_- Documento con recomendaciones de acciones de mitigación y adaptación en humedales y manglares_x000a_- Documento estratégico de integración de las TIC_x000a_- Desarrollar contratos_x000a_inteligentes con_x000a_tecnología_x000a_Blockchain:_x000a_condiciones de_x000a_comercialización_x000a_(token bonos de_x000a_carbono) para la_x000a_conservación_x000a_ambiental (humedales_x000a_y manglares)._x000a_- Desarrollar el modelo_x000a_de monetización para_x000a_la protección de los_x000a_activos ambientales_x000a_priorizados_x000a_(humedales y_x000a_manglares)._x000a_- Diseñar y Publicar un_x000a_artículo de_x000a_investigación con los_x000a_resultados del_x000a_proyecto"/>
    <s v="- Elaboración y publicación de (3) tres artículos en revistas indexadas SJR o WoS en temáticas en módelos de comercialización de activos ecosistémicos._x000a_- Formación de estudiantes: (1) Un estudiante de doctorado, (2) dos estudiantes de maestría, (2) dos estudiantes de pregrado_x000a_- Desarrollar una plataforma de Descarbonización a partir de la tokenización de sumideros de carbono (humedales y manglares), que genere confiabilidad, tracción y liquidez a los cuidadores y comunidades protectoras._x000a_- Participar en un congreso científico._x000a_- Ocho informes técnicos y financieros_x000a_- Ocho informes de supervisión"/>
    <n v="0.9803921568630487"/>
    <n v="5.8823529407756817E-3"/>
    <n v="0"/>
    <n v="1"/>
    <n v="8.8235294111635235E-3"/>
    <n v="9.8039215731211284E-4"/>
    <n v="3.9215686276999539E-3"/>
    <n v="0"/>
    <n v="95317"/>
    <s v="Banco preliminar y región Pacífico - Puesto #8"/>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m/>
    <m/>
    <m/>
    <m/>
    <m/>
    <m/>
    <m/>
    <m/>
    <m/>
    <m/>
    <m/>
    <m/>
    <m/>
  </r>
  <r>
    <n v="2022"/>
    <s v="Propuesta de Investigación Convocatoria"/>
    <x v="1"/>
    <n v="31"/>
    <s v="CONVOCATORIA DE LA ASIGNACIÓN PARA LA CIENCIA, TECNOLOGÍA e INNOVACIÓN PARA AMBIENTE Y DESARROLLO SOSTENIBLE DEL SGR PARA LA CONFORMACIÓN DE UN LISTADO DE PROYECTOS ELEGIBLES DE INVESTIGACIÓN, DESARROLLO E INNOVACIÓN Y FORTALECIMIENTO DE CENTROS DE INVESTIGACIÓN PARA EL AMBIENTE Y EL DESARROLLO SOSTENIBLE EN LAS REGIONES"/>
    <s v="SGR - MinCiencias"/>
    <s v="Co-ejecutor"/>
    <s v="1. Neptura (proponente)_x000a_2. Instituto Técnico de Putumayo_x000a_3. TECNALIA_x000a_InnPrende_x000a_4. ICONTEC_x000a_5. Alcaldía Municipal de Casa Blanca"/>
    <s v="N/A"/>
    <s v="IMPLEMENTACIÓN DE SISTEMAS AGROFORESTALES CLIMÁTICAMENTE INTELIGENTES CON TECNOLOGÍAS DE AGRONIDUSTRIA 4.0 EN CULTIVOS DE CACAO Y PIMIENTA EN LA REGIÓN CENTRO SUR."/>
    <n v="24"/>
    <s v="UDFJC: _x000a_- Cesar Perdomo_x000a_- Carlos Montenegro (investigador principal cambio de última hora)_x000a_- Edwin Rivas (O TRAVÉS CAMBIO DE ÚLTIMO MOMENTO)_x000a__x000a_NEPTURA:_x000a_- Diana Paola Arenas Martínez (investigadora principal)"/>
    <s v="UDFJC:_x000a_- GIIRA_x000a_- Compatibilidad e Interferencia Electromagnética"/>
    <n v="4871600469.4199982"/>
    <m/>
    <n v="4776078891.579999"/>
    <n v="95521577.840000004"/>
    <n v="4776078891.579999"/>
    <n v="0"/>
    <n v="19104315.57"/>
    <n v="0"/>
    <n v="28656473.350000001"/>
    <n v="0"/>
    <n v="19104315.57"/>
    <n v="0"/>
    <n v="19104315.57"/>
    <n v="0"/>
    <n v="9552157.7799999993"/>
    <s v="- Infraestructura para la investigación dotada _x000a_- Desarrollar algoritmo con inteligencia artificial para la predicción de enfermedades propias del cultivo de cacao, pimienta y forestal (plagas, hongos, virus, bacterias)._x000a_- Capacitar a los docentes, investigadores y semilleristas en el uso de tecnologías emergentes _x000a_- Implementar el análisis genético en los residuos orgánicos de cacao, pimienta y forestal._x000a_- Elaborar un documento de lineamientos técnicos de buenas prácticas en los procesos productivos del cacao, pimienta y forestal._x000a_- Desarrollo de un programa para que los operadores de las unidades productivas realicen valoración, control y seguimiento a los activos agroforestales mediante procesos_x000a_automatizados._x000a_- Desarrollar una plataforma de trazabilidad y mecanismos de financiación de los activos productores de descarbonización o de alto crecimiento (Bosque, plantaciones forestales) protectoras de fuentes hídricas y suelos._x000a_- Desarrollar un contrato inteligente con tecnología Blockchain por activo forestal atendido. condiciones de comercialización (Criptoactivos y monetización) para la conservación_x000a_ambiental._x000a_- Desarrollar un modelo de monetización para la protección de los activos ambientales priorizados._x000a_- Participar en un congreso. _x000a_- Diseñar y Publicar una guía técnica con los resultados del proyecto "/>
    <s v="- Elaboración y publicación de (3) tres artículos en revistas indexadas SJR o WoS en temáticas en módelos de comercialización de activos ecosistémicos._x000a_- Formación de estudiantes: (1) Un estudiante de doctorado, (2) dos estudiantes de maestría, (2) dos estudiantes de pregrado_x000a_- Participar en un congreso científico._x000a_- Ocho informes técnicos y financieros_x000a_- Ocho informes de supervisión"/>
    <n v="0.98039215686105474"/>
    <n v="3.9215686281996185E-3"/>
    <n v="0"/>
    <n v="1"/>
    <n v="5.8823529412730712E-3"/>
    <n v="3.9215686281996185E-3"/>
    <n v="3.9215686281996185E-3"/>
    <n v="1.9607843130734523E-3"/>
    <n v="95393"/>
    <s v="Banco preliminar y región Centro Sur - Puesto #12"/>
    <s v="22/11/2022_x000a_09/12/22"/>
    <m/>
    <s v="Aprobación por parte del Comité del i3+"/>
    <s v="Aprobación por parte del Comité del i3+"/>
    <s v="Aprobación por parte del Comité del i3+"/>
    <s v="Aprobación por parte del Comité del i3+"/>
    <s v="Aprobación por parte del Comité del i3+"/>
    <s v="Aprobación por parte del Comité del i3+"/>
    <s v="Aprobación por parte del Comité del i3+"/>
    <m/>
    <m/>
    <m/>
    <m/>
    <m/>
    <m/>
    <m/>
    <m/>
    <m/>
    <m/>
    <m/>
    <m/>
    <m/>
  </r>
  <r>
    <n v="2022"/>
    <s v="Propuesta de Investigación Convocatoria"/>
    <x v="1"/>
    <s v="N/A"/>
    <s v="Programa Nacional de Concertación Cultural"/>
    <s v="MinCultura"/>
    <s v="Ejecutor"/>
    <s v="N/A"/>
    <s v="N/A"/>
    <s v="LA NOCHE Y LAS LUCIÉRNAGAS 7 "/>
    <n v="5"/>
    <s v="UDFJC:_x000a_- Jorge Peñuela"/>
    <s v="UDFJC:_x000a_- Malinche"/>
    <n v="79397843"/>
    <m/>
    <n v="50000000"/>
    <n v="29397843"/>
    <n v="50000000"/>
    <n v="0"/>
    <n v="29397843"/>
    <m/>
    <m/>
    <m/>
    <m/>
    <m/>
    <m/>
    <m/>
    <m/>
    <s v="- Relacionar prácticas culturales de frontera como lo son las artes drag y transformista,  con el propósito de relacionarlas entre sí y con públicos amplios de arte formal e institucional._x000a_- Localizar y convocar grupos, personas o colectivos LGBTI dentro de las localidades de Bogotá y otras capitales de Colombia, que tengan como herramienta política el uso de prácticas fotográficas y performáticas. _x000a_- Realizar talleres en donde se puedan aportar ideas y enriquecer el trabajo de invención fotográfica y performática que realizan los  grupos o personas LGBTI en Colombia._x000a_- Propiciar  diálogos que ayuden a la construcción colectiva de  las comunidades drag, trans , queer y vogue de Colombia, para consolidar una cultura LGBTI._x000a_- Convocar artistas de la Facultad de Artes-ASAB que exploren las prácticas performáticas con comunidades específicas. "/>
    <s v="- Talleres de creación colectiva que permitan visibilizar  las estéticas diversas de la comunidad y proponer un montaje escénico final._x000a_- Coordinar, producir y realizar un Encuentro fotográfico y performático de estéticas drag, transformista y queer en las instalaciones del Museo Nacional de Colombia y Teatro Municipal Jorge Eliécer Gaitán  de Bogotá con base en la asignatura Estéticas drag, trans y queer para una sociedad igualitaria, el 15 de julio de 2023."/>
    <n v="0.62974002958745368"/>
    <n v="0.37025997041254632"/>
    <n v="0"/>
    <n v="1"/>
    <n v="0"/>
    <n v="0"/>
    <n v="0"/>
    <n v="0"/>
    <s v="N/A"/>
    <s v="Resultados salen en febrero 2023 según correo remitido el 22/11/2022"/>
    <d v="2023-02-01T00:00:00"/>
    <m/>
    <s v="Aval en el Comité de Investigaciones del 07/10/2022"/>
    <s v="Aval en el Comité de Investigaciones del 07/10/2022"/>
    <s v="Aval en el Comité de Investigaciones del 07/10/2022"/>
    <s v="Aval en el Comité de Investigaciones del 07/10/2022"/>
    <s v="Aval en el Comité de Investigaciones del 07/10/2022"/>
    <s v="Aval en el Comité de Investigaciones del 07/10/2022"/>
    <s v="Aval en el Comité de Investigaciones del 07/10/2022"/>
    <m/>
    <m/>
    <m/>
    <m/>
    <m/>
    <m/>
    <m/>
    <m/>
    <m/>
    <m/>
    <m/>
    <m/>
    <m/>
  </r>
  <r>
    <n v="2023"/>
    <s v="Propuesta de Investigación Convocatoria"/>
    <x v="3"/>
    <s v="N/A"/>
    <s v="Cooperación en la Red Pública Distrital de Investigación e Innovación en Salud para la gestión y ejecución de proyectos de investigación en eventos de interés de salud de la ciudad"/>
    <s v="1- Agencia Distrital para la Educación Superior, la Ciencia y la Tecnología - ATENEA_x000a_2- Secretaria Distrital de Salud"/>
    <s v="Ejecutor"/>
    <s v="1- SubRed Norte_x000a_2- SubRed Sur_x000a_3- Universidad Pedagógica Nacional - UPN"/>
    <s v="N/A"/>
    <s v="Determinación de las trazas de antibióticos (amoxicilina y cefalexina) en agua potable para diagnosticar el perfil de exposición en el sector noroccidental de Bogotá."/>
    <n v="8"/>
    <s v="UDFJC:_x000a_- Juan Pablo Rodríguez (investigador principal)_x000a__x000a_SubRed:_x000a_- María Fernanda Campos (Co investigadora Sub Red Norte)_x000a_- Diana Pardo Roa (Co investigadora Sub Red Sur)_x000a_UPN:_x000a_Dora Luz Gómez Aguilar (Co investigadora)_x000a_Nohora Marlen Arias Vargas (Co investigadora)"/>
    <s v="UDFJC:_x000a__x000a_SubRed:_x000a__x000a_UPN:"/>
    <n v="283000000"/>
    <n v="127000000"/>
    <n v="127000000"/>
    <n v="156000000"/>
    <n v="127000000"/>
    <n v="0"/>
    <n v="92000000"/>
    <n v="0"/>
    <n v="64000000"/>
    <m/>
    <m/>
    <m/>
    <m/>
    <m/>
    <m/>
    <s v="No se relacionan en la ficha de la propuesta de investigación"/>
    <s v="No se relacionan en la ficha de la propuesta de investigación"/>
    <n v="0.44876325088339225"/>
    <n v="0.32508833922261482"/>
    <n v="0"/>
    <n v="1"/>
    <n v="0.22614840989399293"/>
    <n v="0"/>
    <n v="0"/>
    <n v="0"/>
    <s v="N/A"/>
    <m/>
    <s v="1/03/2023_x000a_8/03/2023_x000a_25/04/2023"/>
    <m/>
    <m/>
    <m/>
    <m/>
    <m/>
    <m/>
    <m/>
    <m/>
    <m/>
    <m/>
    <m/>
    <m/>
    <m/>
    <m/>
    <m/>
    <m/>
    <m/>
    <m/>
    <m/>
    <m/>
    <m/>
  </r>
  <r>
    <n v="2018"/>
    <s v="Propuesta de Investigación Convocatoria"/>
    <x v="0"/>
    <n v="825"/>
    <m/>
    <s v="MinCiencias"/>
    <s v="Co-ejecutor"/>
    <s v="1- UNAD - Ejecutora_x000a_2- BOXPOB"/>
    <s v="N/A"/>
    <s v="Desarrollo de un sistema gamificado que permita la autonomía del estudiante y el acompañamiento docente para el fortalecimiento de la educación virtual en el Departamento de Antioquia"/>
    <n v="15"/>
    <s v="* Paulo Alonso Gaona Garcia_x000a_* Carlos Enrique Montenegro Marin"/>
    <m/>
    <n v="1002000000"/>
    <n v="0"/>
    <n v="700000000"/>
    <n v="302000000"/>
    <n v="700000000"/>
    <m/>
    <n v="81000000"/>
    <m/>
    <n v="121000000"/>
    <m/>
    <n v="100000000"/>
    <m/>
    <m/>
    <m/>
    <m/>
    <s v="* Sistema gamificado de autonomía del estudiante y de acompañamiento docente en Ambientes Virtuales de Aprendizaje, para el fortalecimiento de la educación virtual en el Departamento de Antioquia_x000a_* Modelo de sistema gamificado en educación virtual para el Departamento de Antioquia_x000a_* 2 tesis de maestría _x000a_* 2 trabajo de pregrado_x000a_* Seminario taller sobre el proceso de desarrollo e implementación de sistema gamificado_x000a_"/>
    <s v="* 1 artículo publicable en revista indexada_x000a_* 1 capítulo de libro_x000a_* 1 desarrollo de herramienta de sistema Gamificado del Aprendizaje implementado en la plataforma de la UNAD_x000a_* 1 ponencia en evento internacional "/>
    <n v="0.69860279441117767"/>
    <n v="8.0838323353293412E-2"/>
    <n v="0"/>
    <n v="1"/>
    <n v="0.12075848303393213"/>
    <n v="9.9800399201596807E-2"/>
    <n v="0"/>
    <n v="0"/>
    <n v="65959"/>
    <s v="Pasó"/>
    <d v="2019-01-04T00:00:00"/>
    <m/>
    <m/>
    <m/>
    <m/>
    <m/>
    <m/>
    <m/>
    <m/>
    <m/>
    <m/>
    <m/>
    <m/>
    <m/>
    <m/>
    <m/>
    <m/>
    <m/>
    <m/>
    <m/>
    <m/>
    <m/>
  </r>
  <r>
    <n v="2023"/>
    <s v="Propuesta de Investigación Convocatoria"/>
    <x v="1"/>
    <n v="934"/>
    <s v="Convocatoria de estancias posdoctorales orientadas por misiones"/>
    <s v="MinCiencias"/>
    <s v="Aliado"/>
    <s v="N/A"/>
    <s v="N/A"/>
    <s v=" Descontaminación de recursos hídricos empleando el proceso de adsorción."/>
    <m/>
    <s v="Candidato: Aida Mireya Ramirez Arias_x000a_Contacto: amramireza@udistrital.edu.co / 3212891199"/>
    <s v="Doctorado en Ambiente y Sustentabilidad"/>
    <n v="0"/>
    <m/>
    <n v="0"/>
    <n v="0"/>
    <m/>
    <m/>
    <m/>
    <m/>
    <m/>
    <m/>
    <m/>
    <m/>
    <m/>
    <m/>
    <m/>
    <m/>
    <m/>
    <e v="#DIV/0!"/>
    <e v="#DIV/0!"/>
    <e v="#DIV/0!"/>
    <e v="#DIV/0!"/>
    <e v="#DIV/0!"/>
    <e v="#DIV/0!"/>
    <e v="#DIV/0!"/>
    <e v="#DIV/0!"/>
    <m/>
    <m/>
    <m/>
    <m/>
    <m/>
    <m/>
    <m/>
    <m/>
    <m/>
    <m/>
    <m/>
    <m/>
    <m/>
    <m/>
    <m/>
    <m/>
    <m/>
    <m/>
    <m/>
    <m/>
    <m/>
    <m/>
    <m/>
    <m/>
  </r>
  <r>
    <n v="2023"/>
    <s v="Propuesta de Investigación Convocatoria"/>
    <x v="1"/>
    <n v="934"/>
    <s v="Convocatoria de estancias posdoctorales orientadas por misiones"/>
    <s v="MinCiencias"/>
    <s v="Aliado"/>
    <s v="N/A"/>
    <s v="N/A"/>
    <s v="La gestión integral del recurso hídrico en sistemas de abastecimiento de agua en zonas rurales, una mirada desde el enfoque adaptativo de las comunidades"/>
    <m/>
    <s v="Candidato: Aura Paola Andrade Ayala _x000a_Contacto: paolaandr@gmail.com / 3148156544"/>
    <s v="Doctorado en Ambiente y Sustentabilidad"/>
    <n v="0"/>
    <m/>
    <n v="0"/>
    <n v="0"/>
    <m/>
    <m/>
    <m/>
    <m/>
    <m/>
    <m/>
    <m/>
    <m/>
    <m/>
    <m/>
    <m/>
    <m/>
    <m/>
    <e v="#DIV/0!"/>
    <e v="#DIV/0!"/>
    <e v="#DIV/0!"/>
    <e v="#DIV/0!"/>
    <e v="#DIV/0!"/>
    <e v="#DIV/0!"/>
    <e v="#DIV/0!"/>
    <e v="#DIV/0!"/>
    <m/>
    <m/>
    <m/>
    <m/>
    <m/>
    <m/>
    <m/>
    <m/>
    <m/>
    <m/>
    <m/>
    <m/>
    <m/>
    <m/>
    <m/>
    <m/>
    <m/>
    <m/>
    <m/>
    <m/>
    <m/>
    <m/>
    <m/>
    <m/>
  </r>
  <r>
    <n v="2023"/>
    <s v="Propuesta de Investigación Convocatoria"/>
    <x v="1"/>
    <n v="934"/>
    <s v="Convocatoria de estancias posdoctorales orientadas por misiones"/>
    <s v="MinCiencias"/>
    <s v="Aliado"/>
    <s v="N/A"/>
    <s v="N/A"/>
    <s v="Modelamiento del crecimiento de pasturas desde la perspectiva de la captura de carbono"/>
    <m/>
    <s v="Candidato: Diego Rubio Fernández_x000a_Contacto: drubiof@unal.edu.co / 3134884736"/>
    <s v="Doctorado en Ambiente y Sustentabilidad"/>
    <n v="0"/>
    <m/>
    <n v="0"/>
    <n v="0"/>
    <m/>
    <m/>
    <m/>
    <m/>
    <m/>
    <m/>
    <m/>
    <m/>
    <m/>
    <m/>
    <m/>
    <m/>
    <m/>
    <e v="#DIV/0!"/>
    <e v="#DIV/0!"/>
    <e v="#DIV/0!"/>
    <e v="#DIV/0!"/>
    <e v="#DIV/0!"/>
    <e v="#DIV/0!"/>
    <e v="#DIV/0!"/>
    <e v="#DIV/0!"/>
    <m/>
    <m/>
    <m/>
    <m/>
    <m/>
    <m/>
    <m/>
    <m/>
    <m/>
    <m/>
    <m/>
    <m/>
    <m/>
    <m/>
    <m/>
    <m/>
    <m/>
    <m/>
    <m/>
    <m/>
    <m/>
    <m/>
    <m/>
    <m/>
  </r>
  <r>
    <n v="2023"/>
    <s v="Propuesta de Investigación Convocatoria"/>
    <x v="1"/>
    <n v="934"/>
    <s v="Convocatoria de estancias posdoctorales orientadas por misiones"/>
    <s v="MinCiencias"/>
    <s v="Aliado"/>
    <s v="N/A"/>
    <s v="N/A"/>
    <s v="Políticas para la transición energética usadas en el transporte multimodal y las potencialidades en la región de Cundinamarca."/>
    <m/>
    <s v="Candidato: Javier Yesid Mahecha Núñez_x000a_Contacto: jymahechan@gmail.com / 3213046005"/>
    <s v="Doctorado en Ambiente y Sustentabilidad"/>
    <n v="0"/>
    <m/>
    <n v="0"/>
    <n v="0"/>
    <m/>
    <m/>
    <m/>
    <m/>
    <m/>
    <m/>
    <m/>
    <m/>
    <m/>
    <m/>
    <m/>
    <m/>
    <m/>
    <e v="#DIV/0!"/>
    <e v="#DIV/0!"/>
    <e v="#DIV/0!"/>
    <e v="#DIV/0!"/>
    <e v="#DIV/0!"/>
    <e v="#DIV/0!"/>
    <e v="#DIV/0!"/>
    <e v="#DIV/0!"/>
    <m/>
    <m/>
    <m/>
    <m/>
    <m/>
    <m/>
    <m/>
    <m/>
    <m/>
    <m/>
    <m/>
    <m/>
    <m/>
    <m/>
    <m/>
    <m/>
    <m/>
    <m/>
    <m/>
    <m/>
    <m/>
    <m/>
    <m/>
    <m/>
  </r>
  <r>
    <n v="2023"/>
    <s v="Propuesta de Investigación Convocatoria"/>
    <x v="1"/>
    <n v="934"/>
    <s v="Convocatoria de estancias posdoctorales orientadas por misiones"/>
    <s v="MinCiencias"/>
    <s v="Aliado"/>
    <s v="N/A"/>
    <s v="N/A"/>
    <s v="Educación musical-coral juvenil con enfoque decolonial en educación superior"/>
    <m/>
    <s v="Candidato: Diana Margarita Juliao Urrego _x000a_Contacto: dianotaj1@gmail.com / 3008031328"/>
    <s v="Doctorado en Estudios Artísticos"/>
    <n v="0"/>
    <m/>
    <n v="0"/>
    <n v="0"/>
    <m/>
    <m/>
    <m/>
    <m/>
    <m/>
    <m/>
    <m/>
    <m/>
    <m/>
    <m/>
    <m/>
    <m/>
    <m/>
    <e v="#DIV/0!"/>
    <e v="#DIV/0!"/>
    <e v="#DIV/0!"/>
    <e v="#DIV/0!"/>
    <e v="#DIV/0!"/>
    <e v="#DIV/0!"/>
    <e v="#DIV/0!"/>
    <e v="#DIV/0!"/>
    <m/>
    <m/>
    <m/>
    <m/>
    <m/>
    <m/>
    <m/>
    <m/>
    <m/>
    <m/>
    <m/>
    <m/>
    <m/>
    <m/>
    <m/>
    <m/>
    <m/>
    <m/>
    <m/>
    <m/>
    <m/>
    <m/>
    <m/>
    <m/>
  </r>
  <r>
    <n v="2023"/>
    <s v="Propuesta de Investigación Convocatoria"/>
    <x v="1"/>
    <n v="934"/>
    <s v="Convocatoria de estancias posdoctorales orientadas por misiones"/>
    <s v="MinCiencias"/>
    <s v="Aliado"/>
    <s v="N/A"/>
    <s v="N/A"/>
    <s v="Entramados musicales y sensibilidades sociales: exploraciones sobre canciones y figuraciones emocionales en Bogotá"/>
    <m/>
    <s v="Candidato: Rafael Sánchez Aguirre_x000a_Contacto: rasancheza@udistrital.edu.co / 3007988198"/>
    <s v="Doctorado en Estudios Artísticos"/>
    <n v="0"/>
    <m/>
    <n v="0"/>
    <n v="0"/>
    <m/>
    <m/>
    <m/>
    <m/>
    <m/>
    <m/>
    <m/>
    <m/>
    <m/>
    <m/>
    <m/>
    <m/>
    <m/>
    <e v="#DIV/0!"/>
    <e v="#DIV/0!"/>
    <e v="#DIV/0!"/>
    <e v="#DIV/0!"/>
    <e v="#DIV/0!"/>
    <e v="#DIV/0!"/>
    <e v="#DIV/0!"/>
    <e v="#DIV/0!"/>
    <m/>
    <m/>
    <m/>
    <m/>
    <m/>
    <m/>
    <m/>
    <m/>
    <m/>
    <m/>
    <m/>
    <m/>
    <m/>
    <m/>
    <m/>
    <m/>
    <m/>
    <m/>
    <m/>
    <m/>
    <m/>
    <m/>
    <m/>
    <m/>
  </r>
  <r>
    <n v="2023"/>
    <s v="Propuesta de Investigación Convocatoria"/>
    <x v="1"/>
    <n v="934"/>
    <s v="Convocatoria de estancias posdoctorales orientadas por misiones"/>
    <s v="MinCiencias"/>
    <s v="Aliado"/>
    <s v="N/A"/>
    <s v="N/A"/>
    <s v="Biomarcadores de apariencia mamográfica en cáncer de mama"/>
    <m/>
    <s v="Candidato: Gloria Milena Cruz Velasquez_x000a_Contacto: phone.gloria@gmail.com / 3006409478"/>
    <s v="Doctorado en Ingeniería"/>
    <n v="0"/>
    <m/>
    <n v="0"/>
    <n v="0"/>
    <m/>
    <m/>
    <m/>
    <m/>
    <m/>
    <m/>
    <m/>
    <m/>
    <m/>
    <m/>
    <m/>
    <m/>
    <m/>
    <e v="#DIV/0!"/>
    <e v="#DIV/0!"/>
    <e v="#DIV/0!"/>
    <e v="#DIV/0!"/>
    <e v="#DIV/0!"/>
    <e v="#DIV/0!"/>
    <e v="#DIV/0!"/>
    <e v="#DIV/0!"/>
    <m/>
    <m/>
    <m/>
    <m/>
    <m/>
    <m/>
    <m/>
    <m/>
    <m/>
    <m/>
    <m/>
    <m/>
    <m/>
    <m/>
    <m/>
    <m/>
    <m/>
    <m/>
    <m/>
    <m/>
    <m/>
    <m/>
    <m/>
    <m/>
  </r>
  <r>
    <n v="2023"/>
    <s v="Propuesta de Investigación Convocatoria"/>
    <x v="1"/>
    <n v="934"/>
    <s v="Convocatoria de estancias posdoctorales orientadas por misiones"/>
    <s v="MinCiencias"/>
    <s v="Aliado"/>
    <s v="N/A"/>
    <s v="N/A"/>
    <s v="Evaluación de la seguridad dinámica del sistema eléctrico interconectado colombiano usando mediciones fasoriales sincronizadas (PMU-WAMS)"/>
    <m/>
    <s v="_x000a_Candidato: Jaime Dwaigth Pinzón Casallas_x000a_Contacto: jaime_p1203@hotmail.com / 3156962823"/>
    <s v="Doctorado en Ingeniería"/>
    <n v="0"/>
    <m/>
    <n v="0"/>
    <n v="0"/>
    <m/>
    <m/>
    <m/>
    <m/>
    <m/>
    <m/>
    <m/>
    <m/>
    <m/>
    <m/>
    <m/>
    <m/>
    <m/>
    <e v="#DIV/0!"/>
    <e v="#DIV/0!"/>
    <e v="#DIV/0!"/>
    <e v="#DIV/0!"/>
    <e v="#DIV/0!"/>
    <e v="#DIV/0!"/>
    <e v="#DIV/0!"/>
    <e v="#DIV/0!"/>
    <m/>
    <s v="Seleccionado en el banco de definitivos Puesto #493"/>
    <m/>
    <m/>
    <m/>
    <m/>
    <m/>
    <m/>
    <m/>
    <m/>
    <m/>
    <m/>
    <m/>
    <m/>
    <m/>
    <m/>
    <m/>
    <m/>
    <m/>
    <m/>
    <m/>
    <m/>
    <m/>
    <m/>
  </r>
  <r>
    <n v="2023"/>
    <s v="Propuesta de Investigación Convocatoria"/>
    <x v="1"/>
    <n v="934"/>
    <s v="Convocatoria de estancias posdoctorales orientadas por misiones"/>
    <s v="MinCiencias"/>
    <s v="Aliado"/>
    <s v="N/A"/>
    <s v="N/A"/>
    <s v="Sistema automático para la detección de arritmias cardíacas (ac), como apoyo al diagnóstico clínico"/>
    <m/>
    <s v="_x000a_Candidato: Jonathan Roberto Torres Castillo_x000a_Contacto: jonathanrtc@gmail.com / 3153887816"/>
    <s v="Doctorado en Ingeniería"/>
    <n v="0"/>
    <m/>
    <n v="0"/>
    <n v="0"/>
    <m/>
    <m/>
    <m/>
    <m/>
    <m/>
    <m/>
    <m/>
    <m/>
    <m/>
    <m/>
    <m/>
    <m/>
    <m/>
    <e v="#DIV/0!"/>
    <e v="#DIV/0!"/>
    <e v="#DIV/0!"/>
    <e v="#DIV/0!"/>
    <e v="#DIV/0!"/>
    <e v="#DIV/0!"/>
    <e v="#DIV/0!"/>
    <e v="#DIV/0!"/>
    <m/>
    <s v="Seleccionado en el banco de definitivos Puesto #490"/>
    <m/>
    <m/>
    <m/>
    <m/>
    <m/>
    <m/>
    <m/>
    <m/>
    <m/>
    <m/>
    <m/>
    <m/>
    <m/>
    <m/>
    <m/>
    <m/>
    <m/>
    <m/>
    <m/>
    <m/>
    <m/>
    <m/>
  </r>
  <r>
    <n v="2023"/>
    <s v="Propuesta de Investigación Convocatoria"/>
    <x v="1"/>
    <n v="934"/>
    <s v="Convocatoria de estancias posdoctorales orientadas por misiones"/>
    <s v="MinCiencias"/>
    <s v="Aliado"/>
    <s v="N/A"/>
    <s v="N/A"/>
    <s v="Pensar la tecnología y la ingeniería desde las ciencias sociales y las humanidades."/>
    <m/>
    <s v="Candidato: Ricardo Castaño Tàmara_x000a_Contacto: rcastanot@correo.udistrital.edu.co / 4243751"/>
    <s v="Doctorado Interinstitucional en Educación / IEIE"/>
    <n v="0"/>
    <m/>
    <n v="0"/>
    <n v="0"/>
    <m/>
    <m/>
    <m/>
    <m/>
    <m/>
    <m/>
    <m/>
    <m/>
    <m/>
    <m/>
    <m/>
    <m/>
    <m/>
    <e v="#DIV/0!"/>
    <e v="#DIV/0!"/>
    <e v="#DIV/0!"/>
    <e v="#DIV/0!"/>
    <e v="#DIV/0!"/>
    <e v="#DIV/0!"/>
    <e v="#DIV/0!"/>
    <e v="#DIV/0!"/>
    <m/>
    <m/>
    <m/>
    <m/>
    <m/>
    <m/>
    <m/>
    <m/>
    <m/>
    <m/>
    <m/>
    <m/>
    <m/>
    <m/>
    <m/>
    <m/>
    <m/>
    <m/>
    <m/>
    <m/>
    <m/>
    <m/>
    <m/>
    <m/>
  </r>
  <r>
    <n v="2023"/>
    <s v="Propuesta de Investigación Convocatoria"/>
    <x v="1"/>
    <n v="934"/>
    <s v="Convocatoria de estancias posdoctorales orientadas por misiones"/>
    <s v="MinCiencias"/>
    <s v="Aliado"/>
    <s v="N/A"/>
    <s v="N/A"/>
    <s v="Propuesta: El género discursivo argumentativo y asertivo como una estrategia para disminuir la violencia a partir de la comunicación"/>
    <m/>
    <s v="Candidato: Yamal Esteban Nasif Contreras_x000a_Contacto: susorecords@yahoo.com / 3157482776"/>
    <s v="Doctorado Interinstitucional en Educación"/>
    <n v="0"/>
    <m/>
    <n v="0"/>
    <n v="0"/>
    <m/>
    <m/>
    <m/>
    <m/>
    <m/>
    <m/>
    <m/>
    <m/>
    <m/>
    <m/>
    <m/>
    <m/>
    <m/>
    <e v="#DIV/0!"/>
    <e v="#DIV/0!"/>
    <e v="#DIV/0!"/>
    <e v="#DIV/0!"/>
    <e v="#DIV/0!"/>
    <e v="#DIV/0!"/>
    <e v="#DIV/0!"/>
    <e v="#DIV/0!"/>
    <m/>
    <m/>
    <m/>
    <m/>
    <m/>
    <m/>
    <m/>
    <m/>
    <m/>
    <m/>
    <m/>
    <m/>
    <m/>
    <m/>
    <m/>
    <m/>
    <m/>
    <m/>
    <m/>
    <m/>
    <m/>
    <m/>
    <m/>
    <m/>
  </r>
  <r>
    <n v="2023"/>
    <s v="Propuesta de Investigación Convocatoria"/>
    <x v="1"/>
    <n v="934"/>
    <s v="Convocatoria de estancias posdoctorales orientadas por misiones"/>
    <s v="MinCiencias"/>
    <s v="Aliado"/>
    <s v="N/A"/>
    <s v="N/A"/>
    <s v="El diálogo desde la perspectiva de David Bohm, una oportunidad para la prevención de violencias y el manejo de conflictos escolares en el área metropolitana de Bogotá"/>
    <m/>
    <s v="Candidato: Yeison Javier Cuesta Beltrán_x000a_Contacto: jason35018@gmail.com / 3102347556"/>
    <s v="Doctorado Interinstitucional en Educación"/>
    <n v="0"/>
    <m/>
    <n v="0"/>
    <n v="0"/>
    <m/>
    <m/>
    <m/>
    <m/>
    <m/>
    <m/>
    <m/>
    <m/>
    <m/>
    <m/>
    <m/>
    <m/>
    <m/>
    <e v="#DIV/0!"/>
    <e v="#DIV/0!"/>
    <e v="#DIV/0!"/>
    <e v="#DIV/0!"/>
    <e v="#DIV/0!"/>
    <e v="#DIV/0!"/>
    <e v="#DIV/0!"/>
    <e v="#DIV/0!"/>
    <m/>
    <m/>
    <m/>
    <m/>
    <m/>
    <m/>
    <m/>
    <m/>
    <m/>
    <m/>
    <m/>
    <m/>
    <m/>
    <m/>
    <m/>
    <m/>
    <m/>
    <m/>
    <m/>
    <m/>
    <m/>
    <m/>
    <m/>
    <m/>
  </r>
  <r>
    <n v="2023"/>
    <s v="Propuesta de Investigación Convocatoria"/>
    <x v="1"/>
    <n v="935"/>
    <s v="Programa Orquídeas. Mujeres en la Ciencia: Agentes para la Paz"/>
    <s v="MinCiencias"/>
    <s v="Aliado"/>
    <s v="N/A"/>
    <s v="N/A"/>
    <s v="Producción de Biochard activado y su uso en distintas actividades agropecuarias dignificando la labor de las mujeres rurales a través de la transferencia del conocimiento científico."/>
    <n v="12"/>
    <s v="Candidato: Jeymy Tatiana Sarmiento Monsalve_x000a_Contacto: 3016207221_x000a_Correo: jeymyta@gmail.com_x000a__x000a_Joven investigadora: Ingrid Mayerli Osma Peña"/>
    <m/>
    <n v="247692308"/>
    <m/>
    <n v="197692308"/>
    <n v="50000000"/>
    <n v="188000000"/>
    <n v="9692308"/>
    <n v="50000000"/>
    <m/>
    <m/>
    <m/>
    <m/>
    <m/>
    <m/>
    <m/>
    <m/>
    <s v="Generación de nuevo conocimiento_x000a_Artículo de investigación centrado en los resultados experimentales de la obtención del biochar del_x000a_café, caracterización y evaluación como absorbente de nitrógeno proveniente del compostaje._x000a_Productos y resultados de actividades de Apropiación Social del Conocimiento._x000a_¨ Ponencia. Participación en eventos científicos, presentando los resultados de la_x000a_investigación_x000a_¨ Evento de carácter científico: Participación en evento de carácter científico a través de un_x000a_poster._x000a_¨ Cartilla o folleto: Medio de divulgación del proyecto para las mujeres de la zona._x000a_¨ Presentación de los resultados a las autoridades locales, nacionales y sectoriales:_x000a_Presentación de los trabajos de grado ante la universidad._x000a_¨ Participación ciudadana en CTeI. Reunión con las mujeres de la zona asesorando el los_x000a_usos de la economía circular dentro de sus actividades agroindustriales._x000a_Productos y resultados de Formación de Recurso Humano._x000a_¨ Jóvenes investigadores: Vinculación del joven investigador al proyecto._x000a_¨ Formación de pregrado: Formación culminada del estudiante de otro estudiante de_x000a_pregrado vinculado al proyecto."/>
    <m/>
    <n v="0.75900621023725934"/>
    <n v="0.24099378976274063"/>
    <n v="0.16237113833829311"/>
    <n v="0.83762886166170691"/>
    <n v="0"/>
    <n v="0"/>
    <n v="0"/>
    <n v="0"/>
    <n v="102753"/>
    <m/>
    <m/>
    <m/>
    <m/>
    <m/>
    <m/>
    <m/>
    <m/>
    <m/>
    <m/>
    <m/>
    <m/>
    <m/>
    <m/>
    <m/>
    <m/>
    <m/>
    <m/>
    <m/>
    <m/>
    <m/>
    <m/>
    <m/>
  </r>
  <r>
    <n v="2023"/>
    <s v="Propuesta de Investigación Convocatoria"/>
    <x v="1"/>
    <n v="935"/>
    <s v="Programa Orquídeas. Mujeres en la Ciencia: Agentes para la Paz"/>
    <s v="MinCiencias"/>
    <s v="Aliado"/>
    <s v="N/A"/>
    <s v="N/A"/>
    <s v="La gestión integral del recurso hídrico en sistemas de abastecimiento de agua en zonas rurales, una mirada desde el enfoque adaptativo de las comunidades"/>
    <n v="12"/>
    <s v="Candidato: Aura Paola Andrade_x000a_Contacto: 3016207221_x000a_Correo: jeymyta@gmail.com_x000a__x000a_Joven investigadora: Ingrid Mayerli Osma Peña"/>
    <m/>
    <n v="0"/>
    <m/>
    <n v="0"/>
    <n v="0"/>
    <m/>
    <m/>
    <m/>
    <m/>
    <m/>
    <m/>
    <m/>
    <m/>
    <m/>
    <m/>
    <m/>
    <m/>
    <m/>
    <e v="#DIV/0!"/>
    <e v="#DIV/0!"/>
    <e v="#DIV/0!"/>
    <e v="#DIV/0!"/>
    <e v="#DIV/0!"/>
    <e v="#DIV/0!"/>
    <e v="#DIV/0!"/>
    <e v="#DIV/0!"/>
    <m/>
    <m/>
    <m/>
    <m/>
    <m/>
    <m/>
    <m/>
    <m/>
    <m/>
    <m/>
    <m/>
    <m/>
    <m/>
    <m/>
    <m/>
    <m/>
    <m/>
    <m/>
    <m/>
    <m/>
    <m/>
    <m/>
    <m/>
    <m/>
  </r>
  <r>
    <n v="2023"/>
    <s v="Propuesta de Investigación Convocatoria"/>
    <x v="4"/>
    <n v="935"/>
    <s v="Programa Orquídeas. Mujeres en la Ciencia: Agentes para la Paz"/>
    <s v="MinCiencias"/>
    <s v="Aliado"/>
    <s v="N/A"/>
    <s v="N/A"/>
    <s v="Por una escucha social que promueva la construcción de Paz a través de la experiencia estética con las artes."/>
    <n v="12"/>
    <s v="Candidato: Juliana Patricia León Suárez_x000a_Contacto: amramireza@udistrital.edu.co / 3148156544_x000a_Doctorado / Instituto: Doctorado en Ambiente y Sustentabilidad"/>
    <s v="Doctorado en Estudios Artísticos"/>
    <n v="216153846"/>
    <m/>
    <n v="216153846"/>
    <n v="0"/>
    <n v="200000000"/>
    <n v="16153846"/>
    <m/>
    <m/>
    <m/>
    <m/>
    <m/>
    <m/>
    <m/>
    <m/>
    <m/>
    <m/>
    <m/>
    <n v="0.92526690457314376"/>
    <n v="7.47330954268563E-2"/>
    <n v="1"/>
    <n v="0"/>
    <n v="0"/>
    <n v="0"/>
    <n v="0"/>
    <n v="0"/>
    <n v="102674"/>
    <m/>
    <m/>
    <m/>
    <m/>
    <m/>
    <m/>
    <m/>
    <m/>
    <m/>
    <m/>
    <m/>
    <m/>
    <m/>
    <m/>
    <m/>
    <m/>
    <m/>
    <m/>
    <m/>
    <m/>
    <m/>
    <m/>
    <m/>
  </r>
  <r>
    <n v="2023"/>
    <s v="Propuesta de Investigación Convocatoria"/>
    <x v="1"/>
    <n v="937"/>
    <s v="CONVOCATORIA “INVESTIGACIÓN FUNDAMENTAL”"/>
    <s v="MinCiencias"/>
    <s v="Ejecutor"/>
    <s v="1- Universidad Surcolombiana (co-ejecutor)_x000a_2- FUNDACIÓN PARA EL DESARROLLO DE LA EDUCACIÓN EN LA ORINOQUIA (co-ejecutor) - FDEO"/>
    <s v="N/A"/>
    <s v="Modelo pedagógico de justicia restaurativa en territorios PDET: aportes al campo de la paz desde un enfoque multisistémico, narrativo e interseccional"/>
    <n v="24"/>
    <s v="UDFJC:_x000a_- Marieta Quintero Mejía (investigadora principal)_x000a_-  Juan Carlos Amador Baquiro (co-investigador)_x000a_- Nine Yofana Ballesteros Albarracín (personal de apoyo)_x000a_- Oscar Eduardo Alba Niño (personal de apoyo)_x000a_- Aida Marcela Gutiérrez Molano (estudiante doctorado) _x000a_- Carolina González León (estudiante de doctorado)_x000a_- Mary Estrella Páez Gamboa (personal de apoyo)_x000a__x000a_USC:_x000a_- Angela María Cuellar Guayará (personal de apoyo)_x000a_- Myriam Oviedo Córdoba (co-investigador)_x000a_- William Sierra Barón (co-investigador)_x000a__x000a_FDEO:_x000a_- Ricardo Antonio Munevar (co-investigador)"/>
    <s v="UDFJC:_x000a_- Moralia_x000a__x000a_USC:_x000a_- CRECER"/>
    <n v="1717056256"/>
    <n v="454000000"/>
    <n v="830000000"/>
    <n v="887056256"/>
    <n v="830000000"/>
    <n v="0"/>
    <n v="420000000"/>
    <n v="0"/>
    <n v="372056256"/>
    <n v="0"/>
    <n v="95000000"/>
    <m/>
    <m/>
    <m/>
    <m/>
    <s v="En estricta alineación con los obejtivos trazados, así como cada una de las fases metodológicas propuesta, se plantean los siguientes_x000a_resultados de investigación:_x000a_-Instrumentos cualimétricos para la identificación de actitudes, creencias y emociones en narrativas de miembros de instituciones_x000a_educativas (exosistema), actores comunitarios (mesosistema) y víctimas y comparecientes (microsistema), en normas sociales que_x000a_inhiben la confianza en la justicia restaurativa como vía para la reconciliación entre los colombianos._x000a_- Modelo pedagógico de justicia restaurativa en territorios PDET con perspectiva cualimétrica, multisistémica e interseccional._x000a_-Portal web con narrativas transmedia que sistematiza los resultados obtenidos y promueve la confianza en la justicia restaurativa_x000a_como vía para la reconciliación entre los colombianos a través de un estudio cualimétrico._x000a_-Informe con hallazgos y recomendaciones que contribuyan al fortalecimiento de ecosistemas científicos y la generación de nuevo_x000a_conocimiento en el campo de la justicia restaurativa y la paz, a partir del modelo pedagógico con perspectiva cualimétrica,_x000a_multisistémica e interseccional."/>
    <s v="- Un artículo categoría A1_x000a_- Un artículo categoría B_x000a_- Un libro categoría B_x000a_- Elaboración de una Cartillas o Folletos como medio de divulgación de los resultados del proyecto._x000a_- Tres Cursos de capacitación, seminarios o talleres realizados en el campo de conocimiento del proyecto_x000a_- Una Comunicación del conocimiento con entidades competentes_x000a_- Fortalecimiento de la Red Colectivo Educación para la paz y_x000a_conformación de una nueva red que permita un ecosistema científico internacional en el marco de la justicia restaurativa (2)_x000a_- Generación de 4 contenidos multimodales y digitales en el marco del Modelo pedagógico de justicia restaurativa._x000a_- Vinculación de las estudiantes Carolina González León y Aída Marcela Gutiérrez al proyecto."/>
    <n v="0.48338544360424263"/>
    <n v="0.24460468230576132"/>
    <n v="0"/>
    <n v="1"/>
    <n v="0.21668262452083573"/>
    <n v="5.5327249569160304E-2"/>
    <n v="0"/>
    <n v="0"/>
    <n v="101156"/>
    <n v="408"/>
    <s v="16/08/2023_x000a__x000a_07/09/2023"/>
    <s v="16/05/2023_x000a_1:38 p.m."/>
    <m/>
    <m/>
    <m/>
    <m/>
    <m/>
    <m/>
    <m/>
    <m/>
    <m/>
    <m/>
    <m/>
    <m/>
    <m/>
    <m/>
    <m/>
    <m/>
    <m/>
    <m/>
    <m/>
    <m/>
  </r>
  <r>
    <n v="2023"/>
    <s v="Propuesta de Investigación Convocatoria"/>
    <x v="1"/>
    <n v="937"/>
    <s v="CONVOCATORIA “INVESTIGACIÓN FUNDAMENTAL”"/>
    <s v="MinCiencias"/>
    <s v="Ejecutor"/>
    <s v="1- Universidad Nacional de Colombia - UNAL"/>
    <s v="N/A"/>
    <s v="BÚSQUEDA RACIONAL DE AGENTES FITOSANITARIOS PROVENIENTES DELGÉNERO Piper PARA EL CONTROL DE HONGOS QUE AFECTAN EL CULTIVO DE PAPA CRIOLLA (Solanum phureja)"/>
    <n v="36"/>
    <s v="UDFJC:_x000a_- William Fernando Castrillón (investigador principal)_x000a_- Jhennsy Lorena Correal (personal de apoyo)_x000a_- Lena Carolina Echeverry (co-investigador)_x000a__x000a_UNAL:_x000a_- Oscar Javier Patiño (co-investigador)_x000a_- Luis Cuca Suárez (co-investigador)_x000a_- Julieth Angélica Prieto (co-investigador)_x000a_- Javier Andrés Matulevich (estudiante doctorado)"/>
    <s v="UDFJC:_x000a_- Productos Naturales Vegetales_x000a__x000a_UNAL:_x000a_- Grupo de Investigación en Química de Productos Naturales Vegetales Bioactivos (QuiProNaB)"/>
    <n v="1459126328"/>
    <n v="371113733"/>
    <n v="878179904"/>
    <n v="580946424"/>
    <n v="878179904"/>
    <n v="0"/>
    <n v="376346950"/>
    <n v="0"/>
    <n v="204599474"/>
    <m/>
    <m/>
    <m/>
    <m/>
    <m/>
    <m/>
    <s v="Realizar la identificación a nivel macroscópico y molecular de los principales hongos y/o oomycetes fitopatógenos asociados con las enfermedades presentes en los cultivos de papa criolla._x000a_Establecer de manera racional a través de estudios metabolómicos, cuáles de las especies vegetales pertenecientes al género Piper son las más promisorias como fuentes de sustancias capaces de inhibir significativamente el crecimiento de agentes fitopatógenos asociados al cultivo de papa criolla._x000a_Determinar algunos de los constituyentes químicos responsables de la actividad exhibida por los extractos provenientes del género Piper frente a los hongos y/o oomycetes fitopatógenos asociados al cultivo de papa criolla._x000a_Determinar la influencia de los diferentes grupos funcionales de las moléculas más activas frente a la inhibición de hongos fitopatógenos asociados al cultivo de papa criolla._x000a_Caracterizar al fitotoxicidad y el potencial antifúngico de las sustancias más promisorias para el control de los hongos fitopatógenos asociados al cultivo de papa criolla._x000a_Los resultados propuestos permitirán proponer y desarrollar alternativas que permitan mejorar las capacidades nacionales para el manejo y control de hongos fitopatógenos asociados al cultivo de papa criolla. Adicionalmente, los resultados enfocados en la caracterización química y biológica de las especies vegetales como fuente natural de sustancias bioactivas eficientes y seguras, podría significar la puesta en marcha de una estrategia nacional encaminada a la bioprospección en la biodiversidad colombiana como estrategia para el descubrimiento y desarrollo de nuevos agentes fitosanitarios que le permitan a los agricultores reducir gastos en antifúngicos en sus cultivos."/>
    <s v="- Un artículo categoría B_x000a_- Un artículo categoría A1_x000a_- Presentación de 2 ponencias orales en dos congresos nacionales o internacionales_x000a_- Vinculación de dos Estudiantes de pregrado adscrito a algún programa de la Universidad Distrital FJC_x000a_- Vinculación de un Estudiante de doctorado adscrito al Programa de Doctorado en Ciencias - Química de la UNAL"/>
    <n v="0.60185323720647721"/>
    <n v="0.25792622802979126"/>
    <n v="0"/>
    <n v="1"/>
    <n v="0.14022053476373159"/>
    <n v="0"/>
    <n v="0"/>
    <n v="0"/>
    <n v="101371"/>
    <n v="410"/>
    <m/>
    <s v="26/05/2023_x000a_10:35 a.m."/>
    <m/>
    <m/>
    <m/>
    <m/>
    <m/>
    <m/>
    <m/>
    <m/>
    <m/>
    <m/>
    <m/>
    <m/>
    <m/>
    <m/>
    <m/>
    <m/>
    <m/>
    <m/>
    <m/>
    <m/>
  </r>
  <r>
    <n v="2023"/>
    <s v="Propuesta de Investigación Convocatoria"/>
    <x v="1"/>
    <n v="937"/>
    <s v="CONVOCATORIA “INVESTIGACIÓN FUNDAMENTAL”"/>
    <s v="MinCiencias"/>
    <s v="Co-ejecutor"/>
    <s v="1- Universidad de Cundinamarca - UdeC"/>
    <s v="N/A"/>
    <s v="Gestión ambiental participativa para la conservación y promoción de la sostenibilidad en producciones agrícolas familiares en la provincia del Sumapaz"/>
    <n v="33"/>
    <s v="UDFJC:_x000a_- Roberto Ferro Escobar (co-investigador) _x000a__x000a_UdeC:_x000a_- Natalia Escobar Escobar (investigador principal)_x000a_- Elizabeth Escobar (co-investigador)_x000a_- Maria Cristina Velásquez (co-investigador)_x000a_- Jose Alexander Herrera (co-investigador)_x000a_- Gustavo Andrés Rodríguez (co-investigador)_x000a_- Gonzalo Escobar Reyes (co-investigador)_x000a_- Lourdes Elvira Rodríguez (co-investigador)"/>
    <s v="UDFJC: _x000a_- LIDER_x000a__x000a_UdeC:_x000a_- Área de Trabajo_x000a_- Arado"/>
    <n v="1495131959"/>
    <n v="424500000"/>
    <n v="879000000"/>
    <n v="616131959"/>
    <n v="879000000"/>
    <n v="0"/>
    <n v="95600000"/>
    <n v="0"/>
    <n v="520531959"/>
    <m/>
    <m/>
    <m/>
    <m/>
    <m/>
    <m/>
    <s v="El estudio evidenciaría estrategias de gestión orientadas a la integración ambiental desde la construcción participativa para la conservación y promoción de la sostenibilidad, en producciones agrícolas familiares en la Provincia del Sumapaz, cuyos resultados_x000a_redundarán en la caracterización y tipificación de estas, con especial interés en producción orgánica, lo cual en el corto plazo_x000a_evidenciaría una línea base específica en cuanto a las prácticas agropecuarias representativas de los sistemas de producción_x000a_agropecuarios a esta escala, con lo cual se pueden proyectar intervenciones específicas y precisas según las necesidades_x000a_identificadas._x000a_Así mismo, en el mediano plazo toma en consideración el estado del recurso hídrico, suelo, entomofauna, asociados a las prácticas_x000a_agropecuarias que se llevan a cabo a esta escala, de tal forma, que permita precisar las estrategias para intervenir desde los_x000a_principios de la gestión sostenible de estos recursos, buscando que las actividades y prácticas que se lleven a cabo en estos sistemas_x000a_conduzcan a la preservación y conservación de los recursos naturales._x000a_Es así, como desde la integración de las actividades anteriores, cuyo punto de partida es el análisis de la información generada de la_x000a_caracterización y tipificación de estos sistemas, se podrá tener la línea base de información, para poder interactuar con la_x000a_comunidad, desde procesos participativos en donde se construyan y gestionen estrategias innovadoras y contextualizada orientadas_x000a_a la sostenibilidad de los recursos naturales, de modo que se promocionen en efectivamente, a través de ejercicios demostrativos en_x000a_donde se articulan métodos, técnicas y prototipos para el uso y optimización del recurso hídrico._x000a_Finalmente y a la luz de la necesidad que se tiene de disminuir la brecha existente en cuanto al uso de las tecnología en la ruralidad,_x000a_el proyecto desarrollará una plataforma web, a través de la cual se logre la centralización y procesamiento de datos que facilitarán la_x000a_localización y seguimiento al desarrollo de las prácticas agrícolas._x000a_Por lo anterior, los resultados serán medibles a partir del seguimiento de las actividades que conducen al diseño, aplicación, y_x000a_análisis de los instrumentos que se apliquen para la caracterización, tipificación y análisis de las prácticas agropecuarias en las_x000a_aporx. 20-25 unidades productivas y su impacto en el recurso hídrico, suelo, lo cual se materializa con los resultados de laboratorio,_x000a_a partir de los cuales se realizará el documento de análisis que permita dar cuenta de la relación entre las prácticas llevadas a cabo_x000a_en las unidades productivas, y los impactos que en los recursos mencionados tienen._x000a_Los productos anteriores, dan lugar a la base de información tanto para la toma de decisiones técnicas, como para socializar ante la_x000a_comunidad el estado de los recursos de acuerdo las prácticas que llevan a cabo. De tal forma, que a partir de la articulación de los_x000a_aspectos técnicos y la participación de la comunidad, se proyectarán estrategias contextualizadas y acordes con la cultura y sobre_x000a_todo orientadas a la conservación y sostenibilidad de los recursos naturales. De donde, se puede dar lugar al diseño de protocolos de_x000a_buenas prácticas, ajustados según la estrategia, el tipo de unidad, impacto a mitigar y/o práctica de conservación, según sea el caso._x000a_Igualmente, el cuarto objetivo dará lugar a un producto tecnológico tipo plataforma web, en el que se podrá realizar la localización_x000a_y seguimiento de prácticas agropecuarias. Aunado a lo anterior, se generarán tesis de pregrado y a nivel de maestría, artículos_x000a_científicos en los que se visibilicen los resultados logrados. A partir de estos productos, se espera mitigar los efectos generados por_x000a_el uso inadecuado del recurso hídrico y las condiciones del suelo._x000a_La relación entre la capacidad agrícola familiar con respecto a las prácticas de producción agroalimentaria que propendan por_x000a_sistemas más seguros. Siendo este un aporte para la agenda 2030 de los ODS (Objetivos de Desarrollo Sustentable), en sus objetivos_x000a_2 y 12, al Conpes 3918 de 2018 y al Plan de Desarrollo de Cundinamarca 2020-2024 en la línea estratégica: Más sostenibilidad,_x000a_como una apuesta a agroecosistemas sostenibles desde la denominada: El Campo Corazón de progreso de Cundinamarca, como_x000a_principal alternativa para mantener la Seguridad Alimentaria, en concordancia con lo establecido en el Plan Nacional de Desarrollo_x000a_2018 – 2022, “Pacto por Colombia, Pacto por la Equidad”._x000a_De otra parte, es importante resaltar que desde el ámbito de la agricultura familiar, el proyecto busca visibilizar el aporte y_x000a_participación de la mujer rural al capital social de su comunidad local y regional, en las múltiples actividades a las que se encuentra_x000a_vinculada (maternidad, educación, oficios domésticos, productividad agropecuaria, artesanal, artística, etc); y la importancia de los_x000a_mercados orgánicos, que promocionan sus productos sin intermediarios, como actividad principal de las familias; aporte directo a_x000a_los ODS 5, 8 y 10, que además de reconocer el papel que representa la mujer rural para el desarrollo de los territorios, contribuye a_x000a_la reducción de las desigualdades y promueve el crecimiento económico sostenido, inclusivo y sostenible, el empleo y el trabajo_x000a_decente para todos. En este sentido, desde el Plan de Desarrollo de Cundinamarca 2020-2024, el proyecto aportaría a los siguientes_x000a_programas: Cundinamarca sin estereotipos y productividad- un camino de desarrollo, que hace parte de la línea estratégica: “Más_x000a_Competitividad y más Productividad” (Objetivos de Desarrollo Sostenible, 2015)._x000a_A partir de los encuentros, socializaciones y talleres con las comunidades y particularmente, con la mujer rural, se pretende el_x000a_fortalecimiento de prácticas agropecuarias que propendan por la conservación de los recursos naturales, especialmente agua y suelo._x000a_Desde el rol de madre y líder, como mujer rural, se promuevan y repliquen en niños y jóvenes, conocimientos y saberes que_x000a_fortalezcan la sostenibilidad de estos sistemas."/>
    <s v="- 1 Libro de formación. Producto: libro sometido a editorial Institucional. RESPONSABLES Grupo Arado y Área Verde._x000a_- 1 artículos A2 sometido a evaluación en revista. RESPONSABLES Grupo Arado_x000a_- 1 artículos A2 sometido a evaluación en revista. RESPONSABLES Grupo Área Verde_x000a_- 1 artículos B sometido a evaluación en revista. RESPONSABLES Grupos Área Verde y Arado_x000a_- 1 artículos B sometido a evaluación en revista. RESPONSABLES Grupos LIDER_x000a_- 1PLATAFORMA WEB. RESPONSABLES Grupo Líder_x000a_- 1 APLICATIVO MÓVIL. RESPONSABLE Grupo Líder _x000a_- 1 mapa de riesgo ambiental. RESPONSABLES Grupos Arado, Área Verde y Líder_x000a_- 3 organizaciones de eventos especializados.  RESPONSABLES Grupo Arado: 1, Grupo Área Verde:1, Grupo Líder: 1_x000a_- 1 Cartilla como medio de divulgación de los resultados del proyecto. RESPONSABLES Grupos Arado y Área Verde_x000a_- 3 capacitaciones. RESPONSABLES Grupos Arado y Área Verde_x000a_- 3 Participaciones ciudadanas con comunidades en proyectos de investigación. RESPONSABLES Grupos Arado y Área Verde_x000a_- 1 Vídeo. RESPONSABLES Grupos Arado y Área Verde_x000a_- 6 participaciones en eventos científicos nacionales. RESPONSABLES Grupo Arado: 2 ponencia nacional Grupo Área Verde:2 ponencia nacional Grupo Líder: 2 ponencia nacional_x000a_- 6 participaciones en eventos científicos internacionales._x000a_RESPONSABLES Grupo Arado: 2 ponencia internacional Grupo Área Verde:2 ponencia internacional Grupo Líder: 2 ponencia internacional_x000a_- 3 participaciones en eventos científicos en calidad de póster. RESPONSABLES Grupo Arado: 3 participaciones tipo póster_x000a_- 5 TRABAJOS DE PREGRADO CON ACTA DE SUSTENTACIÓN_x000a_- 1 TRABAJO DEMAESTRÍA CON ACTA DE SUSTENTACIÓN"/>
    <n v="0.58790797341253276"/>
    <n v="6.3940844434855662E-2"/>
    <n v="0"/>
    <n v="1"/>
    <n v="0.34815118215261159"/>
    <n v="0"/>
    <n v="0"/>
    <n v="0"/>
    <n v="103678"/>
    <n v="523"/>
    <m/>
    <s v="26/05/2023_x000a_5:22 p.m."/>
    <m/>
    <m/>
    <m/>
    <m/>
    <m/>
    <m/>
    <m/>
    <m/>
    <m/>
    <m/>
    <m/>
    <m/>
    <m/>
    <m/>
    <m/>
    <m/>
    <m/>
    <m/>
    <m/>
    <m/>
  </r>
  <r>
    <n v="2023"/>
    <s v="Propuesta de Investigación Convocatoria"/>
    <x v="1"/>
    <n v="937"/>
    <s v="CONVOCATORIA “INVESTIGACIÓN FUNDAMENTAL”"/>
    <s v="MinCiencias"/>
    <s v="Ejecutor"/>
    <s v="N/A"/>
    <s v="N/A"/>
    <s v="Estudio de dinámica molecular sobre los mecanismos de acción bactericida de péptidos antimicrobianos para el diseño de antibióticos alternativos"/>
    <n v="24"/>
    <s v="UDFJC:_x000a_- Roberto Ferro Escobar (investigador principal)_x000a_- Cesar Aurelio Herreño (co-investigador)_x000a_- Andrés Dario Bermúdez Manjarres (co-investigador)_x000a_- Nathaly Marín Medina (co-investigador)_x000a_- Diego Alejandro Barragán (estudiante de maestría)_x000a_- Gustavo Silva (estudiante de doctorado)_x000a__x000a_Asesor Internacional:_x000a_- Gilles Paul Pieffet "/>
    <s v="UDFJC:_x000a_- Grupo de Instrumentación Cientifica &amp; Didáctica_x000a_- Laboratorio de Investigación y desarrollo en Electrónica y Redes (LIDER)"/>
    <n v="1000000000"/>
    <n v="611000000"/>
    <n v="611000000"/>
    <n v="389000000"/>
    <n v="611000000"/>
    <n v="0"/>
    <n v="389000000"/>
    <m/>
    <m/>
    <m/>
    <m/>
    <m/>
    <m/>
    <m/>
    <m/>
    <s v="Durante el desarrollo del proyecto, uno de los primeros resultados esperados es identificar los PAM más relevantes actualmente en_x000a_el desarrollo de tratamientos antibióticos alternativos. Se sabe que en general los PAM son de gran interés puesto que tienen un_x000a_amplio rango de actividad bactericida; sin embargo, con base en la revisión de la literatura científica de los últimos años buscamos_x000a_determinar de la amplia gama de PAM que existen en la naturaleza y de los PAM análogos que derivan de los naturales, cuáles son_x000a_los más prometedores para el desarrollo de nuevos antibióticos._x000a_Una vez realizadas las simulaciones de dinámica molecular y analizados los datos obtenidos, se espera caracterizar la estabilidad_x000a_mecánica de los PAM identificados como prometedores para los futuros antibióticos alternativos. Como resultado esperado en esta_x000a_fase tenemos una mejor comprensión del comportamiento a nivel molecular de la interacción péptido-membrana, lo cual permite_x000a_explicar el mecanismo de acción bactericida del péptido a partir de resultados obtenidos de herramientas computacionales y_x000a_complementar los resultados obtenidos por otros grupos de investigación de estudios experimentales._x000a_Finalmente, otro de los resultados esperados con el desarrollo del proyecto es poder proponer diseños de PAM análogos que tengan_x000a_un comportamiento ideal en la futura fabricación de tratamientos antibióticos alternativos basados en péptidos con el fin de tratar_x000a_las infecciones bacterianas que se han vuelto resistentes a los antibióticos convencionales._x000a_Por otro lado, los productos esperados de la invesigación son:_x000a_PRODUCTO 1: Artículo científico sometido a revista Q1 (Artículo original en revista indexada internacional)_x000a_PRODUCTO 2: Artículo científico sometido a revista Q2 (Artículo original en revista indexada internacional)_x000a_PRODUCTO 3: Ponencia en congreso internacional_x000a_PRODUCTO 4: Evento científico (póster)_x000a_PRODUCTO 5: Participación Ciudadana en CTeI_x000a_PRODUCTO 6: Capítulo en libro resultado de investigación"/>
    <s v="- Publicación de artículo en revista A2 resultado del proyecto de investigación propuesto_x000a_- Publicación de artículo en revista B resultado de las simulaciones obtenidas del proyecto de investigación_x000a_- Publicación de capítulo de libro sobre las simulaciones efectuadas en el proyecto y los resultados obtenidos acerca de la actividad bactericida de los péptidos antimicrobianos._x000a_- Dos Charlas de divulgación científica para la apropiación social del conocimiento dirigida a investigadores y estudiantes de carreras ciencias naturales o ingenierías_x000a_- Formación de tres estudiantes de pregrado_x000a_- Formación de un estudiante de maestría_x000a_- Formación de un estudiante de doctorado"/>
    <n v="0.61099999999999999"/>
    <n v="0.38900000000000001"/>
    <n v="0"/>
    <n v="1"/>
    <n v="0"/>
    <n v="0"/>
    <n v="0"/>
    <n v="0"/>
    <n v="102673"/>
    <n v="261"/>
    <m/>
    <s v="26/05/2023_x000a_11:16 a.m."/>
    <m/>
    <m/>
    <m/>
    <m/>
    <m/>
    <m/>
    <m/>
    <m/>
    <m/>
    <m/>
    <m/>
    <m/>
    <m/>
    <m/>
    <m/>
    <m/>
    <m/>
    <m/>
    <m/>
    <m/>
  </r>
  <r>
    <n v="2023"/>
    <s v="Propuesta de Investigación Convocatoria"/>
    <x v="1"/>
    <n v="937"/>
    <s v="CONVOCATORIA “INVESTIGACIÓN FUNDAMENTAL”"/>
    <s v="MinCiencias"/>
    <s v="Co-ejecutor"/>
    <s v="1- Corporación Universitaria Minuto de Dios - UniMinuto"/>
    <s v="N/A"/>
    <s v="Páramo Vivo: Implementación de un sistema de monitoreo de la vitalidad y calidad del páramo que permitan establecer políticas de gestión sostenible de ecosistemas del páramo cruz verde."/>
    <n v="24"/>
    <s v="UDFJC:_x000a_- Giovanni Bermudez (co-investigador)_x000a_- Angel Ayala Bolaños (personal de apoyo)_x000a_- Michelle Sepulveda Sanchez (personal de apoyo)_x000a_- Estefani Tapiero Guerra (personal de apoyo)_x000a_- Kristel Novoa Roldán (co-investigador)_x000a_- Wilson Infante Moreno (co-investigador)_x000a_- Daniel Castellanos Cuervo (personal de apoyo)_x000a__x000a_Uniminuto:_x000a_- Jhon Monje Carvajal (investigador principal)_x000a_- Edgar Aguirre Buenaventura (co-investigador)_x000a_- Laura Rodríguez Rodríguez (co-investigador)_x000a_- Ingrid Gómez (co-investigador)"/>
    <s v="UDFJC:_x000a_- Robótica Móvil Autónoma (ROMA)_x000a__x000a_Uniminuto:_x000a_- AGROECO y Gestión Ambiental_x000a_- Investigación-IT Minuto"/>
    <n v="1356183858"/>
    <n v="148082492"/>
    <n v="871787797"/>
    <n v="484396061"/>
    <n v="871787797"/>
    <n v="0"/>
    <n v="200632661"/>
    <n v="0"/>
    <n v="283763400"/>
    <m/>
    <m/>
    <m/>
    <m/>
    <m/>
    <m/>
    <m/>
    <s v="- Dos artículos de investigación categoría A2_x000a_- Un Registro de solicitud de patente de modelo de utilidad de la estación de monitoreo_x000a_- Un libro categoría A_x000a_- Un Modelo de estación de monitoreo ambiental desarrollado con todas las características técnicas y de funcionamiento del producto"/>
    <n v="0.64282419515422373"/>
    <n v="0.14793913068385747"/>
    <n v="0"/>
    <n v="1"/>
    <n v="0.20923667416191882"/>
    <n v="0"/>
    <n v="0"/>
    <n v="0"/>
    <n v="104474"/>
    <n v="370"/>
    <m/>
    <s v="26/05/2023_x000a_4:21 p.m."/>
    <m/>
    <m/>
    <m/>
    <m/>
    <m/>
    <m/>
    <m/>
    <m/>
    <m/>
    <m/>
    <m/>
    <m/>
    <m/>
    <m/>
    <m/>
    <m/>
    <m/>
    <m/>
    <m/>
    <m/>
  </r>
  <r>
    <n v="2023"/>
    <s v="Propuesta de Investigación Convocatoria"/>
    <x v="1"/>
    <n v="937"/>
    <s v="CONVOCATORIA “INVESTIGACIÓN FUNDAMENTAL”"/>
    <s v="MinCiencias"/>
    <s v="Ejecutor"/>
    <s v="N/A"/>
    <s v="N/A"/>
    <s v="Investigación científica y desarrollo tecnológico para la remediación de aguas del rio Cáqueza usando bio-nano materiales"/>
    <n v="24"/>
    <s v="UDFJC:_x000a_- Cesar Aurelio Herreño Fierro (investigador principal)_x000a_- Nelson Libardo Forero (personal de apoyo)_x000a_- Cesar Díaz Pomar (co-investigador)_x000a_- Arthur Triana Martínez (co-investigador)_x000a_- Luis Eduardo Peña (personal de apoyo)_x000a_- Jaidith Marisol Ramos Rincón (personal científico)_x000a_- Diana del Socorro Daza (personal de apoyo)_x000a_- Julio Beltrán Vargas (co-investigador)_x000a_- Nelson Enrique Barrios (personal de apoyo)_x000a_- Angie Pineda Morales (estudiante pregrado)_x000a_- Miguel Ángel Delgado (co-investigador)_x000a_- Camilo Andrés Huertas (estudiante pregrado)"/>
    <s v="UDFJC:_x000a_- Instrumentación Química_x000a_- INDESOS - Investigación para el desarrollo sostenible_x000a_- Física del medio ambiente y energía solar_x000a_- Grupo de instrumentación científica &amp; didáctica"/>
    <n v="1198940000"/>
    <n v="880000000"/>
    <n v="880000000"/>
    <n v="318940000"/>
    <n v="880000000"/>
    <n v="0"/>
    <n v="318940000"/>
    <m/>
    <m/>
    <m/>
    <m/>
    <m/>
    <m/>
    <m/>
    <m/>
    <s v="- Reconocimiento del actual índice de calidad de las Aguas del rio Cáqueza perteneciente a la Cuenca hidrográfica del río Guayuriba en el municipio de Cáqueza Cundinamarca_x000a_- Implementación de tecnologias a nivel de aguas contaminadas en las Aguas del rio Cáqueza usando nanociencia y nanotecnología_x000a_- Solución de un problema ambiental local usando_x000a_nanociencia y nanotecnología"/>
    <s v="- Dos Artículo categoría B publicado o carta de aceptación del artículo para su publicación emitida por el editor o comité editorial de la respectiva revista respecto al objetivo especifico 1_x000a_- Un Artículo categoría A2 publicado o carta de aceptación del artículo para su publicación emitida por el editor o comité editorial de la respectiva revista . Cumple con el objetivo especifico 2_x000a_- Un Cursos de capacitación, seminarios o talleres realizados. Producto: Programa del curso, capacitación, seminario o taller; intensidad horaria, duración y lista de asistencia_x000a_- Organización de tres eventos especializados. Producto: Certificación de la organización y realización de eventos científicos tales como workshops, simposios y congresos_x000a_- Participacion y ponencia a dos congreso internacional en nanotecnologia, ciencias o ingenieria_x000a_- Cuatro Estudiantes en formación de pregrado ciencias, licenciaturas e ingeniería_x000a_- Vinculación de un estudiante de maestría_x000a_- Vinculación de un estudiante de doctorado"/>
    <n v="0.73398168382070827"/>
    <n v="0.26601831617929173"/>
    <n v="0"/>
    <n v="1"/>
    <n v="0"/>
    <n v="0"/>
    <n v="0"/>
    <n v="0"/>
    <n v="103320"/>
    <n v="103"/>
    <m/>
    <s v="26/05/2023_x000a_5:55 p.m."/>
    <m/>
    <m/>
    <m/>
    <m/>
    <m/>
    <m/>
    <m/>
    <m/>
    <m/>
    <m/>
    <m/>
    <m/>
    <m/>
    <m/>
    <m/>
    <m/>
    <m/>
    <m/>
    <m/>
    <m/>
  </r>
  <r>
    <n v="2023"/>
    <s v="Propuesta de Investigación Convocatoria"/>
    <x v="1"/>
    <n v="937"/>
    <s v="CONVOCATORIA “INVESTIGACIÓN FUNDAMENTAL”"/>
    <s v="MinCiencias"/>
    <s v="Ejecutor"/>
    <s v="1- Fuerza Aérea Colombiana - FAC"/>
    <s v="N/A"/>
    <s v="Comportamiento de celda de combustible de hidrógeno acoplada a un vehículo remotamente pilotado tipo cuadricóptero en condiciones ambientales del trópico colombiano"/>
    <n v="36"/>
    <s v="UDFJC:_x000a_- Diana Marcela Ovalle Martínez (investigador principal)_x000a_- Luis Francisco Combitá (personal científico)_x000a_- Marco Aurelio Alzate (personal científico)_x000a_- José Leon Leon (estuadiante doctorado) _x000a_- Helman Sarmiento (personal de apoyo)_x000a__x000a_FAC:_x000a_- Edward Villegas Polo (estudiante pregrado)_x000a_- Melquis Cely (estudiante pregrado)_x000a_- Richard Cáceres (personal científico)_x000a_- Ignacio Alvarado Ortega (personal científico)_x000a_- Juan Carlos López Giraldo (personal científico)_x000a_- Jhon Dario Osorio (personal científico)_x000a_- Orlando Puentes Garzón (personal científico)_x000a_- Oscar Duque Hincapie (estudiante pregrado)_x000a_- Loren Valencia Banguero (estudiante pregrado)"/>
    <s v="UDFJC:_x000a_- IDEAS_x000a__x000a_FAC:_x000a_- Grupo de investigación en electrónica y tecnologías para la defensa (TESDA)"/>
    <n v="1674610312"/>
    <n v="486856872"/>
    <n v="724324872"/>
    <n v="950285440"/>
    <n v="724324872"/>
    <n v="0"/>
    <n v="600467440"/>
    <n v="0"/>
    <n v="349818000"/>
    <m/>
    <m/>
    <m/>
    <m/>
    <m/>
    <m/>
    <s v="El cumplimiento a los objetivos de la presente investigación permitirá evidenciar el comportamiento de una celda de combustible de hidrogeno para energizar un sistema aéreo remotamente tripulado de tipo multirotor bajo condiciones ambientales de trópico colombiano, teniendo en cuenta variables como humedad relativa, el porcentaje de oxígeno y la temperatura. Además, se espera que el cambio en la fuente de alimentación del RPAS a celdas de combustible de hidrogeno conlleve a cambios de rendimiento y operatividad de la aeronave, así como los cambios inherentes que se pueden dar sobre el sistema electromecánico, sistema estructural y sistema de comando y control. De esta manera, a  continuación, se relaciona el conocimiento generado y el resultado esperado con el cumplimiento de los objetivos específicos, así:_x000a_Objetivo específico 1: diseños conceptuales del sistema estructural (frame, chasis o fuselaje) sometido a esfuerzos. Prototipado y optimización de las piezas. Sistema estructural fabricado en materiales compuestos por manufactura aditiva impresión 3D. Bitácora de control de cambios, seguimiento a pruebas, hallazgos y optimización del sistema._x000a_Objetivo específico 2: prototipo industrial del sistema aéreo remotamente tripulado acoplado a la celda de combustible de hidrógeno. Documento con los cálculos y proyecciones eléctricas, electrónica y mecánicas, argumentado la elección de los sistemas de propulsión, integración de sistemas electromecánico, estructural y comando y control._x000a_Objetivo específico 3: prototipo de banco de pruebas (cámara) bioclimático y altimétrico; desarrollo del diseño de experimentos por superficie de respuesta, control mediante bitácora. Documento detallado con la optimización del sistema aéreo remotamente pilotado acoplado a la celda de combustible de hidrógeno, según los hallazgos y validación en el banco de pruebas._x000a_Lo anterior permitirá la generación de nuevo conocimiento científico, de interés para la comunidad científica, redundando en el fortalecimiento de la cadena de valor del hidrogeno, como base del desarrollo de RPAS, con potenciales aplicaciones en el entorno civil y/o militar."/>
    <s v="- Un artículo categoría A1_x000a_- Un artículo categoría A2_x000a_- Prototipo de vehículo aéreo pilotado remotamente tipo cuadricóptero, con detalle de especificaciones en cuanto a capacidades técnicas, de percepción y operación _x000a_- Prototipo de banco bioclimático de pruebas de 1 m3 de volumen, con posibilidad de controlar características de temperatura, humedad y porcentaje de oxígeno en su interior._x000a_- Participación como ponentes en cuatro eventos científicos internacionales, afines al área de conocimiento en la cual se centra la investigación_x000a_- Vinculación estudiante de doctorado_x000a_- Desarrollo de cuatro trabajos de pregrado"/>
    <n v="0.43253338810205533"/>
    <n v="0.35857144536680724"/>
    <n v="0"/>
    <n v="1"/>
    <n v="0.20889516653113743"/>
    <n v="0"/>
    <n v="0"/>
    <n v="0"/>
    <n v="103817"/>
    <n v="218"/>
    <m/>
    <s v="26/05/2023_x000a_11:55 p.m."/>
    <m/>
    <m/>
    <m/>
    <m/>
    <m/>
    <m/>
    <m/>
    <m/>
    <m/>
    <m/>
    <m/>
    <m/>
    <m/>
    <m/>
    <m/>
    <m/>
    <m/>
    <m/>
    <m/>
    <m/>
  </r>
  <r>
    <n v="2018"/>
    <s v="Propuesta de Investigación Convocatoria"/>
    <x v="0"/>
    <n v="829"/>
    <m/>
    <s v="MinCiencias"/>
    <s v="Co-ejecutor"/>
    <s v="1- Ejecutor: Universidad de Cundinamarca"/>
    <s v="N/A"/>
    <s v="Prototipo de Sistema de generación de energía eléctrica a partir de residuos sólidos orgánicos de la Plaza de Mercado del municipio de Fusagasugá"/>
    <n v="18"/>
    <s v="Investigador Principal:_x000a_Orlando Harker_x000a_Co-investigador:_x000a_Hernando Vélez Sánchez (10 horas)"/>
    <m/>
    <n v="414467094"/>
    <n v="0"/>
    <n v="289017670"/>
    <n v="125449424"/>
    <n v="289017670"/>
    <m/>
    <n v="63355890"/>
    <m/>
    <n v="62093534"/>
    <m/>
    <m/>
    <m/>
    <m/>
    <m/>
    <m/>
    <s v="Datos sobre la generación promedio diaria de residuos agroalimentarios en la ciudad la plaza de Fusagasugá_x000a_Protocolo para el manejo adecuado de los residuos generados por la plaza de mercado en Fusagasugá_x000a_Datos sobre la naturaleza y composición fisicoquímica de los residuos de la plaza de mercado de Fusagasugá_x000a_Parámetros adecuados de trabajo para conseguir que el proceso de digestión anaerobia a partir de residuos agroalimentarios sea estable y sostenible en el tiempo (temperatura, pH, carga orgánica)_x000a_Prototipo de reactor anaerobio de flujo continuo completamente instrumentado para el monitoreo en línea del proceso de degradación anaerobia de residuos agroalimentarios en la plaza de mercado de Fusagasugá_x000a_Un prototipo para generación de energía eléctrica mediante el aprovechamiento del biogás producido mediante la digestión anaeróbica de residuos agroalimentarios de la plaza de Fusagasugá_x000a_Herramientas de transferencia y apropiación de tecnologías producidas a lo largo del proyecto (cartillas, jornadas de capacitación, asistencia a eventos de divulgación)"/>
    <s v="1- PRODUCTOS RESULTADOS DE ACTIVIDADES DE DESARROLLO TECNOLOGICO E INNOVACION: Generación de ideas, métodos y herramientas que impactan el desarrollo económico y generan transformaciones en la sociedad. Solución a problemas sociales, técnicos y económicos._x000a_2- PRODUCTO TECNOLOGICO CERTIFICADO O VALIDADO: Prototipo Industrial_x000a_3- PRODUCTOS RESULTADOS DE ACTIVIDADES DE APROPIACION SOCIAL DEL CONOCIMIENTO: a. Circulación de conocimiento especializado i. Participación u organizaciones de eventos científicos, tecnológicos y de innovación (congresos, seminarios, foros, conversatorios, talleres)_x000a_4- PRODUCTOS DE ACTIVIDADES RELACIONADAS CON LA FORMACION DE RECURSO HUMANO PARA CTeI: a. Estudiante de Doctorado (1) (Gestión de proyectos de Investigación) b. Estudiantes de especialización (2) (Trabajo de grado en Gestión Ambiental) c. Estudiantes de pregrado (6) (Trabajos de grado en Ingeniería Electrónica)"/>
    <n v="0.69732356122824068"/>
    <n v="0.15286108575847521"/>
    <n v="0"/>
    <n v="1"/>
    <n v="0.14981535301328408"/>
    <n v="0"/>
    <n v="0"/>
    <n v="0"/>
    <n v="66161"/>
    <s v="Pasó (En espera de resultados definitivos)"/>
    <d v="2018-12-27T00:00:00"/>
    <m/>
    <m/>
    <m/>
    <m/>
    <m/>
    <m/>
    <m/>
    <m/>
    <m/>
    <m/>
    <m/>
    <m/>
    <m/>
    <m/>
    <m/>
    <m/>
    <m/>
    <m/>
    <m/>
    <m/>
    <m/>
  </r>
  <r>
    <n v="2023"/>
    <s v="Propuesta de Investigación Convocatoria"/>
    <x v="1"/>
    <n v="937"/>
    <s v="CONVOCATORIA “INVESTIGACIÓN FUNDAMENTAL”"/>
    <s v="MinCiencias"/>
    <s v="Co-ejecutor"/>
    <s v="1- Universidad Pedagógica Nacional (ejecutor) - UPN_x000a_2- Universidad del Valle - UniValle_x000a_3- Universidad Tecnológica y Pedagógica de Colombia - UTPC_x000a_4- Institución Universitaria Politécnico Grancolombiano - IUPG"/>
    <s v="N/A"/>
    <s v="El ejercicio docente de las ciencias sociales y la historia en Colombia desde las dinámicas territoriales."/>
    <n v="36"/>
    <s v="UDFJC:_x000a_- Diego Hernán Arias (co-investigador)_x000a__x000a_UPN:_x000a_- Jorge Enrique Apote Otalvaro  (investigador principal)_x000a_- Wilson Armando Acosta (co-investigador)_x000a_- Sandra Patricia Rodríguez Ávila (co-investigador)_x000a__x000a_UniValle:_x000a_- Nilsón Javier Ibagón (co-investigador)_x000a__x000a_UTPC:_x000a_- Olga Yanet Acuña (co-investigador)_x000a__x000a_IUPG:_x000a_- Juan Pablo Díaz Rodríguez (co-investigador)"/>
    <s v="UDFJC:_x000a_- Educación y Cultura Política_x000a__x000a_UPN:_x000a_- Sujetos y Nuevas Narrativas en la investigación y enseñanza de las Ciencias Sociales_x000a__x000a_UniValle:_x000a_- Grupo de investigaciones Históricas en Economía, Política y Educación (IHEPE)_x000a__x000a_UTPC:_x000a_- ASOCIACION: CENTRO DE ESTUDIOS REGIONALES, REGION_x000a__x000a_IUPG:_x000a_- Educación, innovación y sociedad"/>
    <n v="1767878626"/>
    <n v="0"/>
    <n v="879966000"/>
    <n v="887912626"/>
    <n v="879966000"/>
    <n v="0"/>
    <n v="115200000"/>
    <n v="0"/>
    <n v="548907586"/>
    <n v="0"/>
    <n v="92160000"/>
    <n v="0"/>
    <n v="76182000"/>
    <n v="0"/>
    <n v="55463040"/>
    <s v="En correspondencia con los objetivos de la investigación se consideran los siguientes resultados:_x000a_Conocimiento acerca de las características del ejercicio docente de las ciencias sociales y la historia en la Educación Básica y Media en Colombia, determinando los factores que influyen en su desarrollo tales como los contextos locales y regionales y los procesos de formación profesional._x000a_A partir de establecer las prácticas docentes en la enseñanza de las ciencias sociales y la historia, se considera la formulación de propuestas y recomendaciones que contribuyan al debate nacional acerca de la política educativa pública sobre la enseñanza del área de ciencias sociales, historia, geografía, constitución política y democracia."/>
    <s v="- Artículo original en revista indexada - Dos (2) artículos originales en C_x000a_- Un (1) libro o borrador sometido a evaluación - Copia de libro publicado o borrador avalado por una editorial para ser publicado_x000a_- Serie de seis podcasts (uno por región) dos vídeos documentales, memoria fotográfica y pagina web de divulgación del proyecto._x000a_- Evento científico (Congreso) especializado, nacional sobre enseñanza de las ciencias sociales y la historia._x000a_- Realización de tres (3) seminarios orientados a estudiantes de Licenciatura, docentes, investigadores y público en general interesado en la enseñanza de las ciencias sociales y la historia._x000a_- Participación en cinco (5) eventos científicos nacionales o_x000a_internacionales, en los cuales se presentarán los resultados de la investigación._x000a_- Articulación a una (1) red nacional o internacional vinculada con la enseñanza de las ciencias sociales y la historia._x000a_- Participación en el proceso de investigación de al menos un (1) estudiante de doctorado."/>
    <n v="0.49775249672598282"/>
    <n v="6.5162844499484326E-2"/>
    <n v="0"/>
    <n v="1"/>
    <n v="0.31048940686723364"/>
    <n v="5.213027559958746E-2"/>
    <n v="4.3092324823435023E-2"/>
    <n v="3.1372651484276724E-2"/>
    <n v="106044"/>
    <n v="86"/>
    <m/>
    <s v="26/05/2023_x000a_11:55 p.m."/>
    <m/>
    <m/>
    <m/>
    <m/>
    <m/>
    <m/>
    <m/>
    <m/>
    <m/>
    <m/>
    <m/>
    <m/>
    <m/>
    <m/>
    <m/>
    <m/>
    <m/>
    <m/>
    <m/>
    <m/>
  </r>
  <r>
    <n v="2023"/>
    <s v="Propuesta de Investigación Convocatoria"/>
    <x v="1"/>
    <n v="938"/>
    <s v="CONVOCATORIA ECOSISTEMAS EN ENERGÍA SOSTENIBLE, EFICIENTE Y ASEQUIBLE- 2023"/>
    <s v="MinCiencias"/>
    <s v="Co-ejecutor"/>
    <s v="1- CENTRO DE INVESTIGACIÓN E INNOVACIÓN EN TECNOLOGÍA Y CIENCIA CEINTECCI - UNIVERSIDAD ECCI - EJECUTOR_x000a_2- CENTRO INDUSTRIAL Y DE DESARROLLO EMPRESARIAL DE SOACHA - TECNOPARQUE NODO CAZUCÁ COEJECUTOR_x000a_3- VOLTIA SOLUCIONES ELÉCTRICAS S.A.S. COEJECUTOR_x000a_4- FUNDACIÓN SMARTCITY COLOMBIA COEJECUTOR"/>
    <s v="106072 - Centro de planeación de microrredes inteligentes"/>
    <s v="Sistema de almacenamiento de energía para la movilidad eléctrica con responsabilidad ambiental"/>
    <n v="36"/>
    <s v="UDFJC:_x000a_- Oscar Danilo Montoya Giraldo"/>
    <s v="UDFJC:_x000a_- Comercio Electronico en Colombia - GICOECOL_x000a_- Laboratorio de Investigación y desarrollo en Electrónica y Redes (LIDER)"/>
    <n v="644509744"/>
    <n v="155227000"/>
    <n v="544828730"/>
    <n v="99681014"/>
    <n v="544828730"/>
    <n v="0"/>
    <n v="82596000"/>
    <n v="0"/>
    <n v="340000"/>
    <n v="0"/>
    <n v="10745014"/>
    <n v="0"/>
    <n v="6000000"/>
    <m/>
    <m/>
    <s v="Gestión de vehículos eléctricos desde estaciones de microrredes inteligentes y uso de baterías recargables._x000a_- Sistema de almacenamiento abastecido por fuentes de energía alternativas_x000a_- Aplicación móvil_x000a_- Prototipo de calidad del aire_x000a_- Generador eléctrico a partir de máquina spinning_x000a_- Presentación de proyecto en secretaria distrital de medio ambiente_x000a_- Creación de red creada o articulación en una red a nivel nacional o internacional."/>
    <s v="- Un Artículo publicable Categoría A1_x000a_- Dos Artículo publicable Categoría A2_x000a_- Tres Artículo publicable Categoría C_x000a_- Dos Artículo publicable Categoría B"/>
    <n v="0.84533823587933221"/>
    <n v="0.12815322152833114"/>
    <n v="0"/>
    <n v="1"/>
    <n v="5.2753275363979601E-4"/>
    <n v="1.6671608303876938E-2"/>
    <n v="9.3094015348199298E-3"/>
    <n v="0"/>
    <n v="106478"/>
    <m/>
    <m/>
    <d v="2023-08-23T00:00:00"/>
    <m/>
    <m/>
    <m/>
    <m/>
    <m/>
    <m/>
    <m/>
    <m/>
    <m/>
    <m/>
    <m/>
    <m/>
    <m/>
    <m/>
    <m/>
    <m/>
    <m/>
    <m/>
    <m/>
    <m/>
  </r>
  <r>
    <n v="2023"/>
    <s v="Propuesta de Investigación Convocatoria"/>
    <x v="5"/>
    <n v="940"/>
    <s v="CONVOCATORIA MOVILIDAD ACADÉMICA CON EUROPA 2023"/>
    <s v="MinCiencias"/>
    <s v="Ejecutor"/>
    <s v="1- Universidad Antonio Nariño (UAN)_x000a_2- Department of Nanobiophotonics, Leibniz Institute of Photonic Technology (IPHT)"/>
    <s v="N/A"/>
    <s v="BIOSENSOR PLASMÓNICO MEJORADO BASADO EN ARREGLOS DE NANOPARTÍCULAS"/>
    <n v="24"/>
    <s v="UDFJC:_x000a_- Cesar Aurelio Herreño (investigador principal)_x000a__x000a_UAN:_x000a_- Daniel Llamosa Pérez (investigador reconocido)_x000a_- Carlos Andrés Gómez Vasco (estudiante de doctorado)_x000a_"/>
    <m/>
    <n v="40500000"/>
    <n v="0"/>
    <n v="40500000"/>
    <n v="0"/>
    <n v="40500000"/>
    <n v="0"/>
    <n v="0"/>
    <n v="0"/>
    <n v="0"/>
    <m/>
    <m/>
    <m/>
    <m/>
    <m/>
    <m/>
    <m/>
    <s v="- Presentación de resultados de la investigación y de la movilidad en dos eventos Nacionales_x000a_- Participación en el Simposio Internacional Molecular Plasmonics 2025_x000a_- Cuatro Informes parciales y final de investigación_x000a_- Un Artículo científico sometido para publicación en revista indexada de alto impacto"/>
    <n v="1"/>
    <n v="0"/>
    <e v="#DIV/0!"/>
    <e v="#DIV/0!"/>
    <n v="0"/>
    <n v="0"/>
    <n v="0"/>
    <n v="0"/>
    <s v="106532 - 106512"/>
    <m/>
    <m/>
    <d v="2023-10-12T00:00:00"/>
    <m/>
    <m/>
    <m/>
    <m/>
    <m/>
    <m/>
    <m/>
    <m/>
    <m/>
    <m/>
    <m/>
    <m/>
    <m/>
    <m/>
    <m/>
    <m/>
    <m/>
    <m/>
    <m/>
    <m/>
  </r>
  <r>
    <n v="2023"/>
    <s v="Propuesta de Investigación Convocatoria"/>
    <x v="1"/>
    <n v="940"/>
    <s v="CONVOCATORIA MOVILIDAD ACADÉMICA CON EUROPA 2023"/>
    <s v="MinCiencias"/>
    <s v="Co-ejecutor"/>
    <s v="1- Universidad Nacional de Colombia - UNAL_x000a_2- CIRAD (Centro de Cooperación Internacional en Investigación Agrícola para el Desarrollo)_x000a_3- La Unidad de Investigación BioWooEB (Biomasa, Madera, Energía, Bioproductos)_x000a_4- El Institut Clément Ader (ICA UMR CNRS 5312)_x000a_5- El Jardín Botánico de Bogotá JBB"/>
    <s v="N/A"/>
    <s v="Estrategias de diagnóstico in situ para la gestión racional de las especies arbóreas en zonas urbanas"/>
    <n v="36"/>
    <s v="UDFJC:_x000a_- Cesar Augusto Polanco Tapia (investigador reconocido)_x000a__x000a_UNAL:_x000a_- Flavio Augusto Prieto (investigador principal)_x000a_- Omar Ferney Alvarez Herrera (estudiante doctorado)_x000a_- Yolima Cortés Cortés (estudiante doctorado)"/>
    <m/>
    <n v="60000000"/>
    <n v="0"/>
    <n v="60000000"/>
    <n v="0"/>
    <n v="60000000"/>
    <n v="0"/>
    <n v="0"/>
    <n v="0"/>
    <n v="0"/>
    <m/>
    <m/>
    <m/>
    <m/>
    <m/>
    <m/>
    <s v="Establecer un protocolo para la adquisición, procesamiento, análisis e interpretación de señales e imágenes tomográficas._x000a_Estudiar especies de madera mediante un método de imagen fiable adaptado para expertos en la gestión de ecosistemas arbóreos urbanos._x000a_Promover las transferencias tecnológicas y científicas entre todos los socios de investigación franceses y colombianos en el campo de la silvicultura y la arboricultura._x000a_Formar estudiantes franceses y colombianos a través de la investigación. En términos más generales, este proyecto es importante para ambos grupos, creando estrechos vínculos de cooperación entre instituciones francesas y colombianas, particularmente en el campo del procesamiento de señales e imagen, ciencia de materiales, aplicadas a la gestión de árboles urbanos."/>
    <s v="- Tres artículos de divulgación_x000a_- Una ponencia_x000a_- Desarrollo de una antena radar: Modelo de árbol para simulaciones numéricas, Antena de radar adecuada para árboles en pie_x000a_- Validación de esta antena y fusión de datos: Método de análisis de imágenes, Viabilidad de una solución completa de imágenes separada_x000a_- Campaña de medición in situ: Constitución del repositorio de patología y validación del análisis, Integración de la metodología desarrollada_x000a_- Comoparte del intercambio de conocimientos se ha planteado como estrategia de divulgación, la realización de publicaciones y congresos en los siguientes temas: Desarrollo de una antena radar multifrecuencia adaptada al control de árboles en pie, Método de fusión de datos para la detección in situ de patologías arbóreas en crecimiento, Implementación de soluciones acopladas para el control in situ de árboles en pie. _x000a_- Así como la participación en seminarios: Al final de cada etapa del proyecto se organizará un seminario entre todos los socios. Un seminario final de restitución se llevará a cabo en Bogotá con todos los socios. Estará abierto al público profesional e institucional. Irá acompañado de acciones para comunicar los resultados en la prensa especializada."/>
    <n v="1"/>
    <n v="0"/>
    <e v="#DIV/0!"/>
    <e v="#DIV/0!"/>
    <n v="0"/>
    <n v="0"/>
    <n v="0"/>
    <n v="0"/>
    <n v="103295"/>
    <m/>
    <m/>
    <d v="2023-12-06T00:00:00"/>
    <m/>
    <m/>
    <m/>
    <m/>
    <m/>
    <m/>
    <m/>
    <m/>
    <m/>
    <m/>
    <m/>
    <m/>
    <m/>
    <m/>
    <m/>
    <m/>
    <m/>
    <m/>
    <m/>
    <m/>
  </r>
  <r>
    <n v="2023"/>
    <s v="Propuesta de Investigación Convocatoria"/>
    <x v="3"/>
    <n v="938"/>
    <s v="CONVOCATORIA ECOSISTEMAS EN ENERGÍA SOSTENIBLE, EFICIENTE Y ASEQUIBLE- 2023"/>
    <s v="MinCiencias"/>
    <s v="Ejecutor"/>
    <s v="1- Universidad de Ibague - UI_x000a_2- Coreducación_x000a_3- Universidad de Cundinamarca - UdeC_x000a_4- Universidad de Lovaina Bélgica - UL_x000a_5- Empresa DYE Ingenieros_x000a_6- Rastro Urbano - RU_x000a_7- CIPAV"/>
    <s v="N/A"/>
    <s v="BIOMAX: Desarrollo Sostenible y Empoderamiento Energético, un Enfoque Integral para la Transformación de Zonas Rurales a través de la Cogeneración de Biogás"/>
    <n v="36"/>
    <s v="UDFJC:_x000a_- Camilo Arias_x000a__x000a_UI:_x000a_- Mauricio Hernández Sarabia (investigador principal)_x000a_- Agustín Valverde Granja_x000a__x000a_Coreducación: _x000a_- Giovanni Andrés Vragas Galván_x000a_- Gineth Rodríguez_x000a__x000a_UdeC:_x000a_- Rubiela Bello_x000a_- Faider Barrero_x000a_- Alexander Gordillo_x000a__x000a_UL:_x000a_- Aldemar Muñoz_x000a__x000a_DYE:_x000a_- Darwin Cabezas_x000a__x000a_RU:_x000a_- James GIraldo_x000a__x000a_CIPAV:_x000a_- Gloria Pedraza_x000a_- Carlos Mejía_x000a_- Julián Rivera"/>
    <m/>
    <n v="8421200128.0742855"/>
    <m/>
    <n v="6915000000"/>
    <n v="1506200128.0742857"/>
    <n v="6900000000"/>
    <n v="0"/>
    <n v="57628800"/>
    <n v="0"/>
    <n v="901965595.07428575"/>
    <n v="0"/>
    <n v="55957824"/>
    <n v="0"/>
    <n v="341147077"/>
    <n v="15000000"/>
    <n v="149500832"/>
    <s v="- Sistema TRL5 mejorado para el aprovechamiento del biogás y biol, en generación de energía eléctrica,secado de grano(café y cacao),cocción de alimentos y evaluación del biol como fertilizante _x000a_- Probar el sistema STAB mejorado para la validación en 5 comunidades del departamento del Tolima para llevar la tecnología del TRL5 al TRL7_x000a_- Evaluación del impacto ambiental que genera la instalación y operación del STAB mejorado en las 5 comunidades teniendo en cuenta como eje principal de la evaluación la huella de carbono,antes y después del proyecto_x000a_- Entrega del sistema STAB mejorado en nivel TRL7 "/>
    <s v="- Dos artículos de investigación A1_x000a_- Se presentará 4 tesis  de pregrado y 2 tesis de maestría _x000a_- Creación y promoción de grupos de investigación en el ámbito departamental o regional._x000a_- Vinculación a la red Biolac _x000a_- 1 simposio y 6 workshops_x000a_- 1 Feria demostrativa con la comunidad _x000a_- Difusión en LinkedIn, Instagram,facebook._x000a_- 2 Productos de desarrollo tecnológico_x000a_- 1 Cartilla didáctica de diffusion con ISBN_x000a_- 1 Prototipo a nivel TRL 7_x000a_- Material audiovisual de difusión_x000a_- Micrositio web de diffusion de todo el contenido de audio _x000a_- Creación de una red municipal de biodigestión apoyada por las alcaldías de algunos municipios del Tolima "/>
    <n v="0.81936064872713754"/>
    <n v="6.8433001381690527E-3"/>
    <n v="0"/>
    <n v="1"/>
    <n v="0.10710653842168484"/>
    <n v="6.6448752136230409E-3"/>
    <n v="4.0510505843780686E-2"/>
    <n v="1.9534131655604907E-2"/>
    <m/>
    <m/>
    <m/>
    <d v="2023-08-23T00:00:00"/>
    <m/>
    <m/>
    <m/>
    <m/>
    <m/>
    <m/>
    <m/>
    <m/>
    <m/>
    <m/>
    <m/>
    <m/>
    <m/>
    <m/>
    <m/>
    <m/>
    <m/>
    <m/>
    <m/>
    <m/>
  </r>
  <r>
    <n v="2023"/>
    <s v="Propuesta de Investigación Convocatoria"/>
    <x v="6"/>
    <s v="N/A"/>
    <s v="Ayudas a la I+D+i, en el ámbito del Plan Andaluz de Investigación, Desarrollo e Innovación (PAIDI 2020): Programa de ayudas a proyectos de I+D+i."/>
    <s v="Junta de Andalucía - España"/>
    <s v="Aliado"/>
    <s v="1- Universidad de Jaén_x000a_2- Universidad de Talca Chile_x000a_3- Universidad Técnica Federico Santa María_x000a_4- Universidad de Chile_x000a_5- Universidad del Bio Bio"/>
    <s v="N/A"/>
    <s v="Transformadores híbridos inteligentes para la provisión de servicios de red (Smart hybrid transformers for the provision of ancillary services)"/>
    <n v="36"/>
    <s v="UDFJC:_x000a_- Oscar Montoya_x000a_UJ:_x000a_- Jesús de la Casa Hernández_x000a_- Manuel Ortega Armenteros _x000a_- Francisco Jurado Melguizo_x000a_- Pedro Gómez Vidal_x000a_- Francisco José Sánchez Sútil_x000a_- Antonio Caro Ortega_x000a_UT:_x000a_- Carlos Rodrigo Baier Fuentes _x000a_UTFSM:_x000a_- Marcelo Perez Leiva _x000a_UCH:_x000a_- Jesús Roberto Cardenas Dobson _x000a_UBioBio: _x000a_- Pedro Melin Coloma "/>
    <m/>
    <n v="203809"/>
    <n v="0"/>
    <n v="203809"/>
    <n v="0"/>
    <n v="203809"/>
    <m/>
    <m/>
    <m/>
    <m/>
    <m/>
    <m/>
    <m/>
    <m/>
    <m/>
    <m/>
    <m/>
    <m/>
    <n v="1"/>
    <n v="0"/>
    <e v="#DIV/0!"/>
    <e v="#DIV/0!"/>
    <n v="0"/>
    <n v="0"/>
    <n v="0"/>
    <n v="0"/>
    <m/>
    <m/>
    <m/>
    <m/>
    <m/>
    <m/>
    <m/>
    <m/>
    <m/>
    <m/>
    <m/>
    <m/>
    <m/>
    <m/>
    <m/>
    <m/>
    <m/>
    <m/>
    <m/>
    <m/>
    <m/>
    <m/>
    <m/>
    <m/>
  </r>
  <r>
    <n v="2023"/>
    <s v="Propuesta de Investigación Convocatoria"/>
    <x v="5"/>
    <n v="1047"/>
    <s v="INVITACIÓN A PRESENTAR PROPUESTAS ORIENTADAS A FORTALECER EL CATASTRO MULTIPROPÓSITO A TRAVES DE LA VINCULACIÓN DE JÓVENES INVESTIGADORES E INNOVADORES"/>
    <s v="MinCiencias"/>
    <s v="Ejecutor"/>
    <s v="N/A"/>
    <s v="N/A"/>
    <s v="Propuesta metodológica para el desarrollo de un sistema de gestión territorial indígena enfocado en la administración, recuperación y conservación del territorio"/>
    <n v="12"/>
    <s v="UDFJC:_x000a_- Hector Javier Fuentes Lopez (tutor)_x000a_- Lina Maria Molina Parra (joven investigador)_x000a_- Maria Camila Rubiano Alarcón (joven investigador)_x000a_- Deysa Katherine Pulido Valenzuela (joven investigador)"/>
    <s v="UDFJC:_x000a_- NIDE"/>
    <n v="56284000"/>
    <n v="36084000"/>
    <n v="36084000"/>
    <n v="20200000"/>
    <n v="36084000"/>
    <n v="0"/>
    <n v="20200000"/>
    <m/>
    <m/>
    <m/>
    <m/>
    <m/>
    <m/>
    <m/>
    <m/>
    <s v="Los resultados esperados del proyecto se centran en alcanzar un análisis crítico sobre la tenencia colectiva de la tierra en Colombia, se espera que el estudio arroje luz sobre la comprensión de cómo los diferentes modelos de tenencia afectan el entorno natural y la comunidad en general. En cuanto a la tenencia colectiva de la tierra, se espera que los hallazgos generen índices significativos relacionados con el número de investigaciones realizadas en este ámbito. Se buscará identificar el grado de relevancia y enfoque que ha recibido este tema en el contexto académico y científico, lo que permitirá evaluar el nivel de atención que se le ha dado a esta importante cuestión en diferentes contextos y  Regiones._x000a_Con base en estos resultados, se pretende generar un aporte sustancial tanto en el ámbito académico como en el desarrollo de_x000a_políticas públicas. La comprensión más profunda de la relación entre la tenencia de la tierra y la sostenibilidad ambiental y social_x000a_podría servir como fundamento para la toma de decisiones más informadas y la implementación de estrategias que promuevan_x000a_prácticas más sostenibles y equitativas en la gestión del territorio. Asimismo, el análisis de las investigaciones sobre tenencia_x000a_colectiva de la tierra permitirá identificar posibles brechas de conocimiento y áreas de interés que requieran mayor atención y_x000a_enfoque para futuras investigaciones, buscando lograr un impacto sustancial tanto en el ámbito académico como en la formulación_x000a_de políticas públicas._x000a_La comprensión más profunda de la interrelación entre la tenencia de la tierra y la sostenibilidad ambiental y social se convertirá en un fundamento crucial para la toma de decisiones informadas y la implementación de estrategias que promuevan prácticas de gestión territorial más sostenibles y equitativas._x000a_Como culminación de estas actividades, se elaborarán informes técnicos detallados de las acciones realizadas durante la_x000a_investigación para el alcance de los objetivos propuestos y los resultados obtenidos en la propuesta de I+D+i. Junto con ello, se_x000a_entregará un informe financiero completo que detalla la ejecución financiera del proyecto, y se elaborará un artículo científico_x000a_basado en la propuesta de I+D+i, con la intención de ser enviado a una revista indexada con categorización A1, A2, B o C. Por_x000a_último, se llevará a cabo una socialización de los resultados, brindando un espacio para la discusión y difusión de los hallazgos y conclusiones del proyecto."/>
    <s v="UDFJC:_x000a_- Hector Javier Fuentes Lopez (tutor)_x000a_- Lina Maria Molina Parra (joven investigador)_x000a_- Maria Camila Rubiano Alarcón (joven investigador)_x000a_- Deysa Katherine Pulido Valenzuela (joven investigador)"/>
    <s v="UDFJC:_x000a_- NIDE"/>
    <n v="0.35889417951815794"/>
    <n v="0"/>
    <n v="1"/>
    <n v="0"/>
    <n v="0"/>
    <n v="0"/>
    <n v="0"/>
    <n v="107018"/>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m/>
    <m/>
    <m/>
    <m/>
    <m/>
    <m/>
    <m/>
    <m/>
    <m/>
    <m/>
    <m/>
    <m/>
    <m/>
  </r>
  <r>
    <n v="2023"/>
    <s v="Propuesta de Investigación Convocatoria"/>
    <x v="5"/>
    <n v="1047"/>
    <s v="INVITACIÓN A PRESENTAR PROPUESTAS ORIENTADAS A FORTALECER EL CATASTRO MULTIPROPÓSITO A TRAVES DE LA VINCULACIÓN DE JÓVENES INVESTIGADORES E INNOVADORES"/>
    <s v="MinCiencias"/>
    <s v="Ejecutor"/>
    <s v="N/A"/>
    <s v="N/A"/>
    <s v="Avanzando en la Gobernanza Territorial: Desarrollo de una Plataforma Participativa para el Catastro Multipropósito"/>
    <n v="12"/>
    <s v="UDFJC:_x000a_- Hector Javier Fuentes Lopez (tutor)_x000a_- Erika Juliana Gonzalez Rivera (joven investigador)_x000a_- Jhoan Sebastian Dueñas Vargas (joven investigador)_x000a_- Gabriel Andrés Ávila Macheta (joven investigador)_x000a_- Miguel Ángel Velásquez Gómez (joven investigador)"/>
    <s v="UDFJC:_x000a_- NIDE"/>
    <n v="94568000"/>
    <n v="72168000"/>
    <n v="72168000"/>
    <n v="22400000"/>
    <n v="72168000"/>
    <n v="0"/>
    <n v="22400000"/>
    <m/>
    <m/>
    <m/>
    <m/>
    <m/>
    <m/>
    <m/>
    <m/>
    <s v="1. Número de usuarios registrados en la plataforma: Este resultado medirá la cantidad de personas que se han registrado en la plataforma participativa para contribuir con información geográfica, opiniones y propuestas relacionadas con la gestión del territorio y el catastro multipropósito._x000a_Características de los resultados: Cuantitativo y verificable a través del sistema de registro de usuarios en la plataforma. _x000a_Medios de Verificación: Registro de usuarios en la base de datos de la plataforma._x000a_Indicador: Número total de usuarios registrados en la plataforma._x000a_Cantidad de contribuciones de la comunidad: Este resultado medirá la cantidad de aportes realizados por los usuarios en la plataforma, como la cantidad de datos geográficos ingresados, las opiniones expresadas en foros de discusión y las propuestas presentadas para la gestión territorial._x000a_Características de los resultados: Cuantitativo y verificable a través de registros y conteos de las contribuciones realizadas en la plataforma._x000a_Medios de Verificación: Registro de contribuciones y datos ingresados en la base de datos de la plataforma._x000a_Indicador: Número total de contribuciones realizadas por los usuarios._x000a_3. Nivel de satisfacción de los usuarios con la plataforma: Este resultado medirá el grado de satisfacción de los usuarios con respecto a la usabilidad, funcionalidades y utilidad de la plataforma participativa._x000a_Características de los resultados: Cuantitativo y cualitativo, se obtendrá a través de encuestas de satisfacción y retroalimentación de los usuarios._x000a_Medios de Verificación: Encuestas de satisfacción y retroalimentación de los usuarios._x000a_Indicador: Puntuación promedio de satisfacción de los usuarios en una escala del 1 al 5._x000a_4. Impacto en la toma de decisiones y la gestión territorial: Este resultado medirá el impacto de la plataforma en la toma de decisiones relacionadas con la gestión del territorio y el catastro multipropósito._x000a_Características de los resultados: Cualitativo y verificable a través de estudios de caso, entrevistas con autoridades y análisis de documentos que reflejen la influencia de la plataforma en la toma de decisiones._x000a_Medios de Verificación: Estudios de caso, entrevistas con autoridades y análisis de documentos._x000a_Indicador: Número de decisiones o políticas influenciadas por la información y participación aportadas en la plataforma._x000a_5. Eficiencia en la actualización y mantenimiento del catastro multipropósito: Este resultado medirá la eficiencia y rapidez en la actualización y mantenimiento de la información geográfica en el catastro multipropósito a través del uso de la plataforma participativa._x000a_Características de los resultados: Cuantitativo y verificable mediante registros de tiempo y procesos de actualización del catastro._x000a_Medios de Verificación: Registros de tiempo y procesos de actualización del catastro multipropósito._x000a_Indicador: Reducción del tiempo promedio requerido para la actualización del catastro multipropósito después de la implementación de la plataforma._x000a_6. Entrega de informes técnicos finales: Se espera entregar informes técnicos completos y detallados que describan en profundidad las actividades realizadas en el proyecto, así como los hallazgos y resultados obtenidos. Estos informes serán exhaustivos y rigurosos en su documentación para garantizar la transparencia y comprensión de los avances logrados en el proyecto._x000a_Características: Exhaustividad, claridad y rigor científico en la documentación de actividades y hallazgos._x000a_Medios de Verificación: Revisión y aprobación por el equipo, coordinador del proyecto y expertos en la materia._x000a_Indicador: Número total de informes técnicos entregados y aprobados._x000a_7. Informe financiero de la ejecución: Como resultado de la ejecución del proyecto, se generará un informe financiero completo que proporcionará una visión detallada del uso de los recursos financieros asignados. Este informe contendrá información sobre los gastos realizados en cada etapa del proyecto, asegurando la precisión y transparencia necesaria para demostrar una adecuada gestión financiera y cumplimiento de las regulaciones establecidas por el Ministerio al cual será entregado._x000a_Características: Precisión, transparencia y conformidad con las normativas financieras establecidas._x000a_Medios de Verificación: Revisión y auditoría de los registros contables y justificativos de gastos._x000a_Indicador: Nivel de precisión y cumplimiento del informe financiero con estándares y regulaciones del Ministerio."/>
    <s v="UDFJC:_x000a_- Hector Javier Fuentes Lopez (tutor)_x000a_- Erika Juliana Gonzalez Rivera (joven investigador)_x000a_- Jhoan Sebastian Dueñas Vargas (joven investigador)_x000a_- Gabriel Andrés Ávila Macheta (joven investigador)_x000a_- Miguel Ángel Velásquez Gómez (joven investigador)"/>
    <s v="UDFJC:_x000a_- NIDE"/>
    <n v="0.23686659335081633"/>
    <n v="0"/>
    <n v="1"/>
    <n v="0"/>
    <n v="0"/>
    <n v="0"/>
    <n v="0"/>
    <n v="107023"/>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m/>
    <m/>
    <m/>
    <m/>
    <m/>
    <m/>
    <m/>
    <m/>
    <m/>
    <m/>
    <m/>
    <m/>
    <m/>
  </r>
  <r>
    <n v="2023"/>
    <s v="Propuesta de Investigación Convocatoria"/>
    <x v="5"/>
    <n v="1047"/>
    <s v="INVITACIÓN A PRESENTAR PROPUESTAS ORIENTADAS A FORTALECER EL CATASTRO MULTIPROPÓSITO A TRAVES DE LA VINCULACIÓN DE JÓVENES INVESTIGADORES E INNOVADORES"/>
    <s v="MinCiencias"/>
    <s v="Ejecutor"/>
    <s v="N/A"/>
    <s v="N/A"/>
    <s v="INFORMACIÓN, PROCESOS Y PARTICIPACIÓN DE LA COMUNIDAD EN EL CATASTRO MULTIPROPÓSITO: ESTUDIO DE CASO MUNICIPIO DE QUEBRADANEGRA, CUNDINAMARCA, CON ACOMPAÑAMIENTO EN EL PROCESO DE CONSERVACIÓN CATASTRAL Presentado por semillero de investigación PENSANTE adscrito al Grupo de Investigación NIDE (Núcleo de Investigación en Datos Espaciales)"/>
    <n v="12"/>
    <s v="UDFJC:_x000a_- Carlos Hernán Castro Ortega (tutor)_x000a_- Diego Andrés Garzón Girón (joven investigador)_x000a_- Laura Dayan Díaz Beltrán (joven investigador)"/>
    <s v="UDFJC:_x000a_- NIDE"/>
    <n v="52841000"/>
    <n v="36084000"/>
    <n v="36084000"/>
    <n v="16757000"/>
    <n v="36084000"/>
    <m/>
    <n v="16757000"/>
    <m/>
    <m/>
    <m/>
    <m/>
    <m/>
    <m/>
    <m/>
    <m/>
    <s v="La implementación exitosa del Catastro Multipropósito requiere no solo de la consolidación de información catastral precisa y actualizada, sino también del involucramiento activo de las comunidades en la gestión de la información sobre su territorio; se espera diseñar estrategias innovadoras que permitan a la comunidad ser protagonistas de los procesos de conservación catastral, sintiéndose partícipes de un catastro que refleja su realidad territorial para la adecuada toma de decisiones._x000a_Este proyecto tiene como propósito central contribuir al efectivo empoderamiento de la comunidad en la gestión de la información catastral de su territorio. Se espera que los ciudadanos se apropien y sean protagonistas de las decisiones en los procesos de conservación catastral, convirtiéndose en actores clave para el éxito del Catastro Multipropósito._x000a_En términos de fortalecimiento técnico, se proyecta optimizar la metodología actual de aseguramiento de calidad de los datos levantados, Identificando oportunidades de mejora para mayor precisión y utilidad de la información. Asimismo, se contempla la socialización de resultados ante el IGAC y demás actores involucrados, exponiendo de forma didáctica los avances logrados en el proceso de empoderamiento comunitario y fortalecimiento técnico en la gestión catastral de Quebradanegra._x000a_También se proyecta a generar resultados de tipo informativo - académico como:_x000a_Informes Técnicos y Financieros Documentados: Se elaborarán informes técnicos detallados que documenten las actividades desarrollada, así como los resultados obtenidos en la propuesta de I+D+i._x000a_Artículo Científico de Investigación: Se redactará un artículo científico en formato de revista indexada, en autoría o coautoría, que cumpla con los rigurosos parámetros de publicación en revistas categorizadas (A1, A2, B y C)._x000a_Socialización de Resultados en el IGAC: SAdicional a la socialización de los resultados obtenidos en el proyecto ante el IGAC, durante esta presentación, se expondrán de manera clara y concisa los logros, avances y hallazgos alcanzados en el proceso de implementación del Catastro Multipropósito en Quebradanegra y lo que veamos que puede ser replicable en otros municipios."/>
    <s v="UDFJC:_x000a_- Carlos Hernán Castro Ortega (tutor)_x000a_- Diego Andrés Garzón Girón (joven investigador)_x000a_- Laura Dayan Díaz Beltrán (joven investigador)"/>
    <s v="UDFJC:_x000a_- NIDE"/>
    <n v="0.31712117484529057"/>
    <n v="0"/>
    <n v="1"/>
    <n v="0"/>
    <n v="0"/>
    <n v="0"/>
    <n v="0"/>
    <n v="107048"/>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m/>
    <m/>
    <m/>
    <m/>
    <m/>
    <m/>
    <m/>
    <m/>
    <m/>
    <m/>
    <m/>
    <m/>
    <m/>
  </r>
  <r>
    <n v="2023"/>
    <s v="Propuesta de Investigación Convocatoria"/>
    <x v="5"/>
    <n v="1047"/>
    <s v="INVITACIÓN A PRESENTAR PROPUESTAS ORIENTADAS A FORTALECER EL CATASTRO MULTIPROPÓSITO A TRAVES DE LA VINCULACIÓN DE JÓVENES INVESTIGADORES E INNOVADORES"/>
    <s v="MinCiencias"/>
    <s v="Ejecutor"/>
    <s v="N/A"/>
    <s v="N/A"/>
    <s v="Métodos colaborativos para la actualización y visualización de información de las construcciones del barrio San José en Bogotá implementando la metodología Colouring Cities."/>
    <n v="12"/>
    <s v="UDFJC:_x000a_- Edilberto Suárez Torres (tutor)_x000a_- Angie Juliana Pirachicán Naranjo (joven investigador)_x000a_- Juan David Dallos Becerra (joven investigador)_x000a_- María Camila Velez Dueñas (joven investigador)"/>
    <s v="UDFJC:_x000a_- NIDE"/>
    <n v="71908894"/>
    <n v="54126000"/>
    <n v="54126000"/>
    <n v="17782894"/>
    <n v="54126000"/>
    <n v="0"/>
    <n v="17782894"/>
    <m/>
    <m/>
    <m/>
    <m/>
    <m/>
    <m/>
    <m/>
    <m/>
    <s v="El resultado esperado de este proyecto de investigación es proporcionar una plataforma de datos abiertos a bajo coste que promueva_x000a_ciudades sostenibles y apoye la planificación urbana de manera más eficiente a partir de los datos suministrados por la ciudadanía,_x000a_fomentando un entorno urbano optimizado y mejorando la calidad de vida de los habitantes, por medio de del desarrollo de_x000a_software de código abierto para recopilar, almacenar, visualizar y facilitar la gestión de datos geográficos de la malla de_x000a_edificaciones, con el fin de proporcionar doce capas de información relacionada con las construcciones de la ciudad que permitan_x000a_impulsar una mejor estructuración y centralización de datos._x000a_La implementación exitosa de la iniciativa &quot;Colouring Cities&quot; en Bogotá será un logro clave. Se espera que la metodología se haya_x000a_aplicado de manera efectiva para simplificar y categorizar la información sobre construcciones y el entorno urbano, lo que permitirá_x000a_una visualización más accesible y comprensible para diversos públicos, siendo pieza clave de una iniciativa mundial._x000a_Se espera que la implementación de este proyecto empodere a la comunidad del barrio San José al proporcionarles conocimientos_x000a_para tomar decisiones informadas en asuntos urbanos y de desarrollo local. La capacidad de acceder a los datos espaciales a través_x000a_de una iniciativa internacional permitirá a la comunidad participar activamente en la planificación y la toma de decisiones que_x000a_afecten su entorno._x000a_1. Resultado: Implementación de la plataforma &quot;Colouring Bogotá&quot; con acceso a datos geoespaciales de la malla de_x000a_edificaciones._x000a_Características: Existencia de la plataforma web o aplicación móvil con las doce capas de información sobre_x000a_construcciones de la ciudad de Bogotá._x000a_Medios de verificación: Revisión de la plataforma desarrollada y funcional._x000a_Indicador: Porcentaje de completitud de las doce capas de información en la plataforma ._x000a_2. Resultado: Las instituciones podrán emplear la información espacial proporcionada por la metodología &quot;Colouring Cities&quot;_x000a_para conocer la realidad urbana y mejorar el impacto de sus decisiones en la comunidad._x000a_Características: Los datos espaciales recopilados y estructurados permitirá a las instituciones obtener una visión clara y_x000a_completa de la realidad urbana, incluyendo datos detallados sobre construcciones, infraestructuras y el entorno de la_x000a_ciudad._x000a_Medios de verificación: Seguimiento de la utilización de la información geoespacial por parte de las instituciones en_x000a_procesos de planificación urbana y toma de decisiones relacionadas con el desarrollo y mejoramiento de la comunidad._x000a_Indicador: Numero de instituciones que emplean activamente la información suministrada por la ciudadanía en sus_x000a_procesos de planificación y toma de decisiones._x000a_3. Resultado: Empoderamiento de la comunidad del barrio San José para la toma de decisiones informadas._x000a_Características: Acceso y uso activo de la plataforma por parte de los ciudadanos para consultar datos geoespaciales y_x000a_participar en la planificación._x000a_Medios de verificación: Registro de usuarios y actividad en la plataforma._x000a_Indicador: Número de usuarios activos por mes en la plataforma_x000a_4. Resultado: Divulgación y alcance global del proyecto &quot;Colouring Cities&quot;._x000a_Características: Reconocimiento y aplicación del proyecto como caso de estudio en otras ciudades y países._x000a_Medios de verificación: Investigación y recopilación de evidencia de la aplicación de la metodología en otras_x000a_ubicaciones._x000a_Indicador: Número de ciudades o países que han implementado la metodología &quot;Colouring Cities&quot; basada en el_x000a_proyecto de Bogotá"/>
    <s v="UDFJC:_x000a_- Edilberto Suárez Torres (tutor)_x000a_- Angie Juliana Pirachicán Naranjo (joven investigador)_x000a_- Juan David Dallos Becerra (joven investigador)_x000a_- María Camila Velez Dueñas (joven investigador)"/>
    <s v="UDFJC:_x000a_- NIDE"/>
    <n v="0.24729755960368408"/>
    <n v="0"/>
    <n v="1"/>
    <n v="0"/>
    <n v="0"/>
    <n v="0"/>
    <n v="0"/>
    <n v="107049"/>
    <m/>
    <d v="2023-11-01T00:00:00"/>
    <m/>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s v="Aval en el Comité de Investigaciones del 09/08/2023"/>
    <m/>
    <m/>
    <m/>
    <m/>
    <m/>
    <m/>
    <m/>
    <m/>
    <m/>
    <m/>
    <m/>
    <m/>
    <m/>
  </r>
  <r>
    <n v="2023"/>
    <s v="Propuesta de Investigación Convocatoria"/>
    <x v="6"/>
    <s v="N/A"/>
    <s v="Convocatoria de internacionalización de la Fundación de Investigación de Minas Gerais - FAPEMIG"/>
    <s v="FAPEMIG"/>
    <s v="Aliado"/>
    <s v="Universidad Federal de Triángulo Minero (UFTM) del Brasil_x000a_UCLA - Venezuela_x000a_Universidade de Sevilha - Espanha_x000a_The University of West Indies, Jamaica_x000a_UMinho - Portugal _x000a_Universidade do Minho, Portugal_x000a_UDG - México_x000a_Universidade do Minho, Portugal_x000a_Universidade de Lisboa e MUHNAC, Portugal"/>
    <s v="N/A"/>
    <s v="FOMENTO À INTERNACIONALIZAÇÃO DAS ICTMGS"/>
    <m/>
    <s v="UDFJC:_x000a_- Olga Lucía Castiblanco Abril_x000a__x000a_- Lúcio Álvaro Marques (Coordinador)_x000a_Acir Mario Karwoski_x000a_Daniel Fernando Bovolenta Ovigli_x000a_Helena de Ornellas Sivieri Pereira_x000a_Marinalva Vieira Barbosa_x000a_Martha Maria Prata Linhares_x000a_Pedro Donizete Colombo Junior_x000a__x000a_Beatriz Carolina Carvajal (UCLA - Venezuela)_x000a_Carlos Marcelo Garcia (Universidade de Sevilha - Espanha)_x000a_Carol Horda Gentles (The University of West Indies, Jamaica)_x000a_José Antonio Brandão Carvalho (UMinho - Portugal) Maria Assunção Flores (Universidade do Minho, Portugal)_x000a_Martha Vergara Fregoso (UDG - México)_x000a_Olga Lucía Cas􀆟blanco Abril (UDFJC - Colômbia)_x000a_Sandra Susana Pires Silva Palhares (Universidade do Minho, Portugal)_x000a_Marta Catarino Lourenço (Universidade de Lisboa e MUHNAC, Portugal)"/>
    <m/>
    <n v="0"/>
    <m/>
    <n v="0"/>
    <n v="0"/>
    <m/>
    <m/>
    <m/>
    <m/>
    <m/>
    <m/>
    <m/>
    <m/>
    <m/>
    <m/>
    <m/>
    <m/>
    <s v="UDFJC:_x000a_- Luis Eduardo Castillo Mendez (tutor)_x000a_- Daniel Felipe Pinzón Ramirez (joven investigador)_x000a_- Lina Rocio Roncancio Cardenas (joven investigador)"/>
    <s v="UDFJC:_x000a_- GEFEM - Grupo de Estudio en temas de la Física, de la Estadística y la Matemática"/>
    <e v="#DIV/0!"/>
    <e v="#DIV/0!"/>
    <e v="#DIV/0!"/>
    <e v="#DIV/0!"/>
    <e v="#DIV/0!"/>
    <e v="#DIV/0!"/>
    <e v="#DIV/0!"/>
    <m/>
    <m/>
    <m/>
    <m/>
    <m/>
    <m/>
    <m/>
    <m/>
    <m/>
    <m/>
    <m/>
    <m/>
    <m/>
    <m/>
    <m/>
    <m/>
    <m/>
    <m/>
    <m/>
    <m/>
    <m/>
    <m/>
    <m/>
    <m/>
  </r>
  <r>
    <n v="2023"/>
    <s v="Propuesta de Investigación Convocatoria"/>
    <x v="5"/>
    <n v="1047"/>
    <s v="INVITACIÓN A PRESENTAR PROPUESTAS ORIENTADAS A FORTALECER EL CATASTRO MULTIPROPÓSITO A TRAVES DE LA VINCULACIÓN DE JÓVENES INVESTIGADORES E INNOVADORES"/>
    <s v="MinCiencias"/>
    <s v="Ejecutor"/>
    <s v="N/A"/>
    <s v="N/A"/>
    <s v="DESARROLLO DE UNA METODOLOGÍA PARA LA VALORACIÓN DE BIENES INMUEBLES PRIVADOS EN LA REGIÓN DEL PÁRAMO DE SUMAPAZ DENTRO DEL DISTRITO DE BOGOTÁ EN EL AÑO 2022"/>
    <n v="12"/>
    <s v="UDFJC:_x000a_- Luis Eduardo Castillo Mendez (tutor)_x000a_- Daniel Felipe Pinzón Ramirez (joven investigador)_x000a_- Lina Rocio Roncancio Cardenas (joven investigador)"/>
    <s v="UDFJC:_x000a_- GEFEM - Grupo de Estudio en temas de la Física, de la Estadística y la Matemática"/>
    <n v="36084000"/>
    <n v="36084000"/>
    <n v="36084000"/>
    <n v="0"/>
    <n v="36084000"/>
    <n v="0"/>
    <n v="0"/>
    <m/>
    <m/>
    <m/>
    <m/>
    <m/>
    <m/>
    <m/>
    <m/>
    <s v="Los resultados del proyecto de investigación que se esperan obtener luego de hacer el respectivo análisis y desarrollo metodológico es lograr una identificación precisa de las variables que desempeñan un papel fundamental en la valuación de los bienes inmuebles_x000a_de interés ambiental en el páramo de Sumapaz. Asimismo, se espera establecer con precisión la ponderación y el grado de influencia que cada una de estas variables ejerce en la metodología valuatoria diseñada, lo que permitirá una evaluación más profunda y_x000a_contextualizada de los avalúos comerciales en este tipo de ecosistemas. De igual forma se proyecta la selección del modelo matemático o enfoque metodológico más pertinente para la determinación precisa de los avalúos comerciales de los bienes inmuebles en el páramo de Sumapaz. Además, se prevé la creación detallada y exhaustiva de este modelo, teniendo en cuenta las particularidades intrínsecas de la región y las características únicas de los bienes inmuebles de interés ambiental, contribuyendo así a una aproximación valuatoria más adaptada y concuerda con el tipo de bienes inmuebles que se encuentran en este páramo._x000a_Además, se espera llevar a cabo un análisis minucioso y comparativo de los resultados obtenidos en relación a los avalúos determinados por los métodos tradicionales de costo de reposición a nuevo y de renta, tal y como establece la resolución IGAC 620 del año 2008. Estos análisis permitirán evaluar la eficacia y precisión de la nueva metodología valuatoria en el contexto específico de los bienes inmuebles de interés ambiental en el páramo de Sumapaz dentro de la ciudad de Bogotá para el año 2022._x000a_En conjunto, estos resultados contribuirán al logro del objetivo general de diseñar una metodología idónea para determinar los avalúos de los bienes inmuebles privados en la región del páramo de Sumapaz, en concordancia con los requisitos establecidos en_x000a_los artículos 8vo y 14vo de la ley 1930 de 2018._x000a_Adicionalmente, se plantea como un aporte de significativa trascendencia la presentación al Instituto Geográfico Agustín Codazzi (IGAC) de un modelo intrínsecamente adaptado, capaz de discernir y precisar el valor inherente a este particular género de bienes_x000a_inmuebles. Un aspecto esencial que subyace en esta iniciativa radica en la actual carencia de un modelo definido en la actualidad; aquellos escasos intentos llevados a cabo previamente se han sustentado en enfoques empíricos y en la aplicación de experiencia_x000a_obtenida en otras esferas de valuación. La aspiración concreta es la de instituir una normativa metodológica que trascienda estas limitaciones, instaurando un marco riguroso y estandarizado que aporte soluciones eficaces a aquellos que requieran abordar esta_x000a_compleja empresa en el futuro. Este modelo propuesto no solo aspira a llenar el vacío existente en el ámbito de la valuación de bienes inmuebles dentro del majestuoso contexto del páramo de Sumapaz, sino que también procura fundamentar su fundamentación en principios sólidos y un riguroso análisis conceptual. En su esencia, esta propuesta se erige como una respuesta a la necesidad de conferir precisión, justicia y uniformidad a un proceso que, hasta el momento, ha carecido de una orientación unificada y coherente._x000a_Dentro de este enfoque más amplio, la intención es superar las limitaciones inherentes a las metodologías basadas en la intuición y la experiencia en ámbitos distintos, y en su lugar, establecer un paradigma metodológico sólido que tome en cuenta las_x000a_especificidades únicas de los bienes inmuebles en el páramo de Sumapaz. La expectativa de este aporte no se limita a una aplicación única o una situación específica, sino que se proyecta como una herramienta versátil y de utilidad generalizada, destinada a todos_x000a_aquellos que se enfrenten a la desafiante tarea de valuar bienes inmuebles en este entorno tan peculiar. Así, este modelo no solo busca mitigar la incertidumbre asociada con la valuación de bienes inmuebles en una región de tal relevancia ecológica y social, sino que también anhela facilitar el proceso para todas las partes interesadas, ofreciendo una guía estructurada y una base metodológica sólida en la que se puede confiar. En última instancia, esta propuesta se erige como un aporte tangible a la búsqueda de una valuación equitativa y precisa en una región de incalculable valor como es el páramo de Sumapaz. "/>
    <s v="1. Video explicativo de corta duración, en el mismo deberá ir una breve explicación del proyecto, su alcance, su importancia e_x000a_información de interés que pueda permitir a la comunidad entender el proyecto no como un mero esfuerzo teórico sino como_x000a_algo cercano a la realidad._x000a_2. Realización de un poster a manera de infografía donde se encuentre la información, datos, resultados e impacto del proyecto_x000a_para así usarlo como medio de difusión en redes autorizadas por las entidades involucradas en el mismo._x000a_3. Participación en algún evento académico relacionado al tema de estudio y autorizado por las entidades promotoras del_x000a_proyecto, para ser expuesto en un ambiente académico, realizando énfasis en los hallazgos metodológicos y resultados_x000a_obtenidos para ser sometidos al escrutinio de pares académicos._x000a_Por otro lado, recordar que el producto final solicitado para validar el cumplimiento del proyecto es un artículo de investigación en_x000a_una revista indexada por Minciencias, esta se considera otra forma de que la investigación sea sometida a la revisión de pares_x000a_académicos y sea publica para el uso futuro en el marco de la protección de derechos de autor._x000a_Con respecto al aporte que los mismos resultados y su divulgación pueden tener en la comunidad o la entidad, se debe comenzar_x000a_con la entidad la cuál por mandato de la ley 1930 de 2018 se le asigna la tarea de realizar una metodología valuatoria de aquellos_x000a_predios ubicados en ronda de paramo y que por lo mismo son objeto del proceso de adquisición por el estado para proteger el_x000a_ecosistema, pues se espera que con el uso de este modelo multicriterio se sirva como guía o ayuda al desarrollo de la metodología_x000a_que a futuro desarrollará el IGAC."/>
    <n v="1"/>
    <n v="0"/>
    <e v="#DIV/0!"/>
    <e v="#DIV/0!"/>
    <n v="0"/>
    <n v="0"/>
    <n v="0"/>
    <n v="0"/>
    <n v="107184"/>
    <m/>
    <m/>
    <m/>
    <m/>
    <m/>
    <m/>
    <m/>
    <m/>
    <m/>
    <m/>
    <m/>
    <m/>
    <m/>
    <m/>
    <m/>
    <m/>
    <m/>
    <m/>
    <m/>
    <m/>
    <m/>
    <m/>
    <m/>
  </r>
  <r>
    <n v="2023"/>
    <s v="Propuesta de Investigación Convocatoria"/>
    <x v="1"/>
    <n v="1047"/>
    <s v="INVITACIÓN A PRESENTAR PROPUESTAS ORIENTADAS A FORTALECER EL CATASTRO MULTIPROPÓSITO A TRAVES DE LA VINCULACIÓN DE JÓVENES INVESTIGADORES E INNOVADORES"/>
    <s v="MinCiencias"/>
    <s v="Ejecutor"/>
    <s v="N/A"/>
    <s v="N/A"/>
    <s v="ANÁLISIS DEL IMPACTO DE LAS SOMBRAS EN LA GENERACIÓN DEL POTENCIAL ELÉCTRICO FOTOVOLTAICO CON COLOURING BOGOTÁ"/>
    <n v="12"/>
    <s v="UDFJC:_x000a_- Edilberto Suárez Torres (tutor)_x000a_- Jorge Mario López Pérez (joven investigador)_x000a_- Jenny Gabriela Romero Sua (joven investigador)_x000a_- Jeyson Santiago Gómez Gómez (joven investigador)"/>
    <s v="UDFJC:_x000a_- NIDE"/>
    <n v="71483647"/>
    <n v="54126000"/>
    <n v="54126000"/>
    <n v="17357647"/>
    <n v="54126000"/>
    <m/>
    <n v="17357647"/>
    <m/>
    <m/>
    <m/>
    <m/>
    <m/>
    <m/>
    <m/>
    <m/>
    <s v="El resultado esperado de este proyecto de investigación es proporcionar una plataforma de datos abiertos a bajo coste que promueva ciudades sostenibles y apoye la planificación urbana de manera más eficiente a partir de los datos suministrados por la ciudadanía, fomentando un entorno urbano optimizado y mejorando la calidad de vida de los habitantes, por medio de del desarrollo de software de código abierto para recopilar, almacenar, visualizar y facilitar la gestión de datos geográficos de la malla de edificaciones, con el fin de proporcionar doce capas de información relacionada con las construcciones de la ciudad que permitan impulsar una mejor estructuración y centralización de datos._x000a_La implementación exitosa de la iniciativa &quot;Colouring Cities&quot; en Bogotá será un logro clave. Se espera que la metodología se haya aplicado de manera efectiva para simplificar y categorizar la información sobre construcciones y el entorno urbano, lo que permitirá una visualización más accesible y comprensible para diversos públicos, siendo pieza clave de una iniciativa mundial._x000a_Se espera que la implementación de este proyecto empodere a la comunidad del barrio San José al  proporcionarles conocimientos para tomar decisiones informadas en asuntos urbanos y de desarrollo local. La capacidad de acceder a los datos espaciales a través de una iniciativa internacional permitirá a la comunidad participar activamente en la planificación y la toma de decisiones que afecten su entorno._x000a_1. Resultado: Implementación de la plataforma &quot;Colouring Bogotá&quot; con acceso a datos geoespaciales de la malla de edificaciones._x000a_Características: Existencia de la plataforma web o aplicación móvil con las doce capas de información sobre construcciones de la ciudad de Bogotá._x000a_Medios de verificación: Revisión de la plataforma desarrollada y funcional._x000a_Indicador: Porcentaje de completitud de las doce capas de información en la plataforma ._x000a_2. Resultado: Las instituciones podrán emplear la información espacial proporcionada por la metodología &quot;Colouring Cities&quot; para conocer la realidad urbana y mejorar el impacto de sus decisiones en la comunidad._x000a_Características: Los datos espaciales recopilados y estructurados permitirá a las instituciones obtener una visión clara y completa de la realidad urbana, incluyendo datos detallados sobre construcciones, infraestructuras y el entorno de la ciudad._x000a_Medios de verificación: Seguimiento de la utilización de la información geoespacial por parte de las instituciones en procesos de planificación urbana y toma de decisiones relacionadas con el desarrollo y mejoramiento de la comunidad._x000a_Indicador: Numero de instituciones que emplean activamente la información suministrada por la ciudadanía en sus procesos de planificación y toma de decisiones._x000a_3. Resultado: Empoderamiento de la comunidad del barrio San José para la toma de decisiones informadas._x000a_Características: Acceso y uso activo de la plataforma por parte de los ciudadanos para consultar datos geoespaciales y participar en la planificación._x000a_Medios de verificación: Registro de usuarios y actividad en la plataforma._x000a_Indicador: Número de usuarios activos por mes en la plataforma_x000a_4. Resultado: Divulgación y alcance global del proyecto &quot;Colouring Cities&quot;._x000a_Características: Reconocimiento y aplicación del proyecto como caso de estudio en otras ciudades y países._x000a_Medios de verificación: Investigación y recopilación de evidencia de la aplicación de la metodología en otras_x000a_ubicaciones._x000a_Indicador: Número de ciudades o países que han implementado la metodología &quot;Colouring Cities&quot; basada en el proyecto de Bogotá"/>
    <s v="1. Angie Juliana Pirachican Naranjo_x000a_Identificar conjuntos de datos clave para el proyecto de Colouring Cities en Bogotá proporcionados por entidades públicas._x000a_Evaluar la calidad y precisión de los datos espaciales recopilados de diferentes fuentes nacionales._x000a_Priorizar los datos según su relevancia y utilidad para la iniciativa Colouring Cities en el contexto de la ciudad._x000a_Organizar reuniones y charlas informativas con la comunidad del Barrio San José, para presentar el proyecto y sus objetivos, y para escuchar las necesidades y expectativas de los habitantes._x000a_Establecer un canal de comunicación directa con la Junta de Acción Comunal, participando en sus reuniones y eventos para compartir avances y recibir retroalimentación._x000a_Crear espacios de diálogo y colaboración con la comunidad y la Junta de Acción Comunal para identificar oportunidades de mejora y soluciones conjuntas para el desarrollo territorial del barrio._x000a_Utilizar herramientas de análisis geoespacial para examinar y visualizar patrones de uso del suelo, infraestructura y servicios._x000a_Identificar tendencias y áreas de interés para la toma de decisiones informadas en el proyecto._x000a_Presentar los resultados de manera clara y comprensible para el equipo de investigación y otras partes interesadas._x000a_Mantener un registro detallado de los cambios y actualizaciones realizadas en el repositorio._x000a_Facilitar la colaboración y retroalimentación de otros desarrolladores y expertos en el campo._x000a_Responder a los problemas y solicitudes de mejora en el repositorio para una gestión eficiente y transparente del proyecto, las cuales serán comentadas a través de “issues” en GitHub._x000a_2. Juan David Dallos Becerra_x000a_Configurar el servidor y las dependencias necesarias para el funcionamiento, algunas tareas son: actualizar sistema instalación de herramientas básicas y establecer variables de entorno en el sistema._x000a_Asegurar la disponibilidad y adecuada capacidad de almacenamiento para los datos espaciales y la plataforma _x000a_Instalar y configurar el sistema operativo Ubuntu 22.04 en el ambiente de desarrollo._x000a_Configurar las herramientas de desarrollo y ambientes virtuales necesarios para el proyecto, tales como NodeJS y ambiente Python._x000a_Establecer permisos y seguridad en el sistema para garantizar un entorno de desarrollo confiable._x000a_Documentar la estructura de la base de datos para reflejar las 12 categorías de Colouring Cities y los atributos adaptados._x000a_Importar y adaptar los datos existentes al nuevo esquema de base de datos por medio de ETL y transformación de información por medio de instrucciones SQL._x000a_Implementar mecanismos de actualización y sincronización de datos para asegurar su integridad_x000a_Configurar el servidor web para alojar y desplegar el visor geográfico._x000a_Implementar medidas de seguridad para proteger la plataforma y los datos sensibles._x000a_Realizar pruebas de despliegue para verificar la funcionalidad del visor en línea._x000a_Monitorear el rendimiento del visor y gestionar el consumo de recursos._x000a_Brindar soporte técnico y resolver incidencias para asegurar la disponibilidad continua del visor geográfico._x000a_3. María Camila Vélez Dueñas_x000a_Transferir y adaptar el código fuente de Colouring Cities a un entorno de desarrollo local en Colombia._x000a_Verificar la compatibilidad de la plataforma con los recursos y tecnologías locales._x000a_Documentar el proceso de migración y establecer procedimientos para futuras actualizaciones_x000a_Realizar un estudio detallado del entorno urbano del Barrio San José de Bogotá, para identificar las problemáticas territoriales y sociales existentes._x000a_Analizar las necesidades y demandas específicas de la comunidad local en relación con el desarrollo_x000a_Contextualizar los datos espaciales recopilados con el fin de generar soluciones pertinentes y ajustadas a las particularidades de la zona de estudio_x000a_Diseñar material gráfico y audiovisual para presentar los resultados y avances del proyecto de manera clara y atractiva._x000a_Establecer una estrategia de comunicación para compartir la información con la comunidad, entidades involucradas y otros interesados._x000a_Organizar eventos y webinars para difundir los avances y promover la participación activa de la comunidad en el proyecto_x000a_Desarrollar formularios y métodos de captura en campo utilizando tecnologías móviles o sistemas de recolección de datos remotos._x000a_Establecer un sistema de recolección de información que permita la posterior integración y actualización de los datos en la base de datos del visor geográfico._x000a_Garantizar la precisión y validez de los datos capturados en campo para su adecuada utilización en el proyecto Colouring Cities._x0009__x0009__x000a_"/>
    <n v="0.75718017017234729"/>
    <n v="0.24281982982765274"/>
    <n v="0"/>
    <n v="1"/>
    <n v="0"/>
    <n v="0"/>
    <n v="0"/>
    <n v="0"/>
    <n v="107231"/>
    <m/>
    <m/>
    <m/>
    <m/>
    <m/>
    <m/>
    <m/>
    <m/>
    <m/>
    <m/>
    <m/>
    <m/>
    <m/>
    <m/>
    <m/>
    <m/>
    <m/>
    <m/>
    <m/>
    <m/>
    <m/>
    <m/>
    <m/>
  </r>
  <r>
    <n v="2023"/>
    <s v="Propuesta de Investigación Convocatoria"/>
    <x v="1"/>
    <n v="1047"/>
    <s v="INVITACIÓN A PRESENTAR PROPUESTAS ORIENTADAS A FORTALECER EL CATASTRO MULTIPROPÓSITO A TRAVES DE LA VINCULACIÓN DE JÓVENES INVESTIGADORES E INNOVADORES"/>
    <s v="MinCiencias"/>
    <s v="Ejecutor"/>
    <s v="N/A"/>
    <s v="N/A"/>
    <s v="Análisis metodológico para la transformación de canales abiertos a conductos cerrados con integración de Sistemas Urbanos de Drenaje Sostenible (SUDS) para la ampliación del espacio público y zonas de recreación"/>
    <n v="12"/>
    <s v="UDFJC:_x000a_-  Juan Sebastián De Plaza Solórzano (tutor)_x000a_-  Iván David Eslava Moyano (joven investigador)_x000a_-  Sebastián Fernando Murcía Sánchez (joven investigador)_x000a_- Cristian David Pinzón Parra (joven investigador)_x000a_- Laura Sofía Vargas Jiménez (joven investigador)"/>
    <s v="UDFJC:_x000a_- Grupo de Investigación de Ingeniería Sanitaria (GIIS)"/>
    <n v="72168000"/>
    <n v="72168000"/>
    <n v="72168000"/>
    <n v="0"/>
    <n v="72168000"/>
    <m/>
    <m/>
    <m/>
    <m/>
    <m/>
    <m/>
    <m/>
    <m/>
    <m/>
    <m/>
    <s v="Como resultados se espera obtener:_x000a__x000a_1. Se realizará una clasificación para los canales abiertos que se puedan transformar en canales cerrados implementando Sistemas Urbanos de Drenaje Sostenible, lo cual aportará para la toma de decisiones en materia de habitabilidad en centros urbanos. Por medio de una herramienta que determine el SUDS con mejor potencial de implementación para cada tipo de canal._x000a_2. Se elaborará manual con la metodología técnica desarrollada para la transformación de canales abiertos generalmente en sistemas de tuberías de menor área hidráulica a flujo libre, mediante la integración y selección de (SUDS)._x000a_3. Se adaptará dicho manual como una extensión para sistemas de información geográfica (SIG), que permita visualizar y analizar espacialmente los canales pluviales y los SUDS asociados, así como priorizar y evaluar las zonas óptimas para su transformación mediante un análisis multicriterio._x000a_4. Se realizarán informes parciales y final técnico de las actividades desarrolladas por los jóvenes innovadores y los resultados obtenidos en la propuesta._x000a_5. Se presentarán informes parciales y final financiero de la ejecución los cuales serán entregados al Ministerio_x000a_6. Se producirá un artículo científico en autoría o coautoría en formato de una revista indexada con los parámetros para ser publicado en una revista categorizada (A1, A2, B y C), esto con la respectiva Socialización de los resultados."/>
    <s v="- Identificación para análisis de canales_x000a_- Instrumento para integración de SUD_x000a_- Herramienta SIG_x000a_- Informes parciales y final_x000a_- Articulo científico"/>
    <n v="1"/>
    <n v="0"/>
    <e v="#DIV/0!"/>
    <e v="#DIV/0!"/>
    <n v="0"/>
    <n v="0"/>
    <n v="0"/>
    <n v="0"/>
    <n v="107307"/>
    <m/>
    <m/>
    <m/>
    <m/>
    <m/>
    <m/>
    <m/>
    <m/>
    <m/>
    <m/>
    <m/>
    <m/>
    <m/>
    <m/>
    <m/>
    <m/>
    <m/>
    <m/>
    <m/>
    <m/>
    <m/>
    <m/>
    <m/>
  </r>
  <r>
    <n v="2023"/>
    <s v="Propuesta de Investigación Convocatoria"/>
    <x v="1"/>
    <n v="1047"/>
    <s v="INVITACIÓN A PRESENTAR PROPUESTAS ORIENTADAS A FORTALECER EL CATASTRO MULTIPROPÓSITO A TRAVES DE LA VINCULACIÓN DE JÓVENES INVESTIGADORES E INNOVADORES"/>
    <s v="MinCiencias"/>
    <s v="Ejecutor"/>
    <s v="N/A"/>
    <s v="N/A"/>
    <s v="Propuesta Metodológica para la Implementación de Sistemas Urbanos de Drenaje Sostenible (SUDs) en Zonas Inundables: Un Enfoque Multicriterio a Corto, Mediano y Largo Plazo"/>
    <n v="12"/>
    <s v="UDFJC:_x000a_-  Juan Sebastián De Plaza Solórzano (tutor)_x000a_-  Carlos Andrés Rodríguez Muñoz (joven investigador)_x000a_-  Leidy Johanna Herrera Cuevas (joven investigador)_x000a_- Lina Vanessa Yopasa Quiroga  (joven investigador)"/>
    <s v="UDFJC:_x000a_- Grupo de Investigación de Ingeniería Sanitaria (GIIS)"/>
    <n v="54126000"/>
    <n v="54126000"/>
    <n v="54126000"/>
    <n v="0"/>
    <n v="54126000"/>
    <m/>
    <m/>
    <m/>
    <m/>
    <m/>
    <m/>
    <m/>
    <m/>
    <m/>
    <m/>
    <s v="ARTÍCULO POR PROPUESTA I+D+i_x000a_En la Tabla 5, se encuentran los resultados, indicadores y métodos de verificación, destacando la planificación de la elaboración de dos artículos científicos en formato de revista indexada._x000a_El primero de estos artículos abordará la metodología empleada y los resultados específicos derivados de la propuesta I+D+i. El segundo artículo se centrará en la exposición detallada de la metodología propuesta para implementar sistemas urbanos de drenaje sostenible (SUDs) en zonas inundables. Este incluirá la descripción de la ruta para identificar áreas vulnerables, el análisis de amenazas y riesgos, la integración de criterios múltiples en la selección de ubicaciones y diseños de SuDS, así como un plan completo de implementación y monitoreo_x000a_INFORME FINANCIERO_x000a_considerando los recursos asignados para la ejecución de la propuesta de investigación, se plantea la presentación de un informe financiero que detallará la asignación de estos recursos en cada una de las fases del proyecto. Este informe incluirá una especificación clara de cómo se han destinado los fondos y mostrará el porcentaje de cumplimiento, tal como se ilustra en el indicador de la Tabla 5.A_x000a_SOCIALIZACIÓN DE RESULTADOS_x000a_Se llevarán a cabo actividades de socialización en colaboración con el Instituto Geográfico Agustín Codazzi (IGAC). Estas incluirán seminarios, talleres y la elaboración de materiales de difusión para presentar los hallazgos clave y las recomendaciones de la investigación a una audiencia diversa, programados estratégicamente a lo largo del proyecto."/>
    <s v="- Artículos de revista cientifica indexada, en categorias A1, A2, B o C_x000a_- Cumplimiento de la metodología planteada en la investigación_x000a_- Validación de la metodología para la implementación de SUDs en zonas potencialmente inundables, aplicado en un area de estudios_x000a_- Informe financiero de la ejecución de los rublos entregados por Minciencias._x000a_- Socialización de resultados, los cuales serán presentados en el IGAC"/>
    <n v="1"/>
    <n v="0"/>
    <e v="#DIV/0!"/>
    <e v="#DIV/0!"/>
    <n v="0"/>
    <n v="0"/>
    <n v="0"/>
    <n v="0"/>
    <n v="107309"/>
    <m/>
    <m/>
    <m/>
    <m/>
    <m/>
    <m/>
    <m/>
    <m/>
    <m/>
    <m/>
    <m/>
    <m/>
    <m/>
    <m/>
    <m/>
    <m/>
    <m/>
    <m/>
    <m/>
    <m/>
    <m/>
    <m/>
    <m/>
  </r>
  <r>
    <n v="2023"/>
    <s v="Propuesta de Investigación Convocatoria"/>
    <x v="6"/>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Aliado"/>
    <s v="1- Observatorio del Caribe Colombiano_x000a_2- Gobernación de Córdoba_x000a_3- Fundación Sabanas_x000a_4- Asesoria Estratégica Empresarial S.A.S."/>
    <s v="N/A"/>
    <s v="Desarrollo de las vocaciones, capacidades y habilidades en Ciencia, Tecnología e Innovación en niñas, niños y adolescentes del departamento de Córdoba. "/>
    <n v="24"/>
    <s v="UDFJC:_x000a_- Martha Janet Velasco Forero (Investigador Principal)_x000a_Observatorio del Caribe Colombiano:_x000a__x000a_ Gobernación de Córdoba: _x000a__x000a_Fundación Sabanas:_x000a__x000a_Asesoria Estratégica Empresarial S.A.S:_x000a_"/>
    <s v="UDFJC:_x000a_- Grupo de investigación en pedagogía, currículo y evaluación_x000a__x000a_Observatorio del Caribe Colombiano:_x000a__x000a_ Gobernación de Córdoba: _x000a__x000a_Fundación Sabanas:_x000a__x000a_Asesoria Estratégica Empresarial S.A.S:_x000a_"/>
    <n v="6847500000"/>
    <m/>
    <n v="6600000000"/>
    <n v="247500000"/>
    <n v="6600000000"/>
    <n v="0"/>
    <n v="50000000"/>
    <n v="0"/>
    <n v="120000000"/>
    <n v="0"/>
    <n v="50000000"/>
    <n v="0"/>
    <n v="2500000"/>
    <n v="0"/>
    <n v="25000000"/>
    <s v="Mediante la ejecución de este proyecto Ondas en el departamento, se forjarán entornos educativos sólidos, en_x000a_los cuales se fomentará la didáctica, la colaboración y la creatividad. Estos ambientes serán fundamentales_x000a_para revitalizar las vocaciones de los niños, niñas y jóvenes de las instituciones educativas aprovechando la_x000a_influencia positiva del ámbito científico e investigativo. Como resultado de esta iniciativa, el departamento estará_x000a_en condiciones de establecer pautas pedagógicas que enriquezcan a las instituciones educativas, incentivando_x000a_una mayor participación, seguimiento y evaluación de las habilidades de los estudiantes en este dominio del_x000a_conocimiento._x000a_Se llevará a cabo un análisis exhaustivo para identificar las necesidades existentes. Con base en este análisis,_x000a_se desarrollarán mecanismos y se recopilará información que posibilite el continuo estímulo de la investigación_x000a_tanto entre los docentes como entre los estudiantes. Este enfoque se orientará hacia el fortalecimiento del_x000a_potencial científico y tecnológico. Además, se establecerán canales de coordinación y articulación entre los_x000a_niveles educativos básico, medio y superior, así como con los diversos actores que se dedican a distintas_x000a_vocaciones en el territorio. Como resultado, se implementarán estrategias concretas que permitirán la_x000a_generación, aplicación y transferencia de conocimiento e investigación en un contexto académico._x000a_Un componente esencial de esta iniciativa será la creación de bases sólidas para redes investigativas. Estas_x000a_redes desempeñarán un papel clave en la promoción y fortalecimiento del talento científico y tecnológico. Su_x000a_establecimiento permitirá que las autoridades gubernamentales respalden la ejecución de proyectos enfocados_x000a_en la formación de grupos y semilleros de investigación enfocados en diferentes retos, como estrategia para el_x000a_desarrollo de talentos en NNA. En paralelo, se pondrán en marcha metodologías para fomentar la participación_x000a_de la comunidad académica en proyectos de investigación científica y desarrollo tecnológico._x000a_A través de estas acciones, se establecerán los mecanismos necesarios para difundir la ciencia y la tecnología_x000a_para el desarrollo integral de la infancia y adolescencia. Además, se proporcionará acceso a la información,_x000a_contribuyendo a fortalecer la eventual creación de un sistema departamental sólido en el ámbito de la ciencia y_x000a_la tecnología. En conjunto, la estrategia Ondas se presenta como un enfoque integral para estimular el interés_x000a_y la participación en CTeI entre los jóvenes, estableciendo cimientos sólidos para el desarrollo académico y la_x000a_innovación en la región."/>
    <s v="- Servicio de apoyo financiero para el fomento de vocaciones científicas en CTeI_x000a_- Servicio para el fortalecimiento de capacidades institucionales para el fomento de vocación científica_x000a_- Servicio de apoyo para el fomento de las vocaciones científicas en CTeI_x000a_- Servicios de comunicación con enfoque en Ciencia_x000a_Tecnología y Sociedad"/>
    <n v="0.96385542168674698"/>
    <n v="7.3019350127783867E-3"/>
    <n v="0"/>
    <n v="1"/>
    <n v="1.7524644030668127E-2"/>
    <n v="7.3019350127783867E-3"/>
    <n v="3.6509675063891932E-4"/>
    <n v="3.6509675063891934E-3"/>
    <n v="107237"/>
    <m/>
    <m/>
    <d v="2023-10-12T00:00:00"/>
    <m/>
    <m/>
    <m/>
    <m/>
    <m/>
    <m/>
    <m/>
    <m/>
    <m/>
    <m/>
    <m/>
    <m/>
    <m/>
    <m/>
    <m/>
    <m/>
    <m/>
    <m/>
    <m/>
    <m/>
  </r>
  <r>
    <n v="2023"/>
    <s v="Propuesta de Investigación Convocatoria"/>
    <x v="6"/>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Multiverso S.A.S._x000a_2- Gobernación de Caqueta_x000a_3- Fundación Reduca"/>
    <s v="N/A"/>
    <s v="Desarrollo de las vocaciones, capacidades y habilidades en Ciencia, Tecnología e Innovación en niñas, niños y adolescentes del departamento de Cáqueta. "/>
    <n v="24"/>
    <s v="UDFJC:_x000a_- Martha Janet Velasco Forero (Investigador Principal)_x000a_Multiverso S.A.S._x000a__x000a_Gobernación de Caqueta_x000a__x000a_Fundación Reduca"/>
    <s v="UDFJC:_x000a_- Grupo de investigación en pedagogía, currículo y evaluación_x000a__x000a_Multiverso S.A.S._x000a__x000a_Gobernación de Caqueta_x000a__x000a_Fundación Reduca"/>
    <n v="6447831000"/>
    <m/>
    <n v="6159791000"/>
    <n v="288040000"/>
    <n v="6159791000"/>
    <n v="0"/>
    <n v="227360000"/>
    <n v="0"/>
    <n v="27840000"/>
    <n v="0"/>
    <n v="5000000"/>
    <n v="0"/>
    <n v="27840000"/>
    <m/>
    <m/>
    <m/>
    <s v="- Servicio de apoyo financiero para el fomento de vocaciones científicas en CTeI_x000a_- Servicios de apoyo financiero para la comunicación con enfoque en Ciencia Tecnología y Sociedad"/>
    <n v="0.95532761327026094"/>
    <n v="3.5261470097463783E-2"/>
    <n v="0"/>
    <n v="1"/>
    <n v="4.3177310323425037E-3"/>
    <n v="7.7545456759024853E-4"/>
    <n v="4.3177310323425037E-3"/>
    <n v="0"/>
    <n v="107785"/>
    <m/>
    <m/>
    <d v="2023-10-12T00:00:00"/>
    <m/>
    <m/>
    <m/>
    <m/>
    <m/>
    <m/>
    <m/>
    <m/>
    <m/>
    <m/>
    <m/>
    <m/>
    <m/>
    <m/>
    <m/>
    <m/>
    <m/>
    <m/>
    <m/>
    <m/>
  </r>
  <r>
    <n v="2023"/>
    <s v="Propuesta de Investigación Convocatoria"/>
    <x v="6"/>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CASANARE."/>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68"/>
    <m/>
    <m/>
    <d v="2023-10-12T00:00:00"/>
    <m/>
    <m/>
    <m/>
    <m/>
    <m/>
    <m/>
    <m/>
    <m/>
    <m/>
    <m/>
    <m/>
    <m/>
    <m/>
    <m/>
    <m/>
    <m/>
    <m/>
    <m/>
    <m/>
    <m/>
  </r>
  <r>
    <n v="2023"/>
    <s v="Propuesta de Investigación Convocatoria"/>
    <x v="6"/>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GUAINÍA"/>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69"/>
    <m/>
    <m/>
    <d v="2023-10-12T00:00:00"/>
    <m/>
    <m/>
    <m/>
    <m/>
    <m/>
    <m/>
    <m/>
    <m/>
    <m/>
    <m/>
    <m/>
    <m/>
    <m/>
    <m/>
    <m/>
    <m/>
    <m/>
    <m/>
    <m/>
    <m/>
  </r>
  <r>
    <n v="2023"/>
    <s v="Propuesta de Investigación Convocatoria"/>
    <x v="6"/>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GUAVIARE"/>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70"/>
    <m/>
    <m/>
    <d v="2023-10-12T00:00:00"/>
    <m/>
    <m/>
    <m/>
    <m/>
    <m/>
    <m/>
    <m/>
    <m/>
    <m/>
    <m/>
    <m/>
    <m/>
    <m/>
    <m/>
    <m/>
    <m/>
    <m/>
    <m/>
    <m/>
    <m/>
  </r>
  <r>
    <n v="2023"/>
    <s v="Propuesta de Investigación Convocatoria"/>
    <x v="6"/>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VAUPÉS"/>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71"/>
    <m/>
    <m/>
    <d v="2023-10-12T00:00:00"/>
    <m/>
    <m/>
    <m/>
    <m/>
    <m/>
    <m/>
    <m/>
    <m/>
    <m/>
    <m/>
    <m/>
    <m/>
    <m/>
    <m/>
    <m/>
    <m/>
    <m/>
    <m/>
    <m/>
    <m/>
  </r>
  <r>
    <n v="2023"/>
    <s v="Propuesta de Investigación Convocatoria"/>
    <x v="6"/>
    <n v="33"/>
    <s v="CONVOCATORIA DE LA ASIGNACIÓN PARA LA CIENCIA, TECNOLOGÍA E INNOVACIÓN DEL SISTEMA GENERAL DE REGALÍAS PARA LA CONFORMACIÓN DE UN LISTADO DE PROYECTOS ELEGIBLES PARA EL FOMENTO DE VOCACIONES TEMPRANAS EN LAS REGIONES A TRAVÉS DE LA ESTRATEGIA ONDAS"/>
    <s v="SGR - MinCiencias"/>
    <s v="Ejecutor"/>
    <s v="1- Asociación Colombiana de micros y pequeñas empresas - ACOPI seccional Atlántico_x000a_2- CLI Corporation"/>
    <s v="N/A"/>
    <s v="FORTALECIMIENTO DE HABILIDADES, CAPACIDADES Y VOCACIONES INVESTIGATIVAS PARA LA RESOLUCIÓN DE PROBLEMAS EN CIENCIA, TECNOLOGÍA E INNOVACIÓN DE NIÑOS NIÑAS Y ADOLESCENTES A TRAVÉS DE LA IMPLEMENTACIÓN DEL PROGRAMA ONDAS EN EL DEPARTAMENTO DE VICHADA"/>
    <n v="24"/>
    <s v="UDFJC:_x000a_- Octavio José Salcedo Parra _x000a__x000a_ACOPI:_x000a__x000a_CLI:_x000a_"/>
    <s v="UDFJC:_x000a__x000a_ACOPI:_x000a__x000a_CLI:_x000a_"/>
    <n v="5300050000"/>
    <m/>
    <n v="5200000000"/>
    <n v="100050000"/>
    <n v="5200000000"/>
    <n v="0"/>
    <n v="33350000"/>
    <n v="0"/>
    <n v="33350000"/>
    <n v="0"/>
    <n v="33350000"/>
    <m/>
    <m/>
    <m/>
    <m/>
    <s v="Niños, niñas y adolescentes con vocaciones y habilidades científicas fortalecidas en el departamento: 4.000_x000a_Grupos de investigación conformados por niños niñas y adolescentes en instituciones educativas públicas de Casanare: 120_x000a_Maestros y maestras con vocaciones científicas e investigativas fortalecidas de instituciones educativas de Casanare: 120_x000a_Instituciones educativas vinculadas al proyecto: 120_x000a_Número de kits pedagógicos para grupos de investigación: 120_x000a_Número de kits pedagógicos (lineamientos) para docentes: 120_x000a_Número de kits pedagógicos (lineamientos) para asesores: 14_x000a_Número de programas y proyectos en Ciencia, Tecnología e Innovación: 120_x000a_Número de apoyos financieros (capital semilla) entregados a los grupos de investigación para el desarrollo de los proyectos: 120_x000a_Número de kits tecnológicos entregados a los grupos de investigación: 120_x000a_Número de certificados por participación entregados a los beneficiarios de las instituciones educativas focalizadas del departamento: 4.120_x000a_Número de asesorías especializadas desarrolladas a través de expertos en algún tema presente en los proyectos ejecutados por los niños, niñas y adolescentes de instituciones educativas del departamento: 120_x000a_Número de estrategias de divulgación y apropiación del conocimiento: 7_x000a_Número de circuitos institucionales para el fomento de las CTeI, apropiación social, divulgación y fomento de vocaciones tempranas de NNA: 120_x000a_Número de espacios de interacción en CTeI municipales para la apropiación social, divulgación y fomento de vocaciones de NNA:8_x000a_Número de espacios de interacción en CTeI departamentales para la apropiación social, divulgación y fomento de vocaciones tempranas de NNA:_x0009_2_x000a_Número de grupos de investigación de NNA participantes en espacios de divulgación de la CTeI regionales: 60_x000a_Número de grupos de investigación de NNA participantes en espacios de divulgación de la CTeI nacionales: 10_x000a_Número de grupos de investigación de NNA participantes en Ferias Internacionales de Ciencia, Tecnología e Innovación: 2"/>
    <s v="Producto 1.1 Servicio de apoyo financiero para el fortalecimiento de las vocaciones científicas en CTI_x000a_Producto 2.1 Servicios de apoyo financiero para programas y proyectos de apropiación social del conocimiento_x000a_Producto 3.1 Servicio de apropiación social del conocimiento"/>
    <n v="0.98112281959604153"/>
    <n v="6.292393467986151E-3"/>
    <n v="0"/>
    <n v="1"/>
    <n v="6.292393467986151E-3"/>
    <n v="6.292393467986151E-3"/>
    <n v="0"/>
    <n v="0"/>
    <n v="107772"/>
    <m/>
    <m/>
    <d v="2023-10-12T00:00:00"/>
    <m/>
    <m/>
    <m/>
    <m/>
    <m/>
    <m/>
    <m/>
    <m/>
    <m/>
    <m/>
    <m/>
    <m/>
    <m/>
    <m/>
    <m/>
    <m/>
    <m/>
    <m/>
    <m/>
    <m/>
  </r>
  <r>
    <n v="2023"/>
    <s v="Propuesta de Investigación Convocatoria"/>
    <x v="1"/>
    <s v="N/A"/>
    <s v="Iniciativa Darwin"/>
    <s v="Departamento de Medio Ambiente, Alimentación y Asuntos Rurales (Defra) del Gobierno del Reino Unido."/>
    <s v="Aliado"/>
    <s v="1- University of Sussex_x000a_2- Instituto Alexander Von Humboldt_x000a_3- CorEducación Tolima"/>
    <s v="N/A"/>
    <s v="Fire-smart restoration for resilient socio-ecological Tropical Dry Forest landscapes"/>
    <n v="24"/>
    <s v="UDFJC:_x000a_- Angela Parrado Rosselli, Full Professor_x000a_- Omar Garzón Chiriví_x000a_- Andrés Avella Muñoz_x000a_- Angie Montañez_x000a__x000a_University of Sussex:_x000a_- Maria Clara Castellanos, Senior Lecturer_x000a__x000a_CorEducación:_x000a_- Giovanni Vargas"/>
    <s v="UDFJC:_x000a_- AMAUTAS_x000a_- Uso y Conservación de la Diversidad Forestal"/>
    <n v="297028"/>
    <m/>
    <n v="209647"/>
    <n v="87381"/>
    <n v="196881"/>
    <n v="12766"/>
    <n v="87381"/>
    <m/>
    <m/>
    <m/>
    <m/>
    <m/>
    <m/>
    <m/>
    <m/>
    <s v="- taller fundamental con funcionarios de alto nivel de diferentes sectores, incluidos gobiernos municipales y regionales, autoridades regionales ambientales, institutos de investigación, departamentos de bomberos, parques nacionales, reservas privadas y empresas de servicios públicos. Adquirirán conocimientos sobre la amenaza de incendios forestales más frecuentes debido a las estaciones secas cada vez más severas y los efectos del clima_x000a_- cursos dirigidos principalmente a agricultores y personas estrechamente relacionadas con TDF. Para los agricultores locales, habrá dos cursos prácticos, para mejorar su capacidad en prácticas de restauración, viveros y conservación de bosques. Además, un curso de restauración en línea estará disponible para cualquier persona interesada en el manejo de incendios forestales y la conservación de bosques secos en todo el país_x000a_- &quot;Exposición Itinerante - La Maleta de TDF&quot;. Consiste en una exposición fotográfica y carteles educativos sobre la conservación y restauración de TDF en las escuelas locales. Las exposiciones se complementan con actividades interactivas y lúdicas. Finalmente, los estudiantes técnicos, profesionales y de posgrado avanzarán sus habilidades y conocimientos a través del desarrollo de proyectos de tesis, pasantías y cursos especializados en Colombia y en el exterior"/>
    <s v="- Identificar a los actores clave y sus perspectivas sobre la restauración forestal. Esto implicará dos talleres y trabajo de campo, principalmente durante el primer año del proyecto, que incluirá actividades de apoyo a los agricultores y de extensión forestal._x000a_- Levantamiento de bordes forestales utilizando parcelas de vegetación en áreas con y sin incendio reciente (2019)_x000a_- Documentar las prácticas de gestión de los bordes de los bosques por parte de los propietarios de tierras, incluidas las especies, el tipo de suelo y el uso de la tierra._x000a_- Para reclutar especies, mediremos los rasgos funcionales que nos informarán sobre la inflamabilidad y determinaremos experimentalmente la germinación inducida por el fuego y la supervivencia de las semillas después del fuego:_x000a_•_x0009_3 tratamientos de temperatura, 3 tiempos de exposición_x000a_•_x0009_Con o sin discos de humo en un experimento separado, considere la posibilidad de combinarlos, pero esto aumentará el tamaño del experimento_x000a_•_x0009_Para estas especies, identificaremos rasgos funcionales cruciales que aseguran el éxito de las plantas más allá de la supervivencia inicial en ambientes propensos a incendios._x000a_•_x0009_Determinar el potencial de estas plantas para el consumo de ganado, madera, protección del agua, fruta._x000a_- Diseñe directrices de restauración que optimicen tanto el uso como la diversidad de los bordes_x000a_- Involucrar a las mujeres locales para que dirijan las actividades de propagación y recolección de semillas._x000a_- Parcelas de restauración de ensayos vegetales en fincas colaboradoras (15 fincas x 3 bordes x parcela media de 0,05ha, con el objetivo de un total de 2ha). Estándar de restauración: 1000 árboles por ha. (5 mil pesos por árbol. _x000a_- Llevar a cabo el raleo de los bosques a lo largo de los bordes y en las parcelas de restauración, y la eliminación de especies inflamables (diseño experimental)_x000a_- Plan de intercambio de conocimientos y capacitación de las partes interesadas locales, incluidos los agricultores, las instituciones educativas locales y los niños en edad escolar. Consistirá en: _x000a_•_x0009_Capacidad y formación: 3 sesiones_x000a_•_x0009_Difusión y divulgación_x000a_•_x0009_Crear materiales de difusión (en español) utilizando videos cortos u otros recursos para contar historias sobre: _x000a__x0009_Incendios forestales y diversidad_x000a__x0009_Manejo de incendios y bosques_x000a__x0009_Riesgo de plantación e introducción de plantas invasoras (más allá de las gramíneas)"/>
    <n v="0.66283650026260155"/>
    <n v="0.33716349973739851"/>
    <n v="0.1274726152555743"/>
    <n v="0.8725273847444257"/>
    <n v="0"/>
    <n v="0"/>
    <n v="0"/>
    <n v="0"/>
    <m/>
    <m/>
    <m/>
    <d v="2024-01-31T00:00:00"/>
    <m/>
    <m/>
    <m/>
    <m/>
    <m/>
    <m/>
    <m/>
    <m/>
    <m/>
    <m/>
    <m/>
    <m/>
    <m/>
    <m/>
    <m/>
    <m/>
    <m/>
    <m/>
    <m/>
    <m/>
  </r>
  <r>
    <n v="2023"/>
    <s v="Propuesta de Investigación Convocatoria"/>
    <x v="5"/>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 UNAL (entidad ejecutora)_x000a_2- Colegio Externado Nacional Camilo Torres (IED) (Aliado)"/>
    <s v="N/A"/>
    <s v="Desarrollo y estudio de propiedades físicas de nuevos materiales aplicables en dispositivos basados en la generación de corrientes de espín polarizado"/>
    <n v="12"/>
    <s v="UDFJC:_x000a_- JORGE ANDRES CARDONA VASQUEZ (co-investigador)_x000a_- HENRY MAURICIO ORTÍZ SALAMANCA (co-investigador)_x000a_- YEISON STIVEN URBANO RICO (estudiante de posgrado)    _x000a_UNAL:_x000a_- Jairo Roa Rojas (Investigador principal)_x000a_- DAVID ARSENIO LANDINEZ TELLEZ (co-investigador)_x000a_- FELIPE VALENCIA HERNANDEZ (co-investigador)_x000a_- ELIANA MARCELA VARGAS PINEDA (joven investigador)_x000a_- KAREN ALEXANDRA MUÑOZ PULIDO (estudiante posgrado)_x000a_- OSCAR IVAN BOHORQUEZ CRUZ (estudiante posgrado)_x000a_- LAURA VANESSA PARRA MESA (estudiante posgrado)_x000a_- CAROLINA CARRILLO RODRÍGUEZ (estudiante posgrado)_x000a_- ANDRES FELIPE HERNANDEZ VALERO (estudiante de pregrado)_x000a_- JOAN SEBASTIAN IBAÑEZ SOTELO (joven investigador)"/>
    <s v="UDFJC:_x000a_- Grupo de Investigación en Ciencias de Materiales y Minerales_x000a_UNAL:_x000a_- Grupo de Física de Nuevos Materiales_x000a_- Semillero de Superconductividad y Magnetismo_x000a_"/>
    <n v="539032232"/>
    <m/>
    <n v="160000000"/>
    <n v="379032232"/>
    <n v="160000000"/>
    <m/>
    <n v="31707800"/>
    <m/>
    <n v="347324432"/>
    <m/>
    <m/>
    <m/>
    <m/>
    <m/>
    <m/>
    <s v="- Formación de al menos dos MSc en física._x000a_- Obtención de al menos dos materiales con propiedades que permitan generación de corrientes de espín polarizado._x000a_- Participación en red internacional de materia condensada y ciencia de materiales_x000a_- Presentación de al menos tres ponencias en eventos científicos internacionales._x000a_- Publicación de al menos tres artículos en revistas científicas clasificadas Q1 o Q2."/>
    <s v="- Articulación y/o participación de redes de conocimiento nacional o internacional_x000a_- Tres Artículo publicado en revista indexada que presente resultados originales de la investigación_x000a_- Tres Presentación de ponencia en evento cientifico o tecnológico nacional o internacional_x000a_- Un TDG (Trabajo dirigido de grado)_x000a_- Dos Trabajo final de maestría en profundización"/>
    <n v="0.29682826091186326"/>
    <n v="5.8823569570882361E-2"/>
    <n v="0"/>
    <n v="1"/>
    <n v="0.64434816951725438"/>
    <n v="0"/>
    <n v="0"/>
    <n v="0"/>
    <m/>
    <m/>
    <m/>
    <m/>
    <m/>
    <m/>
    <m/>
    <m/>
    <m/>
    <m/>
    <m/>
    <m/>
    <m/>
    <m/>
    <m/>
    <m/>
    <m/>
    <m/>
    <m/>
    <m/>
    <m/>
    <m/>
    <m/>
    <m/>
  </r>
  <r>
    <n v="2023"/>
    <s v="Propuesta de Investigación Convocatoria"/>
    <x v="5"/>
    <s v="N/A"/>
    <s v="CONVOCATORIA DE PROYECTOS DE INVESTIGACIÓN. SUE DISTRITO CAPITAL, 2023 - Modalidad 1. Apoyo para el desarrollo de proyectos de investigación, investigación-creación e innovación y apropiación social del conocimiento."/>
    <s v="SUE Distrito Capital"/>
    <s v="Ejecutor"/>
    <s v="1- Universidad Militar Nueva Granada - UMNG_x000a_2- Universidad de Autónoma de México - UNAM"/>
    <s v="N/A"/>
    <s v="Desarrollo de una aplicación para la detección temprana de fibrilación auricular a partir de técnicas de procesamiento digital de señales aplicado a datos de fotopletismografía (PPG)."/>
    <n v="12"/>
    <s v="UDFJC:_x000a_- Lely Adriana Luengas Contreras (investigador principal)_x000a_- Jonathan Roberto Torres Castillo (co-investigador)_x000a_- Esperanza Camargo Casallas (co-investigador)_x000a_UMNG:_x000a_- Nancy Esperanza Olarte López (co-investigador)_x000a_UNAM:_x000a_- Miguel Ángel Padilla Castañeda (Asesor) "/>
    <s v="UDFJC:_x000a_- DIGITI_x000a_UMNG:_x000a_-GI-ITEC"/>
    <n v="255993870"/>
    <m/>
    <n v="160000000"/>
    <n v="95993870"/>
    <n v="160000000"/>
    <n v="0"/>
    <n v="79000846"/>
    <n v="0"/>
    <n v="16993024"/>
    <m/>
    <m/>
    <m/>
    <m/>
    <m/>
    <m/>
    <s v="- Desarrollo de una aplicación de detección temprana de FA compatible con una variedad de dispositivos y sistemas operativos_x000a_- Adecuación y mejora de algoritmos existentes para la detección de FA en datos PPG._x000a_- Creación de una API versátil para conectar dispositivos con sensores PPG a la aplicación._x000a_- Cumplimiento de estándares abiertos para garantizar la compatibilidad de la aplicación con diferentes dispositivos._x000a_- Implementación de una aplicación basada en la nube para almacenar y acceder a datos de PPG de manera segura._x000a_- Realización de pruebas de compatibilidad con una amplia gama de dispositivos._x000a_- Potencial validación clínica en futuros estudios."/>
    <s v="- Presentación de ponencia en evento científico o tecnológico nacional o internacional_x000a_- Dos TDG (Trabajo dirigido de grado)_x000a_- Un Artículo científico o de investigación publicado o sometido en revistas indexada nacional e internacional Q1 y Q2. Minciencias A1, A2_x000a_- Un Desarrollo de software_x000a_- Un Informe de avance de investigación_x000a_- Un Informe final de investigación_x000a_- Un Libro resultado de investigación_x000a_- Un Evento académico, de carácter científico, tecnológico"/>
    <n v="0.62501496617868235"/>
    <n v="0.30860444431735806"/>
    <n v="0"/>
    <n v="1"/>
    <n v="6.63805895039596E-2"/>
    <n v="0"/>
    <n v="0"/>
    <n v="0"/>
    <m/>
    <m/>
    <m/>
    <m/>
    <m/>
    <m/>
    <m/>
    <m/>
    <m/>
    <m/>
    <m/>
    <m/>
    <m/>
    <m/>
    <m/>
    <m/>
    <m/>
    <m/>
    <m/>
    <m/>
    <m/>
    <m/>
    <m/>
    <m/>
  </r>
  <r>
    <n v="2023"/>
    <s v="Propuesta de Investigación Convocatoria"/>
    <x v="4"/>
    <s v="N/A"/>
    <s v="CONVOCATORIA DE PROYECTOS DE INVESTIGACIÓN. SUE DISTRITO CAPITAL, 2023 - Modalidad 1. Apoyo para el desarrollo de proyectos de investigación, investigación-creación e innovación y apropiación social del conocimiento."/>
    <s v="SUE Distrito Capital"/>
    <s v="Ejecutor"/>
    <s v="1- Universidad Pedagógica Nacional - UPN"/>
    <s v="N/A"/>
    <s v="Memorias pedagógicas alternativas en Colombia, 1982-2020"/>
    <n v="12"/>
    <s v="UDFJC:_x000a_- Absalón Jiménez Becerra (investigador principal)_x000a_UPN:_x000a_- Alexis Pinilla Díaz (investigador principal)_x000a_- Víctor M. Rodríguez Murcia (co-investigador)"/>
    <s v="UDFJC:_x000a_- EMILIO 1_x000a_UPN:_x000a_- Sujetos y nuevas narrativas en la investigación y enseñanza de las ciencias sociales_x000a_"/>
    <n v="263980480"/>
    <m/>
    <n v="160000000"/>
    <n v="103980480"/>
    <n v="160000000"/>
    <n v="0"/>
    <n v="48000000"/>
    <n v="0"/>
    <n v="55980480"/>
    <m/>
    <m/>
    <m/>
    <m/>
    <m/>
    <m/>
    <s v="En los resultados de la investigación buscamos dar a conocer un producto de impacto regional y nacional en torno a la práctica pedagógica alternativa en Colombia. Lo anterior rescatando su historia desde 1982 a la actualidad en momentos en que las posiciones de borde en investigación en el ámbito intercultural, crítico y decolonial están demandando la recuperación de este tipo de saberes enmarcados en lo que Castro (2005) denominó el tercio incluido. Para efectos de esta propuesta se espera recuperar los saberes pedagógicos alternativos que la pedagogía moderna e institucional dejó por fuera y no reconoció._x000a__x000a_Con el desarrollo del proyecto Memorias pedagógicas alternativas en Colombia, 1982-2020 buscamos tener una incidencia significativa con los tres colectivos de profesores del movimiento magisterial que harán parte de la propuesta en términos de sistematización de sus experiencias de práctica pedagógica alternativa (Bogotá, Huila y Nariño). Nuestra intención es que a la vez que sistematizan su experiencia, logren difundirla por medio de una pequeña cartilla o texto de difusión entre los maestros que hacen parte del movimiento magisterial a nivel nacional. En esta perspectiva, pretendemos darles un mayor protagonismo a los actores vinculados a la propuesta, trascendiendo el lugar tradicional de “sujetos de investigación” o “población destinataria”, a coautores de la investigación. Así pretendemos avanzar en uno de los elementos de mayor potencialidad en la política de Ciencia Abierta 2022-2031 como es el de la ciencia ciudadana, en la cual los sujetos partícipes en la investigación entablan un diálogo con el equipo de investigación y participan de manera activa en la construcción de productos y actividades de apropiación social del conocimiento. En este sentido, nos identificamos con el enfoque de la Escuela Pública en torno a la ciencia abierta, en donde se contempla la accesibilidad de los ciudadanos al proceso de investigación (Sánchez, s.f.)"/>
    <s v="- Un Libro resultado de investigación._x000a_- Avance y elaboración de dos capítulo de tesis doctoral de  dos estudiantes del DIE- UDFJC._x000a_- Un Documento de avance o final de trabajo de grado (TDG) _x000a_- Participación ciudadana o comunidades en el proyecto _x000a_- Un Libro de divulgación científica (producto adicional)_x000a_- Un Artículo en revista científica (producto adicional)_x000a_- Tres Cartillas de apoyo a la investigación (producto adicional)"/>
    <n v="0.60610542112810761"/>
    <n v="0.18183162633843231"/>
    <n v="0"/>
    <n v="1"/>
    <n v="0.21206295253346005"/>
    <n v="0"/>
    <n v="0"/>
    <n v="0"/>
    <m/>
    <m/>
    <m/>
    <m/>
    <m/>
    <m/>
    <m/>
    <m/>
    <m/>
    <m/>
    <m/>
    <m/>
    <m/>
    <m/>
    <m/>
    <m/>
    <m/>
    <m/>
    <m/>
    <m/>
    <m/>
    <m/>
    <m/>
    <m/>
  </r>
  <r>
    <n v="2023"/>
    <s v="Propuesta de Investigación Convocatoria"/>
    <x v="1"/>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UNAL"/>
    <s v="N/A"/>
    <s v="Desarrollo de concretos ambientalmente sostenibles mediante la incorporación de cáscara de huevo reciclada como fuente de carbonato de calcio"/>
    <n v="12"/>
    <s v="UDFJC:_x000a_- Jose Dario Gavilanes (co-investigador)_x000a_- Nikole Juanita Buitrago Ramírez (estudiante pregrado)_x000a_UNAL:_x000a_- Juan Manuel Lizarazo Marriaga (investigador Principal)_x000a_- Patricia Luna Tamayo (co-investigador)_x000a_- Brayan Alejandro Uribe Salazar (estudiante pregrado)"/>
    <s v="UDFJC:_x000a_- Grupo de Investigación en Prevención y Atención de Desastres_x000a_UNAL:_x000a_- Grupo de Investigación en Análisis, Diseño y Materiales – GIES_x000a_"/>
    <n v="196821312"/>
    <m/>
    <n v="135000000"/>
    <n v="61821312"/>
    <n v="135000000"/>
    <n v="0"/>
    <n v="17186688"/>
    <n v="0"/>
    <n v="44634624"/>
    <m/>
    <m/>
    <m/>
    <m/>
    <m/>
    <m/>
    <s v="Para el objetivo específico 1 se propone lo siguiente: Como medio de verificación que el objetivo se ha cumplido a su cabalidad se encuentra los resultados de los diferentes métodos con los que se puede utilizar la cáscara de cemento, como material fino (menor a pasa tamiz 0,3mm), como material extrafino con pasa tamiz 0,074mm (No. 200) y pasa tamiz 0,045mm (No. 325), seca al aire libre o seca al horno (24 horas a 110°C), calcinada en horno mufla, junto con la ejecución del ensayo del ensayo de Colorimetría diferencial de barrido DSC._x000a_Para el objetivo específico 2: Como fuente de verificación presentará un informe que contenga los resultados de ensayos en concretos de 21Mpa y 28Mpa con diferentes porcentajes de adición de cáscara de huevo, sometidos a carbonatación y cloruros para ser fallados a 3, 7, 14, 28, 56 y 112 días, junto con muestras patrón que identifiquen la variación en las muestras._x000a_Para el objetivo específico 3: Se realizará una matriz BGA, de todo el ciclo de vida propuesto para el concreto con cáscaras de huevo, así mismo, con base en los resultados del objetivo 2, se realizará una matriz DOFA, que permita el análisis de aspectos positivos y negativos; finalmente se realiza una guía sobre como reutilizar nuevamente este material que quede en proceso de Residuo de construcción y Demolición - RCD"/>
    <s v="- Informe de avance a la mitad del tiempo (6) meses e Informe Final de Investigación_x000a_- Tres Artículos de investigación en revista indexada_x000a_- Un webinar sobre los aspectos más relevantes de concretos sostenibles_x000a_- Un Seminario permanente de estructuras organización conferencia sobre concreto sostenible_x000a_- Participación en LACCEI 2024 o congreso internacional de Ingeniería Civil._x000a_- Vinculación de dos estudiantes de pregrado de la Universidad Nacional de Colombia y de dos estudiantes de la Universidad Distrital Francisco José de Caldas"/>
    <n v="0.68590133166066891"/>
    <n v="8.7321275452121774E-2"/>
    <n v="0"/>
    <n v="1"/>
    <n v="0.2267773928872093"/>
    <n v="0"/>
    <n v="0"/>
    <n v="0"/>
    <m/>
    <m/>
    <m/>
    <m/>
    <m/>
    <m/>
    <m/>
    <m/>
    <m/>
    <m/>
    <m/>
    <m/>
    <m/>
    <m/>
    <m/>
    <m/>
    <m/>
    <m/>
    <m/>
    <m/>
    <m/>
    <m/>
    <m/>
    <m/>
  </r>
  <r>
    <n v="2023"/>
    <s v="Propuesta de Investigación Convocatoria"/>
    <x v="1"/>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UNAL_x000a_2- Corporación Universitaria Minuto de Dios – UNIMINUTO_x000a_3- Museo de Ciencias, Madrid, España"/>
    <s v="N/A"/>
    <s v="“Construyendo soberanía territorial:  reconocimiento de plantas y sus insectos visitantes florales en Bogotá región”"/>
    <n v="12"/>
    <s v="UDFJC:_x000a_- Mery Helen Tijaro (co-investigador)_x000a_- Julián Arias (co-investigador)_x000a_- Oscar Mahecha (co-investigador)_x000a__x000a_UNAL:_x000a_- Elena Luisa Margarita Brochero (investigador principal)_x000a_- Álvaro Acevedo (co-investigador)_x000a__x000a_UNIMINUTO:_x000a_- Maikol Santamaria_x000a_- Hellen Morales_x000a__x000a_MUSEO:_x000a_- Arturo Goldaracena"/>
    <s v="UDFJC:_x000a_- Grupo de Investigación en Artrópodos y otros Invertebrados. KUMANGUI._x000a_- Grupo de investigación en Ecología y plantas de Colombia. GIECPC_x000a_Semilleros:_x000a_- Semillero en Artrópodos, Semillero en Biogeografía y Ecología Evolutiva Neotropical_x000a_- Semillero interdisciplinar en Ciencias Biológicas_x000a_- Semillero de ecología y conservación de plantas de Colombia_x000a__x000a__x000a_UNAL:_x000a_- Grupo de investigación Territorio, Agroecología y Sistemas Agroalimentarios, TERRAS_x000a_- Grupo Genética de Rasgos de Interés Agronómico_x000a_Semilleros:_x000a_- Semillero de Investigación en Entomología de la Facultad de Ciencias Agrarias Bogotá_x000a__x000a_UNAL:_x000a_Semilleros_x000a_- Semillero de Investigación Agroecología y Recursos Entomológicos - AGROENTOS - "/>
    <n v="367908152"/>
    <m/>
    <n v="169641000"/>
    <n v="198267152"/>
    <n v="169641000"/>
    <m/>
    <n v="72679536"/>
    <m/>
    <n v="125587616"/>
    <m/>
    <m/>
    <m/>
    <m/>
    <m/>
    <m/>
    <s v="- Registro de los principales insectos visitantes florales de los órdenes Hymenoptera, Diptera, Coleopotera, Lepidoptera y Thysanoptera, para plantas ubicadas en cinco zonas de estudio._x000a_- Colección de referencia de los principales insectos visitantes florales de los órdenes Hymenoptera, Diptera, Coleopotera, Lepidoptera y Thysanoptera, para plantas ubicadas en cinco zonas de estudio._x000a_- Análisis de diversidad con estimadores de riqueza, dominancia y especies efectivas._x000a_- Caracterización de polen presente en los insectos florales y en plantas muestreadas de las zonas climáticas  _x000a_- Diversidad de especies vegetales_x000a_- Caracterización del paisaje asociado a las unidades muestrales_x000a_- Análisis de diversidad con estimadores de riqueza, dominancia y especies efectivas._x000a_- Modelamiento en escenarios de cambio climático las especies insectiles más representativas por unidad muestral. _x000a_- Talleres de reconocimiento con cada comunidad._x000a_- Percepción de la diversidad de insectos, plantas y su importancia biológica como parte de su territorio de las comunidades de las cinco zonas estudiadas_x000a_- Elaboración de material divulgativo para la comunidad._x000a_- Socialización de resultados en eventos académicos y científicos_x000a_- Formación de recurso humano"/>
    <s v="- Un Artículo científico o de investigación sometido o, aceptado o aprobado para publicación en revista indexada_x000a_- Dos Documento de avance o final de trabajo de grado (TDG)_x000a_- Documento de avance o final de tesis de maestría_x000a_- Cuatro Estudiante en formación pregrado_x000a_- Estudiante en formación Maestría_x000a_- Manuales y/o cartillas de apoyo a la investigación_x000a_- Presentación de ponencia en evento científico o tecnológico nacional o internacional_x000a_- Espacio / evento de participación ciudadana_x000a_- Dos Informe de actividades realizadas por semilleros o estudiantes vinculados a proyectos_x000a_- Colección científica_x000a_- Dos Informes técnico académico "/>
    <n v="0.4610960618236043"/>
    <n v="0.19754804454563976"/>
    <n v="0"/>
    <n v="1"/>
    <n v="0.34135589363075597"/>
    <n v="0"/>
    <n v="0"/>
    <n v="0"/>
    <m/>
    <m/>
    <m/>
    <m/>
    <m/>
    <m/>
    <m/>
    <m/>
    <m/>
    <m/>
    <m/>
    <m/>
    <m/>
    <m/>
    <m/>
    <m/>
    <m/>
    <m/>
    <m/>
    <m/>
    <m/>
    <m/>
    <m/>
    <m/>
  </r>
  <r>
    <n v="2023"/>
    <s v="Propuesta de Investigación Convocatoria"/>
    <x v="1"/>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UNAL"/>
    <s v="N/A"/>
    <s v="Recubrimientos de vidrio biactivo depositados por sputtering r.f. para potenciales aplicaciones biomédicas."/>
    <n v="12"/>
    <s v="UDFJC:_x000a_- Myriam Moreno Amado (co-investigador)_x000a_- César Aurelio Herreño Fierro (co-investigador)_x000a_- Hillary Jasmin Muñoz Sarmiento (estudiante pregrado)_x000a_UNAL:_x000a_- Mónica Johanna Monsalve Arias (investigador principal)_x000a_- Jhon Jairo Olaya (co-investigador)_x000a_- Juan Pablo González Lozano (estudiante maestria)"/>
    <s v="UDFJC:_x000a_- Gestión, emprendimiento, innovación y tecnología, GEIT_x000a_- Grupo de Instrumentación científica y didáctica_x000a_UNAL:_x000a_- Grupo de Investigación AFIS (Análisis de fallas, integridad y superficies)"/>
    <n v="322963882"/>
    <m/>
    <n v="160000000"/>
    <n v="162963882"/>
    <n v="160000000"/>
    <n v="0"/>
    <n v="53317482"/>
    <n v="0"/>
    <n v="109646400"/>
    <m/>
    <m/>
    <m/>
    <m/>
    <m/>
    <m/>
    <s v="- Obtención de los recubrimientos de vidrios bioactivos de los sistemas  43B2O3 -5SiO2-2P2O5- 20Na2O –30CaO y 60B2O3- 10CaO - 20Na2O -10MgO sobre aleaciones Magnesio y TiAlV ibres de grietas superficiales y uniformes a través de un cuidadoso control de los parámetros de depósito en un sistema de sputtering r.f._x000a_- Caracterización fisicoquímica, óptica y estructural de los recubrimientos de vidrios bioactivos depositados sobre aleaciones de Magnesio y  TiAlV._x000a_- Evaluación de  la resistencia a la corrosión y la bioactividad de los sistemas recubrimiento-sustrato producidos en presencia de fluido biológico simulado._x000a_- Análisis de la influencia de la composición química y la estructura sobre las propiedades ópticas, mecánicas, tribológicas y bioactivas  de los recubrimientos de vidrios bioactivos."/>
    <s v="- Informe parcial y final_x000a_- Estudiante en formación pregrado_x000a_- Estudiante en formación Maestría_x000a_- Artículo científico o de investigación sometido o, aceptado o aprobado para publicación en revista  indexada_x000a_- Presentación de ponencia en evento científico o tecnológico nacional o internacional _x000a_- Informe de actividades realizadas por estudiantes vinculados a proyectos_x000a_- Espacio / evento de participación ciudadana ( socializar con estudiantes del colegio distrital Heladia Mejía, algunos métodos de investigación científica para la creación de recubrimientos como nuevos materiales)"/>
    <n v="0.4954114342730126"/>
    <n v="0.16508806393403458"/>
    <n v="0"/>
    <n v="1"/>
    <n v="0.33950050179295282"/>
    <n v="0"/>
    <n v="0"/>
    <n v="0"/>
    <m/>
    <m/>
    <m/>
    <m/>
    <m/>
    <m/>
    <m/>
    <m/>
    <m/>
    <m/>
    <m/>
    <m/>
    <m/>
    <m/>
    <m/>
    <m/>
    <m/>
    <m/>
    <m/>
    <m/>
    <m/>
    <m/>
    <m/>
    <m/>
  </r>
  <r>
    <n v="2023"/>
    <s v="Propuesta de Investigación Convocatoria"/>
    <x v="1"/>
    <s v="N/A"/>
    <s v="CONVOCATORIA DE PROYECTOS DE INVESTIGACIÓN. SUE DISTRITO CAPITAL, 2023 - Modalidad 1. Apoyo para el desarrollo de proyectos de investigación, investigación-creación e innovación y apropiación social del conocimiento."/>
    <s v="SUE Distrito Capital"/>
    <s v="Ejecutor"/>
    <s v="1- Universidad Pedagógica Nacional - UPN"/>
    <s v="N/A"/>
    <s v="Modistas – Urgencias de Barrio"/>
    <n v="12"/>
    <s v="UDFJC:_x000a_- Elizabeth Garavito (investigador principal)_x000a_- Martha Judith Noguera (joven investigador)_x000a_UPN: _x000a_- Oscar Giovanni Monroy (co-investigador)"/>
    <s v="UDFJC:_x000a_- Sensibilidades y Culturas del Sur Global_x000a_UPN: _x000a_- Praxis Visual"/>
    <n v="93599872"/>
    <m/>
    <n v="76000000"/>
    <n v="17599872"/>
    <n v="76000000"/>
    <m/>
    <n v="14400000"/>
    <m/>
    <n v="3199872"/>
    <m/>
    <m/>
    <m/>
    <m/>
    <m/>
    <m/>
    <s v="- Resultado académico expresado en un Libro de investigación-creación a partir de relatos que presenta propuestas de vestidos con sus respectivos moldes, todo ello, basado en experiencias significativas de cada participante._x000a_- Resultado social a partir de talleres de Creación con diversas comunidades del territorio bogotano, aportando en los contextos locales y generando redes que articulen y dinamicen las prácticas estéticas, como pilares del fortalecimiento del tejido social."/>
    <s v="- Un Libro resultado de investigación_x000a_- Dirección de un trabajo de grado de pregrado y un trabajo_x000a_de Maestría en relación con el tema de la propuesta._x000a_- Se prevé contar con un practicante de la Licenciatura en artes Visuales y un pasante del mismo proyecto curricular._x000a_- Evento artístico y cultural, entre otros._x000a_- Cinco Talleres de creación_x000a_- Una Obra o Creación Efímera_x000a_- Informe de avance y final"/>
    <n v="0.811966922347928"/>
    <n v="0.15384636423434425"/>
    <n v="0"/>
    <n v="1"/>
    <n v="3.4186713417727749E-2"/>
    <n v="0"/>
    <n v="0"/>
    <n v="0"/>
    <m/>
    <m/>
    <m/>
    <m/>
    <m/>
    <m/>
    <m/>
    <m/>
    <m/>
    <m/>
    <m/>
    <m/>
    <m/>
    <m/>
    <m/>
    <m/>
    <m/>
    <m/>
    <m/>
    <m/>
    <m/>
    <m/>
    <m/>
    <m/>
  </r>
  <r>
    <n v="2023"/>
    <s v="Propuesta de Investigación Convocatoria"/>
    <x v="5"/>
    <s v="N/A"/>
    <s v="CONVOCATORIA DE PROYECTOS DE INVESTIGACIÓN. SUE DISTRITO CAPITAL, 2023 - Modalidad 1. Apoyo para el desarrollo de proyectos de investigación, investigación-creación e innovación y apropiación social del conocimiento."/>
    <s v="SUE Distrito Capital"/>
    <s v="Ejecutor"/>
    <s v="1- Universidad Nacional de Colombia - UNAL"/>
    <s v="N/A"/>
    <s v="Estudio del potencial de los constituyentes químicos provenientes de Piper cumanense Kunth para regular el Quorum Sensing (QS), la formación de biopelículas y la producción de factores de virulencia en Pseudomonas - aeruginosa"/>
    <n v="12"/>
    <s v="UDFJC:_x000a_- William Fernando Castrillón (investigador principal)_x000a_UNAL:_x000a_- Oscar Javier Patiño Ladino (co-investigador)_x000a_- Diego Alejandro Silva Carrero (estudiante de doctorado)"/>
    <s v="UDFJC:_x000a_- PRODUCTOS NATURALES VEGETALES (PNV)_x000a_UNAL:_x000a_- GRUPO DE INVESTIGACIÓN EN QUÍMICA DE PRODUCTOS NATURALES VEGETALES BIOACTIVOS (QUIPRONAB)"/>
    <n v="239215680"/>
    <m/>
    <n v="160000000"/>
    <n v="79215680"/>
    <n v="160000000"/>
    <m/>
    <n v="41140224"/>
    <m/>
    <n v="38075456"/>
    <m/>
    <m/>
    <m/>
    <m/>
    <m/>
    <m/>
    <s v="- Obtención de los constituyentes químicos presentes en partes aéreas de P. cumanense con potencial inhibitorio del QS y en la formación de la biopelícula._x000a_- Determinación del efecto inhibitorio de los constituyentes químicos bioactivos provenientes de P. cumanense sobre los factores de virulencia de P. aeruginosa, estableciendo una correlación con la disminución de la concentración de autoinductores de tipo AI-1 medida en los tratamientos con los compuestos por medio de LC-MS-Q-ToF._x000a_- Correlación estructural de la actividad presentada por los compuestos bioactivos aislado de la especie P.cumanse con las proteínas de tipo inductor y receptor LasI/R, RhlI/R y PqS/R por medio de estudios farmacoforicos y de acoplamiento molecular que evidencien las interacciones y energías de unión con residuos de aminoácidos clave."/>
    <s v="- Un Artículo científico o de investigación sometido o, aceptado o aprobado para publicación en revista indexada._x000a_- Dos Documento de avance o final de trabajo de grado (TDG)_x000a_- Una Presentación de ponencia en evento científico o tecnológico nacional o internacional_x000a_- Informe de actividades realizadas por semilleros o estudiantes vinculados a proyectos_x000a_- Un Posters presentados_x000a_- Un Espacio / evento de comunidades en actividades de CTeI"/>
    <n v="0.66885247656006497"/>
    <n v="0.17197962942897388"/>
    <n v="0"/>
    <n v="1"/>
    <n v="0.15916789401096115"/>
    <n v="0"/>
    <n v="0"/>
    <n v="0"/>
    <m/>
    <m/>
    <m/>
    <m/>
    <m/>
    <m/>
    <m/>
    <m/>
    <m/>
    <m/>
    <m/>
    <m/>
    <m/>
    <m/>
    <m/>
    <m/>
    <m/>
    <m/>
    <m/>
    <m/>
    <m/>
    <m/>
    <m/>
    <m/>
  </r>
  <r>
    <n v="2023"/>
    <s v="Propuesta de Investigación Convocatoria"/>
    <x v="1"/>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 UNAL"/>
    <s v="N/A"/>
    <s v="Efectos inmunológicos de las infecciones naturales por hemoparásitos en la tortuga sabanera Podocnemis vogli: una aproximación desde Una Salud (One Health)"/>
    <n v="12"/>
    <s v="UDFJC:_x000a_- Nelson Enrique Vera (co-investigador)_x000a_- Cristian Mauricio Yara Pardo (joven investigador)_x000a_UNAL:_x000a_- Luis Fernando Cadavid Gutiérrez (investigador principal)_x000a_- Frank Steven Cabezas Criollo (estudiante pregrado)_x000a_- Karly Alejandra Ojeda Ochoa (Joven investigador)_x000a_- Nubia Stella Matta Camacho (co-investigador)"/>
    <s v="UDFJC:_x000a_- Grupo internacional en informática y comunicaciones para la gestión del conocimiento (GICOGE)_x000a_UNAL:_x000a_- INMUNOLOGIA EVOLUTIVA E_x000a_INMUNOGENETICA_x000a_Semilleros_x000a_- Semillero Inmunología Evolutiva e Inmunogenética"/>
    <n v="325768028"/>
    <m/>
    <n v="160000000"/>
    <n v="165768028"/>
    <n v="160000000"/>
    <m/>
    <n v="42581916"/>
    <m/>
    <n v="123186112"/>
    <m/>
    <m/>
    <m/>
    <m/>
    <m/>
    <m/>
    <s v="- Se espera desarrollar un modelo que explique el equilibrio establecido entre el parásito y el hospedero, que de luces sobre la auscencia de una respuesta inmune que elimine al parásito, en auscencia de enfermedad._x000a_- Se espera indentificar genes diferencialmente expresados en P. vogli como consecuencia de la infección por hemoparásitos. Se espera que la gran mayoría de esto genes esén relacionados con la respuesta inmune tanto innata como adaptativa._x000a_- Se espera obtener el primer genoma ensamblado y anotado de P. vogli, identificando en él complejos génicos escenciales en la respuesta inmune, como el Complejo Mayor de Histocompatibilidad (MHC), los loci de inmunoglobulinas y receptores de células T, el compeljo de Receptores de células Natural Killer (NKC) y el complejo de receptores leucocitarios (LRC)."/>
    <s v="- Artículo científico o de investigación publicado o sometido en revistas indexada nacional e internacional Q1 y Q2. Minciencias A1, A2_x000a_- Un Documento de avance o final de tesis de maestría_x000a_- Dos Documento de avance o final de trabajo de grado (TDG"/>
    <n v="0.49114703177685687"/>
    <n v="0.13071238531732157"/>
    <n v="0"/>
    <n v="1"/>
    <n v="0.37814058290582159"/>
    <n v="0"/>
    <n v="0"/>
    <n v="0"/>
    <m/>
    <m/>
    <m/>
    <m/>
    <m/>
    <m/>
    <m/>
    <m/>
    <m/>
    <m/>
    <m/>
    <m/>
    <m/>
    <m/>
    <m/>
    <m/>
    <m/>
    <m/>
    <m/>
    <m/>
    <m/>
    <m/>
    <m/>
    <m/>
  </r>
  <r>
    <n v="2023"/>
    <s v="Propuesta de Investigación Convocatoria"/>
    <x v="1"/>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 UNAL_x000a_2- Universidad de América"/>
    <s v="N/A"/>
    <s v="Desarrollo de un prototipo de sensor SPR para la detección de cadmio en aguas con uso potencial en la agroindustria"/>
    <n v="12"/>
    <s v="UDFJC:_x000a_- Cesar Aurelio Herreño Fierro (co-investigador)_x000a_- Karen Patricia Gaitán de los Ríos (co-investigador)_x000a_UNAL:_x000a_- Rafael Ramón Rey González (investigador principal)_x000a_UA:_x000a_- Yulieth Catherine Reyes Roa (co-investigador)"/>
    <s v="UDFJC:_x000a_- Grupo de Instrumentación Científica &amp; Didáctica_x000a_UNAL:_x000a_- Grupo de Materiales Nanoestructurados y sus aplicaciones_x000a_UA:_x000a_- Grupo Physchemath"/>
    <n v="270581048"/>
    <m/>
    <n v="159820000"/>
    <n v="110761048"/>
    <n v="159820000"/>
    <m/>
    <n v="52171272"/>
    <m/>
    <n v="40691920"/>
    <n v="0"/>
    <n v="17897856"/>
    <m/>
    <m/>
    <m/>
    <m/>
    <s v="De acuerdo con los objetivos propuestos esperamos obtener un prototipo de sensor SPR calibrado y caracterizado para detección de cadmio. a través del desarrollo de este prototipo, obtendremos los siguientes resultados específicos:_x000a_1. Obtención de una metodología eficiente: Desarrollo exitoso de una metodología basada en resonancia de plasmón superficial para la detección precisa y sensible de cadmio en aguas de riego. La metodología se optimizará para ser aplicable in situ, proporcionando resultados rápidos y confiables._x000a_- Informe técnico detallado tipo manual de uso de la metodología SPR para detección de cadmio._x000a_- Este resultado se evidenciará a través de un documento de avance o finalización de trabajo de Grado (TDG) y el avance de una tesis de posgrado._x000a_- Fecha de entrega: Diciembre de 2024._x000a_2. Caracterización dinámica del prototipo a través de simulaciones computacionales: Simulaciones computacionales detalladas mediante un modelo multicapas, permitiendo la caracterización completa de la dinámica de detección del cadmio._x000a_- Artículo científico o de investigación sometido o aceptado o aprobado para publicación en revista indexada._x000a_- Fecha de entrega: Enero de 2024_x000a_3. Validación con Muestras Reales: Evaluación exitosa de la metodología utilizando muestras reales de agua contaminada con cadmio con fines agroindustriales. Se determinarán la selectividad, especificidad, sensibilidad y límite de detección del sistema, validando su eficacia en condiciones prácticas._x000a_- Avance de trabajo de grado de estudiante de pregrado_x000a_- Fecha de entrega: Julio de 2024."/>
    <s v="- Dos Documento de avance o final de trabajo de grado (TDG)_x000a_- Una Tesis de posgrado_x000a_- Un Artículo científico o de investigación sometido o, aceptado o aprobado para publicación en revista indexada_x000a_- Un Artículo publicado en revista de divulgación_x000a_- Dos Presentación de ponencia en evento científico o tecnológico nacional o internacional_x000a_- Un Espacio - Evento de participación ciudadana"/>
    <n v="0.59065481925400776"/>
    <n v="0.19281199620455311"/>
    <n v="0"/>
    <n v="1"/>
    <n v="0.15038717715366376"/>
    <n v="6.614600738777536E-2"/>
    <n v="0"/>
    <n v="0"/>
    <m/>
    <m/>
    <m/>
    <m/>
    <m/>
    <m/>
    <m/>
    <m/>
    <m/>
    <m/>
    <m/>
    <m/>
    <m/>
    <m/>
    <m/>
    <m/>
    <m/>
    <m/>
    <m/>
    <m/>
    <m/>
    <m/>
    <m/>
    <m/>
  </r>
  <r>
    <n v="2023"/>
    <s v="Propuesta de Investigación Convocatoria"/>
    <x v="1"/>
    <s v="N/A"/>
    <s v="CONVOCATORIA DE PROYECTOS DE INVESTIGACIÓN. SUE DISTRITO CAPITAL, 2023 - Modalidad 1. Apoyo para el desarrollo de proyectos de investigación, investigación-creación e innovación y apropiación social del conocimiento."/>
    <s v="SUE Distrito Capital"/>
    <s v="Co-ejecutor"/>
    <s v="1- Universidad Nacional de Colombia - UNAL"/>
    <s v="N/A"/>
    <s v="Implementación de los esferoides, generados a partir de líneas celulares, para la evaluación radiobiológica de tratamientos de cáncer empleando radiaciones ionizantes "/>
    <n v="12"/>
    <s v="UDFJC:_x000a_- Esperanza del Pilar Infante Luna (co-investigador)_x000a_- Edwin Munevar Espitia (co-investigador)_x000a_- José Daniel Preciado Palacios (joven investigador)_x000a_UNAL:_x000a_- Fabio Ancízar Aristizábal Gutiérrez (investigador principal)_x000a_- María Cristina Plazas de Pinzón (co-investigador)_x000a_- Jhonn Jairo Avellaneda Avellaneda (estudiante pregrado)_x000a_- Githza Daniela Ruano Bastidas (egresada maestría)"/>
    <s v="UDFJC:_x000a_- Grupo de Física Aplicada a las ciencias biológicas (FIACIBI)_x000a_UNAL:_x000a_- Grupo de Farmacogenética del Cáncer_x000a_- Grupo de Física medica"/>
    <n v="270000000"/>
    <m/>
    <n v="120000000"/>
    <n v="150000000"/>
    <n v="120000000"/>
    <m/>
    <n v="50000000"/>
    <m/>
    <n v="100000000"/>
    <m/>
    <m/>
    <m/>
    <m/>
    <m/>
    <m/>
    <s v="•_x0009_Desarrollo respecto a la comparación de modelos de cultivo celular 2D y 3D. Se espera encontrar diferencias cuantificables en la morfología, crecimiento, viabilidad y respuesta a la radiación de las líneas celulares de cáncer de cabeza y cuello cuando se cultivan en modelos 2D y 3D. Nuestra hipótesis es que los esferoides 3D imitarán mejor el microambiente tumoral in vivo y mostrarán una mayor resistencia a la radiación que las monocapas 2D. Además, se espera que se observe heterogeneidad entre las líneas celulares en términos de su radiosensibilidad y expresión de marcadores EMT y CSC. (Melissaridou et al., 2019; Raitanen et al., 2023)_x000a__x000a_•_x0009_Con el análisis posterior de marcadores y su correspondiente expresión de EMT y CSC C en los modelos de cultivo celular mediante RT-PCR y Western blot, nuestra hipótesis es que los esferoides 3D mostrarán una mayor expresión de marcadores EMT y CSC que las monocapas 2D, lo que indica un fenotipo más agresivo y similar a un tallo. También se espera encontrar diferencias en la expresión de estos marcadores en función de la línea celular y la dosis de radiación.(Al-Ramadan et al., 2018)_x000a__x000a_•_x0009_En cuanto a la respuesta a la radiación, se debe evaluar los cambios inducidos por la radiación en los modelos de cultivo celular utilizando varios ensayos, como clonogénico y resazurina, además de los asociados a los cambios en la expresión génica del ADN. Nuestra hipótesis es que dosis más altas de radiación reducirán la proliferación celular, la viabilidad y el potencial clonógeno, y aumentarán el daño del ADN y la apoptosis en modelos 2D y 3D. Sin embargo, se anticipa que los esferoides 3D mostrarán menores efectos inducidos por la radiación que las monocapas 2D, lo que indica una mayor radiorresistencia. (Dubessy et al., 2000; Durand &amp; Sutherland, 1984)_x000a__x000a_•_x0009_Con la implementación de algunos modelos encontrados en la literatura que combinan modelos de biología celular con modelos de transporte de radiación, se espera establecer la viabilidad para simular la respuesta de cultivos celulares a la radiación. Dependiendo del modelo computacional implementado, esta respuesta se enfoca bien sea en la determinación de la energía depositada en el tumor o en la evaluación de rompimientos de hebras inducidos en el ADN."/>
    <s v="- Un Artículo científico o de investigación sometido o, aceptado o aprobado para publicación en revista _x000a_Indexada._x000a_- Tres Participaciones en programas académicos (dos estudiante de pregrado y uno estudiante de maestria)_x000a_- Dos Presentación de ponencia en evento científico o tecnológico nacional o internacional_x000a_- Un Evento académico, de carácter científico, divulgativo"/>
    <n v="0.44444444444444442"/>
    <n v="0.18518518518518517"/>
    <n v="0"/>
    <n v="1"/>
    <n v="0.37037037037037035"/>
    <n v="0"/>
    <n v="0"/>
    <n v="0"/>
    <m/>
    <m/>
    <m/>
    <m/>
    <m/>
    <m/>
    <m/>
    <m/>
    <m/>
    <m/>
    <m/>
    <m/>
    <m/>
    <m/>
    <m/>
    <m/>
    <m/>
    <m/>
    <m/>
    <m/>
    <m/>
    <m/>
    <m/>
    <m/>
  </r>
  <r>
    <n v="2024"/>
    <s v="Propuesta de Investigación Convocatoria"/>
    <x v="1"/>
    <s v="N/A"/>
    <s v="convocatoria de proyectos de CT+I de la ANE, en temáticas relacionadas con la gestión, planeación, atribución, vigilancia y control del espectro radioeléctrico en Colombia"/>
    <s v="Agencia Nacional del Espectro - ANE"/>
    <s v="Ejecutor"/>
    <s v="N/A"/>
    <s v="N/A"/>
    <s v="Análisis multidisciplinario de las causas de la clandestinidad en el uso del espectro radioeléctrico en Colombia"/>
    <n v="10"/>
    <s v="UDFJC:_x000a_- Luis Fernando Pedraza (investigador principal)_x000a_- Luis Felipe Castillo (co-investigador)_x000a_- Miguel Ángel Flórez (co-investigador)"/>
    <s v="UDFJC:_x000a_- GIDENUTAS"/>
    <n v="356642000"/>
    <n v="249499400"/>
    <n v="249499400"/>
    <n v="107142600"/>
    <n v="249499400"/>
    <n v="0"/>
    <n v="107142600"/>
    <m/>
    <m/>
    <m/>
    <m/>
    <m/>
    <m/>
    <m/>
    <m/>
    <m/>
    <s v="- Articulo para ponencia de evento científico nacional o internacional_x000a_- Trabajo de pregrado concluido_x000a_- Documento que identifique y analice las mejores prácticas internacionales que mitiguen el fenómeno de la clandestinidad que puedan para ser aplicadas en Colombia._x000a_- Documento con recomendaciones para prevenir y mitigar la clandestinidad o uso no autorizado del espectro radioeléctrico que incluya el borrador de decreto, resolución de acuerdo con las competencias de las e+AD240ntidades del sector."/>
    <n v="0.69957941016481517"/>
    <n v="0.30042058983518488"/>
    <n v="0"/>
    <n v="1"/>
    <n v="0"/>
    <n v="0"/>
    <n v="0"/>
    <n v="0"/>
    <m/>
    <m/>
    <m/>
    <m/>
    <m/>
    <m/>
    <m/>
    <m/>
    <m/>
    <m/>
    <m/>
    <m/>
    <m/>
    <m/>
    <m/>
    <m/>
    <m/>
    <m/>
    <m/>
    <m/>
    <m/>
    <m/>
    <m/>
    <m/>
  </r>
  <r>
    <n v="2024"/>
    <s v="Propuesta de Investigación Convocatoria"/>
    <x v="1"/>
    <n v="948"/>
    <s v="CONVOCATORIA ORQUIDEAS: MUJERES EN LA CIENCIA 2024"/>
    <s v="MinCiencias"/>
    <s v="Ejecutor"/>
    <s v="N/A"/>
    <s v="N/A"/>
    <s v="Fortalecimiento de la Agricultura Sostenible: el papel del Biochar Activado como Fijador de Nitrógeno en el Compostaje de Residuos animales y vegetales, su Impacto en la dignificación de la labor de las Mujeres Rurales a través de la Transferencia de Conocimiento Científico"/>
    <n v="12"/>
    <s v="Jeymy Tatiana Sarmiento Monsalve"/>
    <s v="carbones"/>
    <n v="44200000"/>
    <n v="39200000"/>
    <n v="39200000"/>
    <n v="5000000"/>
    <n v="39200000"/>
    <n v="0"/>
    <n v="5000000"/>
    <m/>
    <m/>
    <m/>
    <m/>
    <m/>
    <m/>
    <m/>
    <m/>
    <s v="Corto Plazo:_x000a_• Generación de empleo local: La implementación del proyecto involucrará a mujeres rurales de la vereda Casaquín, brindándoles oportunidades de empleo y capacitación en nuevas habilidades._x000a_• Mejora de la economía local: Al proporcionar nuevas oportunidades económicas a través de la valorización de los subproductos agrícolas, se espera un impacto positivo en la economía de la región, especialmente para las mujeres campesinas._x000a_• Reducción de la contaminación: La implementación de técnicas de compostaje y producción de biochar ayudará a reducir la contaminación ambiental, especialmente en áreas donde la gestión de residuos orgánicos es un problema._x000a_Mediano Plazo:_x000a_• Autonomía económica de las mujeres rurales: A medida que las mujeres rurales adquieran habilidades en la producción de biochar y compostaje, podrán diversificar sus ingresos y depender menos de las actividades agrícolas tradicionales, aumentando su autonomía económica._x000a_• Fomento de prácticas sostenibles: La promoción del compostaje y el uso de biofertilizantes fomentará prácticas agrícolas sostenibles, lo que contribuirá a la conservación de los recursos naturales y la biodiversidad en la región._x000a_• Fortalecimiento de la resiliencia comunitaria: Al capacitar a las mujeres rurales en técnicas agrícolas sostenibles, se fortalecerá la resiliencia de las comunidades locales frente a los desafíos climáticos y económicos._x000a_Largo Plazo:_x000a_• Reducción de la pobreza rural: A través de la generación de empleo y la mejora de los ingresos familiares, se espera una reducción sostenida de la pobreza en las zonas rurales, especialmente entre las mujeres cabeza de hogar._x000a_• Conservación del medio ambiente: La implementación de prácticas agrícolas sostenibles contribuirá a la conservación de los recursos naturales y la mitigación de los impactos del cambio climático a largo plazo._x000a_• Desarrollo de capacidades locales: El proyecto puede servir como un modelo replicable para otras comunidades rurales en Colombia y en la región, promoviendo el desarrollo de capacidades locales en la gestión sostenible de recursos naturales._x000a_"/>
    <s v="Generación de nuevo conocimiento _x000a_Artículo de investigación centrado en los resultados experimentales de la obtención del biochar del café, caracterización y evaluación como absorbente de nitrógeno proveniente del compostaje. _x000a_Productos y resultados de actividades de Apropiación Social del Conocimiento. _x000a_• Ponencia. Participación en eventos científicos, presentando los resultados de la investigación  _x000a_• Evento de carácter científico: Participación en evento de carácter científico a través de un poster. _x000a_• Cartilla o folleto: Medio de divulgación del proyecto para las mujeres de la zona. _x000a_• Presentación de los resultados a las autoridades locales, nacionales y sectoriales: _x000a_• Presentación de los trabajos de grado ante la universidad.  _x000a_• Participación ciudadana en CTeI. Reunión con las mujeres de la zona asesorando los usos de la economía circular dentro de sus actividades agroindustriales.   _x000a_Productos y resultados de Formación de Recurso Humano. _x000a_• Jóvenes investigadores: Vinculación del joven investigador al proyecto. _x000a_• Formación de pregrado: Formación culminada del estudiante de otro estudiante de pregrado vinculado al proyecto._x000a_"/>
    <n v="0.8868778280542986"/>
    <n v="0.11312217194570136"/>
    <n v="0"/>
    <n v="1"/>
    <n v="0"/>
    <n v="0"/>
    <n v="0"/>
    <n v="0"/>
    <m/>
    <m/>
    <m/>
    <d v="2024-04-11T00:00:00"/>
    <m/>
    <m/>
    <m/>
    <m/>
    <m/>
    <m/>
    <s v="Aval en el Comité de Investigaciones del 10/04/2024"/>
    <m/>
    <s v="1 CIENCIAS NATURALES_x000a_1.4 CIENCIAS QUÍMICAS "/>
    <s v="4 CIENCIAS AGRÍCOLAS _x000a_4.4 BIOTECNOLOGÍA AGRÍCOL"/>
    <m/>
    <m/>
    <m/>
    <m/>
    <s v="2 Hambre cero_x000a_Para 2030, duplicar la productividad agrícola y los ingresos de los pequeños productores de alimentos, en particular de las mujeres, los pueblos indígenas, los agricultores familiares, los pastores y los pescadores, incluso mediante un acceso seguro e igualitario a la tierra, otros recursos e insumos productivos, conocimientos y servicios financieros. mercados y oportunidades de valor añadido y empleo no agrícola."/>
    <m/>
    <m/>
    <m/>
    <m/>
    <n v="3016207221"/>
  </r>
  <r>
    <n v="2024"/>
    <s v="Propuesta de Investigación Convocatoria"/>
    <x v="1"/>
    <n v="34"/>
    <s v="Convocatoria de la asignación para ciencia, tecnología e innovación ambiental para el ordenamiento alrededor del agua, la justicia ambiental y la transformación productiva para la resolución de desafíos ambientales y desarrollo sostenible del país."/>
    <s v="MinCiencias"/>
    <s v="Ejecutor"/>
    <s v="UNIVERSIDAD DISTRITAL FRANCISCO JOSÉ DE CALDAS_x000a_FUNDACIÓN TECNALIA COLOMBIA_x000a_UNIVERSIDAD TECNOLÓGICA DEL CHOCÓ – UTCH _x000a_ASOPATÍA_x000a_PARQUES NACIONALES NATURALES_x000a_CORPORACIÓN UNIFICADA DE EDUCACIÓN SUPERIOR – CUN _x000a_CORPORACIÓN INNPRENDE_x000a_RED ADELCO_x000a_NEPTURA ZOMAC_x000a_ALCALDÍA DE TIMBIQUI"/>
    <s v="Linea 2 Alcance 1"/>
    <s v="Implementación de CTeI en Acción: Cuantificación de Nuevos Depósitos de Carbono en Manglares y Pastos Marinos para alcanzar las Metas de Cambio Climático del País en las Regiones Caribe, Eje Cafetero y Pacífico, en los departamentos de Córdoba, Bolívar, Caldas, Risaralda, Cauca y Chocó"/>
    <n v="36"/>
    <s v="I3+"/>
    <s v="GIIRA, PROPROBOS"/>
    <n v="27444842323.006245"/>
    <m/>
    <n v="27328813680.006245"/>
    <n v="116028643"/>
    <n v="27328813680.006245"/>
    <m/>
    <n v="24285065"/>
    <m/>
    <n v="17988937"/>
    <m/>
    <n v="17988937"/>
    <m/>
    <n v="599631"/>
    <m/>
    <n v="55166073"/>
    <s v="El presente proyecto constituye un esfuerzo conjunto orientado hacia la generación de conocimiento, desarrollo tecnológico y la promoción de prácticas sostenibles en los ecosistemas estratégicos de manglares y pastos marinos en las regiones Caribe, Eje Cafetero y Pacífico. En el transcurso de este proyecto, se despliega un enfoque en la investigación científica, la aplicación de tecnologías innovadoras y la construcción de puentes colaborativos entre la comunidad científica, las entidades gubernamentales y las comunidades locales. Los resultados planteados a lo largo del desarrollo del proyecto comprenden no solo los productos de generación de conocimiento y desarrollos tecnológicos, sino también anticipan los impactos significativos que se esperan a nivel nacional y regional. De esta manera, se abordan tanto los logros tangibles como las transformaciones esperadas en las dinámicas ambientales, sociales y tecnológicas de las áreas intervenidas. La riqueza de los datos considerados para su recopilación, las innovaciones tecnológicas a desarrollar y la participación activa de las comunidades locales y actores clave, ofrecen una visión integral de cómo este proyecto no solo cumple con los objetivos inmediatos, sino que, además, sienta las bases para contribuciones de largo alcance en términos de sostenibilidad, gestión ambiental y desarrollo regional._x000a_"/>
    <s v="Producto Científico Tipo TOP #1._x000a_Publicación 1. Revisión sistemática de la biomasa y las reservas de carbono de los ecosistemas de _x000a_manglares y pastos marinos._x000a_- Producto Científico Tipo TOP #2._x000a_Publicación 2. Estimación de la densidad de carbono de los pastos marinos mediante aprendizaje _x000a_profundo y teledetección multifuente_x000a_- Producto Científico Tipo TOP #3._x000a_Publicación 3. Estimación de la densidad de carbono de los manglares mediante aprendizaje _x000a_profundo y teledetección multifuente_x000a_Producto de Desarrollo Tecnológico tipo A: Esquema de circuito integrado para sistema de sondas para _x000a_medir AGB (Biomasa aérea)_x000a_- Producto de Desarrollo Tecnológico tipo A: Empresa de base tecnológica Spin Off para administrar y _x000a_generar conocimiento respecto al monitoreo de captura de carbono en los territorios._x000a_- Producto de Desarrollo Tecnológico Tipo TOP: Creación de norma para implementar a nivel _x000a_internacional requisitos de monitoreo para captura o secuestro de carbono utilizando tecnologías 4.0_x000a_Estaciones de monitoreo_x000a_En cada departamento de intervención se establecerá una estación de monitoreo con sensores para la _x000a_realización del diagnóstico ambiental y el desarrollo de modelos de monitoreo y predictivos, las cuales se _x000a_distribuyen así: _x000a_o 3 estaciones con sensores para el ecosistema de pastos marinos_x000a_o 3 estaciones con sensores para el ecosistema de manglar_x000a_Resultados de la Estrategia de Divulgación y Apropiación Social del Conocimiento (ASCTeI):_x000a_Implementación de los cuatro (4) componentes correspondientes a Gestión del Conocimiento para la _x000a_Apropiación Social de la CTeI (ASCTeI) - Intercambio de Conocimiento - Participación Ciudadana en Ciencia, _x000a_Tecnología e Innovación (CTeI) y Comunicación de la CTeI en el desarrollo del proyecto. _x000a_Ligado a esta estrategia se obtienen los siguientes resultados:_x000a_- Desarrollo e implementación de una (1) plataforma virtual para la gestión del conocimiento asegurando su _x000a_accesibilidad y entendimiento por parte de diversas audiencias, con contenidos estructurados y relevantes_x000a_- Generación de una (1) Comunidad de Práctica_x000a_- Participación en un (1) evento científico_x000a_- Generación de una (1) Red de Colaboración_x000a_- Realización de un (1) programa de capacitación_x000a_- Seis (6) Eventos de intercambio de conocimiento (capacitación, talleres y/o seminarios presenciales y/o _x000a_virtuales) dirigidos a comunidades locales, entidades gubernamentales y empresas, planificados y _x000a_ejecutados de manera efectiva._x000a_- Tres (3) artículos de investigación elaborados y publicados_x000a_"/>
    <n v="0.99577229697170688"/>
    <n v="8.8486808246817684E-4"/>
    <n v="0"/>
    <n v="1"/>
    <n v="6.5545783751580803E-4"/>
    <n v="6.5545783751580803E-4"/>
    <n v="2.1848586081959234E-5"/>
    <n v="2.0100706847113428E-3"/>
    <n v="109072"/>
    <s v="Posicion 2"/>
    <d v="2024-07-31T00:00:00"/>
    <m/>
    <m/>
    <m/>
    <m/>
    <m/>
    <m/>
    <m/>
    <s v="Aval en el Comité de Investigaciones del 10/04/2024"/>
    <s v="Se unificaron los aportes de varios aliados en especie (PARQUES NACIONALES NATURALES, ASOGAGUA, CORPORACIÓN UNIFICADA NACIONAL DE EDUCACIÓN SUPERIOR CUN, CORPORACIÓN INNPRENDE, NEPTURA ZOMAC, RED ADELCO, CAR QUINDIO, BIOMASNEST)"/>
    <s v="1 CIENCIAS NATURALES _x000a_1.5 CIENCIAS DE LA TIERRA Y  MEDIOAMBIENTALES "/>
    <s v="2 INGENIERÍA Y TECNOLOGÍA _x000a_2.8 BIOTECNOLOGÍA AMBIENTAL "/>
    <m/>
    <m/>
    <m/>
    <m/>
    <s v="15 Vida de ecosistemas terrestres_x000a_Para 2020, promover la gestión sostenible de todos los tipos de bosques, poner fin a la deforestación, recuperar los bosques degradados e incrementar la forestación y la reforestación a nivel mundial."/>
    <m/>
    <m/>
    <m/>
    <m/>
    <m/>
  </r>
  <r>
    <n v="2024"/>
    <s v="Propuesta de Investigación Convocatoria"/>
    <x v="1"/>
    <n v="34"/>
    <s v="Convocatoria de la asignación para ciencia, tecnología e innovación ambiental para el ordenamiento alrededor del agua, la justicia ambiental y la transformación productiva para la resolución de desafíos ambientales y desarrollo sostenible del país."/>
    <s v="MinCiencias"/>
    <s v="Ejecutor"/>
    <s v="Fundación Tecnalia_x000a_Instituto Tecnológico del Putumayo – ITP _x000a_Corporación Unificada Nacional De Educación Superior – CUN_x000a_Parques Nacionales Naturales – PNN_x000a_BIOMASNEST_x000a_Corporación Innprende_x000a_Red Adelco_x000a_Neptura Zomac_x000a_Alcaldía De Mocoa_x000a_Gobernación De Vichada"/>
    <s v="Linea 3 Alcance 1"/>
    <s v="FORTALECIMIENTO DE CAPACIDADES DE CTEI PARA INCREMENTAR LA SOSTENIBILIDAD AMBIENTAL DE FUENTES HÍDRICAS DE LAS REGIONES PACÍFICO, EJE CAFETERO, Y CENTRO SUR AMAZONIA, EN LOS DEPARTAMENTOS DE CAUCA, CHOCÓ, TOLIMA, PUTUMAYO, CALDAS Y RISARALDA_x000a_"/>
    <n v="36"/>
    <s v="I3+"/>
    <s v="Aquaformat"/>
    <n v="30134017580.006245"/>
    <m/>
    <n v="30000000000.006245"/>
    <n v="134017580"/>
    <n v="30000000000.006245"/>
    <m/>
    <n v="24285065"/>
    <m/>
    <n v="17988937"/>
    <m/>
    <n v="17988937"/>
    <m/>
    <n v="599631"/>
    <m/>
    <n v="73155010"/>
    <s v="Este proyecto representa una iniciativa focalizada en el progreso del conocimiento, la innovación tecnológica y la promoción de prácticas sostenibles en el ámbito de la bioeconomía, específicamente en el manejo integral de residuos orgánicos en las regiones Centro Oriente, Llanos y Centro Sur – Amazonía. En su desarrollo, se adopta un enfoque estratégico que fusiona la investigación científica, la implementación de tecnologías vanguardistas y la construcción de alianzas efectivas entre la comunidad científica, las entidades gubernamentales y las comunidades locales._x000a_Los resultados previstos no solo incluyen la generación de conocimiento y los avances tecnológicos, sino que también anticipan impactos significativos a nivel nacional y regional. Se persigue no solo alcanzar logros tangibles, sino también impulsar transformaciones en las dinámicas ambientales, sociales y tecnológicas de las áreas intervenidas. La diversidad de datos recopilados, las innovaciones tecnológicas planeadas y la participación activa de las comunidades y actores relevantes presentan una visión integral de cómo este proyecto no solo responde a los objetivos inmediatos, sino que también establece cimientos sólidos para _x000a_contribuciones a largo plazo en términos de sostenibilidad, gestión ambiental y desarrollo regional."/>
    <s v="Publicación 1. Revisión sistemática de la biomasa de la biodiversidad local_x000a_Producto de Desarrollo Tecnológico Tipo A: Modelo de Planta de Compostaje Industrial_x000a_• Producto de Desarrollo Tecnológico Tipo A: Empresa de base tecnológica Spin Off para administrar _x000a_y generar conocimiento respecto a la biomasa residual aprovechable de los territorios._x000a_• Producto de Desarrollo Tecnológico Tipo TOP: Creación de norma para implementar a nivel _x000a_internacional requisitos de aprovechamiento de biomasa residual utilizando tecnologías 4.0_x000a_Desarrollo e implementación de una (1) plataforma digital para la gestión del conocimiento asegurando su _x000a_accesibilidad y entendimiento por parte de diversas audiencias, con contenidos estructurados y relevantes_x000a_- Generación de una (1) Comunidad de Práctica_x000a_- Generación de una (1) Red de Conocimiento_x000a_- Realización de un (1) programa de capacitación_x000a_- Un (1) artículo de investigación elaborado y publicado"/>
    <n v="0.99555261492616509"/>
    <n v="8.0590199881322856E-4"/>
    <n v="0"/>
    <n v="1"/>
    <n v="5.9696444233627716E-4"/>
    <n v="5.9696444233627716E-4"/>
    <n v="1.9898807001355567E-5"/>
    <n v="2.4276553833478196E-3"/>
    <n v="109069"/>
    <s v="Banco Definitivo de elegibles posicion 6"/>
    <m/>
    <m/>
    <m/>
    <m/>
    <m/>
    <m/>
    <m/>
    <m/>
    <s v="Aval en el Comité de Investigaciones del 10/04/2024"/>
    <s v="Se unificaron los aportes de varios aliados en especie (PARQUES NACIONALES NATURALES; ALCALDIA DE MOCOA; CORPORACIÓN UNIFICADA NACIONAL DE EDUCACIÓN SUPERIOR CUN; CORPORACIÓN INNPRENDE; NEPTURA ZOMAC; RED ADELCO; GOBERNACIÓN DEL VICHADA; BIOMASNEST)"/>
    <s v="1 CIENCIAS NATURALES _x000a_1.5 CIENCIAS DE LA TIERRA Y  MEDIOAMBIENTALES "/>
    <s v="2 INGENIERÍA Y TECNOLOGÍA _x000a_2.8 BIOTECNOLOGÍA AMBIENTAL "/>
    <m/>
    <m/>
    <m/>
    <m/>
    <s v="15 Vida de ecosistemas terrestres_x000a_Para 2020, promover la gestión sostenible de todos los tipos de bosques, poner fin a la deforestación, recuperar los bosques degradados e incrementar la forestación y la reforestación a nivel mundial."/>
    <m/>
    <m/>
    <m/>
    <m/>
    <m/>
  </r>
  <r>
    <n v="2024"/>
    <s v="Propuesta de Investigación Convocatoria"/>
    <x v="1"/>
    <n v="36"/>
    <s v="Asignación para la ciencia, tecnología e innovación del sistema general de regalías para la conformación de un listado de proyectos elegibles en ciencias básicas y del espacio para mover la frontera del conocimiento en el país y fortalecer capacidades en los territorios. "/>
    <s v="MinCiencias"/>
    <s v="Ejecutor"/>
    <s v="Universidad del Quindío, Universidad de los LLanos, Universidad de la Amazonía, Secretaría distrital de Salud SubRed sur, Car Cundinamarca, Empresa Fundación Sin Límites"/>
    <s v="N/A"/>
    <s v="Conformación de una alianza estratégica para la investigación científica, el desarrollo tecnológico y la apropiación social en la remediación de contaminantes y la sostenibilidad de los ríos Bogotá, Cáqueza, Cravo Sur, Caquetá Quindío y Tunjuelo ubicados en los departamentos de Cundinamarca, Casanare, Caquetá, Quindío y la Ciudad de Bogotá"/>
    <n v="60"/>
    <s v="Arthur Triana"/>
    <s v="Instrumentación Científica y Didáctica, instrumentación quimica, Bioquímica y Biología Molecular, AQUAFORMAT"/>
    <n v="40066271561"/>
    <m/>
    <n v="36500000000"/>
    <n v="3566271561"/>
    <n v="36500000000"/>
    <n v="0"/>
    <n v="2231617600"/>
    <n v="0"/>
    <n v="824230000"/>
    <n v="0"/>
    <n v="468823961"/>
    <n v="0"/>
    <n v="40800000"/>
    <n v="0"/>
    <n v="800000"/>
    <s v="Diagnóstico en la calidad de agua de los ríos Bogotá, Cáqueza, Cravo Sur, Caquetá, Quindío y Tunjuelo, medida a través de indicadores físico-químicos, bacteriológicos y biológicos/Documentos de investigación_x000a_Desarrollo de tecnologías innovadoras y soluciones de remediación para la recuperación de ecosistemas afectados por la contaminación mediante nanotecnologia y biotecnologia/Servicio de apoyo para la generación de prototipos de_x000a_materiales, productos o dispositivos_x000a_Fortalecimiento de la capacidad de monitoreo y gestión ambiental en las comunidades locales, mediante la implementación de programas de educación y capacitación de participación comunitaria y la apropiación social del conocimiento en la gestión ambiental y la conservación de los recursos naturales/Servicio de apropiación social del conocimiento_x000a_Creación de una Red Inter regional de laboratorios de calidad de aguas para monitoreo y búsqueda de alianzas estratégicas /Infraestructura para la I+D+i dotada"/>
    <s v="Documentos de investigación_x000a_Servicio de apoyo para la generación de prototipos de materiales, productos o dispositivos_x000a_Prototipos desarrollados_x000a_Servicio de apropiación social del conocimiento_x000a_Infraestructura para la I+D+i dotada"/>
    <n v="0.91099068063844091"/>
    <n v="5.5698159899965044E-2"/>
    <n v="0"/>
    <n v="1"/>
    <n v="2.0571667087743075E-2"/>
    <n v="1.1701212584410956E-2"/>
    <n v="1.0183128704122847E-3"/>
    <n v="1.9966919027691857E-5"/>
    <m/>
    <m/>
    <m/>
    <m/>
    <m/>
    <m/>
    <m/>
    <m/>
    <m/>
    <m/>
    <m/>
    <m/>
    <m/>
    <m/>
    <m/>
    <m/>
    <m/>
    <m/>
    <m/>
    <m/>
    <m/>
    <m/>
    <m/>
    <m/>
  </r>
  <r>
    <n v="2024"/>
    <s v="Propuesta de Investigación Convocatoria"/>
    <x v="1"/>
    <n v="36"/>
    <s v="Asignación para la ciencia, tecnología e innovación del sistema general de regalías para la conformación de un listado de proyectos elegibles en ciencias básicas y del espacio para mover la frontera del conocimiento en el país y fortalecer capacidades en los territorios. "/>
    <s v="MinCiencias"/>
    <s v="Aliado"/>
    <s v="Corporación Universitaria Remington_x000a_Universidad de Córdoba_x000a_Universidad del Magdalena_x000a_Universidad EAFIT_x000a_"/>
    <s v="N/A"/>
    <s v="Fortalecimiento de las capacidades territoriales para la generación de conocimiento y transferencia tecnológica de sistemas energéticos basados en hidrógeno verde"/>
    <n v="60"/>
    <s v="Henry Mauricio Ortiz"/>
    <s v="investigacion en ciencia de materiales y minerales"/>
    <n v="39814717771.269997"/>
    <m/>
    <n v="36498961372"/>
    <n v="3315756399.27"/>
    <n v="36498961372"/>
    <m/>
    <n v="423784537.26999998"/>
    <m/>
    <n v="452946546"/>
    <m/>
    <n v="1363857503"/>
    <m/>
    <n v="679053356"/>
    <m/>
    <n v="396114457"/>
    <s v="Con la implementación de la alternativa, se dejará una capacidad laboratorial y talento humano formado que permitirá a las universidades y sector industrial tener acceso a herramientas tecnológicas de las cuales se carece hasta hoy en la región. Estas herramientas permitirán el avance de diversas investigaciones tanto en el área de energías como en el desarrollo y evaluación de nuevos materiales de ingeniería._x000a_Dentro de los equipos más novedosos se encuentran:_x000a_Un microscopio electrónico de barrido (SEM) de alta resolución, una máquina de ensayos universal que permite evaluar la resistencia de materiales en ambientes ricos en hidrogeno (este tipo de ensayos no está disponible para publico académico ni sector industrial), un equipo de XPS (sería el primero con estas características en el país), un equipo de impresión 3D de metales a Laser (el primero en el país) entre otros equipos especializados para preparación y caracterización de materiales y gases._x000a_Como una propuesta novedosa se planea que todos los equipos de la alianza sean gerenciados desde una central virtual común de tal forma que se cree una gran central laboratorial y multiusuario de forma remota, lo que permitirá el uso desde cualquier región del país y dando prioridad al departamento del Caribe que hasta hoy carece de centrales de esta categoría."/>
    <s v="Infraestructura para la I+D+i dotada Centros o laboratorios dotados 4_x000a_Servicio de apoyo financiero para la vinculación de jóvenes investigadores Becas de pasantías otorgadas 12_x000a_Servicio de apoyo financiero para la formación de nivel maestría Becas de maestría otorgadas 11_x000a_Servicio de apoyo financiero para la formación de nivel doctoral Becas de nivel doctoral otorgadas 2_x000a_Servicio de apoyo financiero a programas y proyectos de Ciencia, Tecnología e Innovación (CTI) para la generación de conocimiento, desarrollo tecnológico e innovación. (I+D+i) Programas y proyectos financiados 3_x000a_Servicio de apoyo para la generación de prototipos de materiales, productos o dispositivos Número de prototipos 2_x000a_Documentos de investigación Número de documentos 15"/>
    <n v="0.91672033396497865"/>
    <n v="1.0643916646718007E-2"/>
    <n v="0"/>
    <n v="1"/>
    <n v="1.1376359581452134E-2"/>
    <n v="3.4255109149213897E-2"/>
    <n v="1.7055335162767367E-2"/>
    <n v="9.948945494870071E-3"/>
    <m/>
    <m/>
    <m/>
    <m/>
    <m/>
    <m/>
    <m/>
    <m/>
    <m/>
    <m/>
    <m/>
    <m/>
    <m/>
    <m/>
    <m/>
    <m/>
    <m/>
    <m/>
    <m/>
    <m/>
    <m/>
    <m/>
    <m/>
    <m/>
  </r>
  <r>
    <n v="2024"/>
    <s v="Propuesta de Investigación Convocatoria"/>
    <x v="1"/>
    <n v="36"/>
    <s v="Asignación para la ciencia, tecnología e innovación del sistema general de regalías para la conformación de un listado de proyectos elegibles en ciencias básicas y del espacio para mover la frontera del conocimiento en el país y fortalecer capacidades en los territorios. "/>
    <s v="MinCiencias"/>
    <s v="Ejecutor"/>
    <s v="Instituto Tecnológico del Putumayo - ITP_x000a_Asociación Supradepartamental de Municipios de la Región del Alto Patía - ASOPATIA_x000a_Asociación Gremial Agroforestal Vichadense - AGAF_x000a_Red Adelco - Red Nacional de Agencias de Desarrollo Local de Colombia_x000a_Corporación Unificada nacional de educación superior CUN Eje cafetero_x000a_NEPTURA ZOMAC S.A.S_x000a_NODRIZA FABRICA DE PROYECTOS S.A.S_x000a_GUADA HOLDING S.A.S_x000a_UNIVERSIDAD NACIONAL HERMILIO VALDIZÁN – UNHEVAL HUANUCO_x000a_ASOCIACION AGROPECUARIA CAMPESINA DE NEMOCON – AGROCONSAL_x000a_ASOCIACION DE MUJERES RURALES EMPRENDEDORAS QUIPILE – ASOQUIPILENAS_x000a_ASOCIACION RED DE MONITOREO PARTICIPATIVO DEL RECURSO HIDRICO IAKU - ARMPRHIAKU"/>
    <s v="N/A"/>
    <s v="INTEGRACIÓN DE TECNOLOGÍAS ESPACIALES DE TELEDETECCIÓN PARA EL FORTALECIMIENTO CIENTÍFICO-TECNOLÓGICO Y LA CONSERVACIÓN AMBIENTAL DE LOS ECOSISTEMAS ESTRATÉGICOS EN LAS REGIONES CARIBE, CENTRO ORIENTE,_x000a_CENTRO SUR, EJE CAFETERO, LLANOS Y PACÍFICO EN LOS DEPARTAMENTOS DE LA GUAJIRA, CUNDINAMARCA, PUTUMAYO, QUINDÍO, VICHADA Y CAUCA"/>
    <n v="36"/>
    <s v="I3+"/>
    <s v="Núcleo investigación en datos espaciales"/>
    <n v="36595041549"/>
    <m/>
    <n v="36500000000"/>
    <n v="95041549"/>
    <n v="36500000000"/>
    <m/>
    <n v="24285065"/>
    <m/>
    <n v="599631"/>
    <m/>
    <n v="17988937"/>
    <m/>
    <n v="599631"/>
    <m/>
    <n v="51568285"/>
    <s v="1.1. Levantamiento de línea base de datos geoespaciales existentes y de coberturas vegetales priorizadas por cada una de las seis (6) regiones priorizadas_x000a_Ø Informe de Línea Base: Un documento que resume los hallazgos del levantamiento inicial de datos geoespaciales, incluyendo un análisis de las firmas multiespectrales y las coberturas vegetales en las regiones priorizadas._x000a_Ø Base de Datos de familias geoespaciales: Una colección organizada de datos geoespaciales y multiespectrales existentes que han sido recopilados y analizados durante la actividad._x000a_Ø Mapas de Cobertura Vegetal: Mapas detallados que muestran la distribución y tipos de cobertura vegetal en las áreas estudiadas._x000a_Ø Análisis Comparativo: Un análisis que compara los datos actuales con datos históricos o de referencia, si están disponibles, para identificar cambios o tendencias._x000a_Ø Recomendaciones para Investigaciones Futuras: Sugerencias o guías basadas en los hallazgos de la línea base para futuras investigaciones o acciones en las regiones estudiadas._x000a_1.2. Planeación e identificación de la información primaria relacionada con las coberturas priorizadas_x000a_Ø Documento que resume los hallazgos de la revisión de literatura y análisis de datos existentes._x000a_Ø Un documento que detalla las fuentes de datos identificadas como más relevantes y útiles._x000a_Ø Un informe que recopila las perspectivas y recomendaciones de expertos consultados._x000a_Ø Un documento que describe en detalle el enfoque y cronograma para la recolección de datos primarios._x000a_1.3. Adquisición de imágenes fuente identificadas y priorizadas_x000a_Ø Una lista detallada de todas las imágenes obtenidas, incluyendo sus especificaciones y fuentes._x000a_Ø Un documento que evalúa la calidad y la pertinencia de las imágenes adquiridas para los objetivos del proyecto._x000a_Ø Un sistema de almacenamiento implementada para la organización eficiente de las imágenes geoespaciales._x000a_1.4. Diseñar y ejecutar las actividades de medición in situ del comportamiento espacial y espectral de las especies y coberturas priorizadas_x000a_Ø Un documento detallado que describe el método y las herramientas utilizadas para las mediciones in situ._x000a_Ø Un resumen de las actividades realizadas en el campo, incluyendo datos recopilados y observaciones preliminares._x000a_Ø Una colección de datos geoespaciales obtenidos de las mediciones in situ._x000a_Ø Un informe que proporciona una evaluación inicial de los datos recopilados en el campo._x000a_1.5. Identificar e interpretar las coberturas de interés en las regiones priorizadas_x000a_Ø Un documento que detalla las coberturas de interés identificadas en las regiones._x000a_Ø Un conjunto de análisis y mapas que muestran las características de las coberturas vegetales._x000a_Ø Un informe que proporciona una comprensión detallada de las condiciones y características de las coberturas basado en los análisis realizados._x000a_Ø Base de datos espaciales con información vector con el resultado de la interpretación de las coberturas naturales._x000a_1.6. Publicación de dos (2) productos de investigación tipo TOP_x000a_Ø 2 documentos finales listos para ser sometidos a revisión por pares y publicación._x000a_Ø Aceptación de los documentos por parte de revistas o conferencias científicas._x000a_Ø 2 documentos publicados en revistas o actas de conferencias._x000a_1.7. Inclusión de comunidades en procesos de conservación de ecosistemas estratégicos_x000a_Ø Un documento que detalla cómo se involucrarán y capacitarán las comunidades locales en la conservación._x000a_Ø Recursos didácticos y guías utilizados en los programas de sensibilización y capacitación._x000a_Ø Documentación de las actividades realizadas, incluyendo la participación y retroalimentación de la comunidad._x000a_Ø Un análisis de cómo la participación comunitaria ha contribuido a los objetivos de conservación._x000a_2.1. Diseñar y desarrollar los laboratorios portátiles para la recopilación de datos geoespaciales in situ._x000a_Ø 6 Prototipos funcionales de laboratorios portátiles para la recopilación de datos geoespaciales._x000a_Ø Mejora en la eficiencia y precisión de la recopilación de datos geoespaciales en campo._x000a_Ø Usuarios finales capacitados en el uso de tecnologías geoespaciales avanzadas_x000a_2.2. Desarrollar la estrategia de descentralización del conocimiento y manejo de equipos especializados._x000a_Ø Un documento que describe detalladamente cómo se compartirá y distribuirá el conocimiento._x000a_Ø Guías, manuales y otros recursos educativos desarrollados para la capacitación._x000a_Ø Documentación sobre cómo se ha implementado la estrategia en cada región, incluyendo los desafíos y éxitos._x000a_Ø Un análisis de la efectividad de la estrategia de descentralización y las recomendaciones para su mejora._x000a_2.3 Creación de banco de datos del proyecto._x000a_Ø Un documento técnico que describe la arquitectura y el diseño del banco de datos._x000a_Ø Un sistema de base de datos implementado y listo para ser utilizado, conteniendo todos los datos relevantes del proyecto._x000a_Ø Un documento que certifica que el banco de datos ha sido probado y cumple con los estándares de calidad requeridos._x000a_2.4 Diseñar los métodos y protocolos de analítica de datos para publicación y uso de la información._x000a_Ø Un conjunto completo de documentos que describen los métodos y protocolos de análisis de datos desarrollados._x000a_Ø Manuales y guías paso a paso para la implementación de los métodos y protocolos._x000a_Ø Recursos educativos y materiales de apoyo para la formación en el uso de los métodos y protocolos._x000a_Ø Informes que detallan los resultados de las pruebas y validaciones realizadas, asegurando la eficacia de los métodos y protocolos._x000a_2.5. Generar los análisis para la identificación de los datos geoespaciales de las coberturas a partir de la información de campo y de sensores remotos._x000a_Ø Se identificarán y organizarán los datos geoespaciales para los análisis pertinentes._x000a_Ø Un documento que resume los métodos de análisis utilizados y los hallazgos clave._x000a_Ø Un análisis comparativo que muestra la correlación entre los datos de campo y los de sensores remotos._x000a_Ø Informe detallado que presenta la interpretación de los datos geoespaciales y su relevancia._x000a_3.1. Diseño e implementación de los programas de transferencia y apropiación del conocimiento a partir de los resultados de los objetivos OE1 y OE2 para la conservación de las coberturas asociadas a los ecosistemas estratégicos de las regiones priorizadas._x000a_Ø Planes y guías detalladas para los programas educativos y de capacitación desarrollados._x000a_Ø Conjunto de recursos didácticos creados para facilitar la transferencia de conocimiento._x000a_Ø Documentación sobre la implementación de los programas y la retroalimentación obtenida de los participantes._x000a_Ø Análisis sobre el impacto y la eficacia de los programas en la comunidad y en las prácticas de conservación._x000a_3.2. Sistematización de los saberes locales para la protección y conservación de los ecosistemas a los que pertenecen las coberturas naturales priorizadas._x000a_Ø Una colección organizada de conocimientos y prácticas tradicionales relacionadas con la conservación de ecosistemas._x000a_Ø Documento que detalla el proceso de recopilación, análisis y organización de los saberes locales._x000a_Ø Recursos como folletos, manuales o plataformas digitales que presentan los saberes locales integrados con conocimientos científicos._x000a_Ø Planes o guías sobre cómo combinar efectivamente los saberes locales con prácticas de conservación modernas._x000a_3.3. Diseñar y llevar a cabo los intercambios de saberes locales en una estratégica de cooperación horizontal y sistematizar los resultados._x000a_Ø Documentos que describen el enfoque y la metodología de los programas de intercambio._x000a_Ø Informes que detallan lo discutido y aprendido en cada sesión o taller._x000a_Ø Una colección organizada de los conocimientos intercambiados, accesible para las comunidades y otros interesados._x000a_Ø Un documento que presenta un análisis de la información recopilada y sus potenciales aplicaciones._x000a_3.4. Desarrollo de plataformas de divulgación para compartir datos y resultados con comunidades._x000a_Ø Plataformas digitales y/o físicas listas para ser utilizadas por las comunidades._x000a_Ø Materiales informativos y educativos desarrollados específicamente para las plataformas._x000a_Ø Documentación sobre la puesta en marcha y el mantenimiento de las plataformas._x000a_Ø Análisis del uso de las plataformas por parte de las comunidades y su efectividad en la difusión de información._x000a_3.5. Diseño del programa de transferencia de conocimiento para el uso de los equipos adquiridos y la apropiación de los resultados en beneficio de los proyectos locales actuales y futuros._x000a_Ø Un documento que detalla el enfoque y las estrategias para la transferencia de conocimiento a las comunidades locales._x000a_Ø Recursos educativos creados para apoyar la formación y el aprendizaje._x000a_Ø Documentación de las actividades de capacitación realizadas, incluyendo la participación y el feedback de los asistentes._x000a_Ø Análisis del impacto del programa en la capacidad local y en la aplicación efectiva de los resultados del proyecto."/>
    <s v="Servicio de apoyo financiero a programas y proyectos de Ciencia, Tecnología e Innovación (CTI) para la generación de conocimiento, desarrollo tecnológico e innovación. (I+D+i) Programas y proyectos financiados 1_x000a_Servicio de apoyo financiero para programas y proyectos de infraestructura científica y tecnológica. Programas y proyectos financiados 1_x000a_Servicio de apropiación social del conocimiento Estrategias de apropiación realizadas 1"/>
    <n v="0.99740288451721681"/>
    <n v="6.6361627073118097E-4"/>
    <n v="0"/>
    <n v="1"/>
    <n v="1.6385580521806664E-5"/>
    <n v="4.9156760693694487E-4"/>
    <n v="1.6385580521806664E-5"/>
    <n v="1.4091604440713953E-3"/>
    <m/>
    <m/>
    <m/>
    <m/>
    <m/>
    <m/>
    <m/>
    <m/>
    <m/>
    <m/>
    <m/>
    <m/>
    <m/>
    <m/>
    <m/>
    <m/>
    <m/>
    <m/>
    <m/>
    <m/>
    <m/>
    <m/>
    <m/>
    <m/>
  </r>
  <r>
    <n v="2024"/>
    <s v="Propuesta de Investigación Convocatoria"/>
    <x v="1"/>
    <n v="36"/>
    <s v="Asignación para la ciencia, tecnología e innovación del sistema general de regalías para la conformación de un listado de proyectos elegibles en ciencias básicas y del espacio para mover la frontera del conocimiento en el país y fortalecer capacidades en los territorios. "/>
    <s v="MinCiencias"/>
    <s v="Ejecutor"/>
    <s v="Universidad Tecnológica Del Chocó_x000a_Corporación Innprende_x000a_Asociación de Ganaderos de la Guajira-, ASOGAGUA_x000a_Tecnología de información y telecomunicaciones SAS_x000a_BIOMASNEST_x000a_MAKERSI_x000a_EUFONIA_x000a_Jardín Botánico_x000a_Dirección de sustitución de cultivos ílicitos"/>
    <s v="N/A"/>
    <s v="BioValorAR: Transformando Residuos Agrícolas en Riqueza Sostenible de los ecosistemas estratégicos en las regiones Caribe, Centro Oriente, Centro Sur, Eje Cafetero, Llanos y Pacífico, en los departamentos de la Guajira, Santander, Huila, Quindío, Arauca y Chocó"/>
    <n v="36"/>
    <s v="I3+"/>
    <s v="Aquaformat, Proprobos"/>
    <n v="36593242655"/>
    <m/>
    <n v="36500000000"/>
    <n v="93242655"/>
    <n v="36500000000"/>
    <m/>
    <n v="24285064"/>
    <m/>
    <n v="17988937"/>
    <m/>
    <n v="599631"/>
    <m/>
    <n v="599631"/>
    <m/>
    <n v="49769392"/>
    <s v="1. Mayor interés y motivación hacia la investigación y el desarrollo tecnológico_x000a_2. Incremento del conocimiento sobre el uso potencial de la biomasa en productos con valor agregado._x000a_3. Desarrollo de habilidades de trabajo en equipo._x000a_4. Aumento de la participación de las comunidades en actividades de divulgación científica y manejo de infraestructura._x000a_5. Mejor comprensión de conceptos científicos y tecnológicos por parte de la comunidad_x000a_6. Acceso a infraestructura y servicios tecnológicos para investigación y transformación de la biomasa._x000a_7. Generación de alianzas con instituciones y organizaciones locales._x000a_8. Mayor vinculación de mujeres científicas colombianas en el estudio, transformación de la biomasa residual agrícola."/>
    <s v="Servicio de apoyo financiero a programas y proyectos de Ciencia, Tecnología e Innovación (CTI) para la generación de conocimiento, desarrollo tecnológico e innovación. (I+D+i) Programas y proyectos financiados 1_x000a_Servicio de apoyo financiero para programas y proyectos de infraestructura científica y tecnológica. Programas y proyectos financiados 1_x000a_Servicio de apropiación social del conocimiento Estrategias de apropiación realizadas 1"/>
    <n v="0.99745191603053363"/>
    <n v="6.6364886623901734E-4"/>
    <n v="0"/>
    <n v="1"/>
    <n v="4.9159177200007009E-4"/>
    <n v="1.6386386023597394E-5"/>
    <n v="1.6386386023597394E-5"/>
    <n v="1.360070559180129E-3"/>
    <m/>
    <m/>
    <m/>
    <m/>
    <m/>
    <m/>
    <m/>
    <m/>
    <m/>
    <m/>
    <m/>
    <m/>
    <m/>
    <m/>
    <m/>
    <m/>
    <m/>
    <m/>
    <m/>
    <m/>
    <m/>
    <m/>
    <m/>
    <m/>
  </r>
  <r>
    <n v="2024"/>
    <s v="Propuesta de Investigación Convocatoria"/>
    <x v="1"/>
    <n v="36"/>
    <s v="Asignación para la ciencia, tecnología e innovación del sistema general de regalías para la conformación de un listado de proyectos elegibles en ciencias básicas y del espacio para mover la frontera del conocimiento en el país y fortalecer capacidades en los territorios. "/>
    <s v="MinCiencias"/>
    <s v="Aliado"/>
    <s v="Instituto de Investigación de Recursos Biológicos Alexander von Humboldt_x000a_Instituto de Investigaciones Ambientales del Pacífico_x000a_Instituto Amazónico de Investigaciones Científicas SINCHI_x000a_Universidad Tecnológica del Chocó_x000a_Universidad de Sucre"/>
    <s v="N/A"/>
    <s v="Incremento del conocimiento sobre la biología y ecología de especies útiles priorizadas de fauna y flora que permita orientar el aprovechamiento sostenible por parte de las comunidades locales y actores institucionales a nivel nacional"/>
    <n v="54"/>
    <s v="Nancy Pulido"/>
    <s v="uso y conservación de la diversidad forestal"/>
    <n v="24918683215"/>
    <m/>
    <n v="21971142096"/>
    <n v="3268951119"/>
    <n v="21971142096"/>
    <m/>
    <n v="551485793"/>
    <m/>
    <n v="752683501"/>
    <m/>
    <n v="1101262800"/>
    <m/>
    <n v="542109025"/>
    <m/>
    <n v="321410000"/>
    <s v="Desde las diferentes instituciones que hacen parte de esta propuesta, se realizarán estudios en regiones orientados a la gestión de especies de interés, información que será el punto de partida para la gestión en biodiversidad en otros territorios. Por esta razón, la generación de una estrategia de socialización y comunicación del conocimiento permitirá que la información sea utilizada de forma eficaz y participativa, en la cual la toma de las decisiones parten de una base científica y se fortalece con el conocimiento de las comunidades locales. La participación de estos actores en algunas de las actividades planteadas, permitirá robustecer el conocimiento en las regiones y promover herramientas útiles para generar soluciones inspiradas o basadas en el manejo y uso sostenible de la biodiversidad. _x000a__x000a_De manera particular, el desarrollo de talleres participativos y demás actividades de apropiación social del conocimiento y disposición de información aportarán herramientas para los tomadores de decisiones, lo cual redundará en la apropiación de la biodiversidad y su incorporación en los territorios, atendiendo a las demandas definidas en cada región, en especial en temas como ecología, taxonomía, monitoreo participativo y la co-gestión de la biodiversidad enfatizada en la promoción del uso y manejo sostenible."/>
    <s v="Documentos de investigación_x0009_Documento de investigación elaborado_x0009_24_x000a_Infraestructura para la I+D+i dotada_x0009_Centros o laboratorios dotados_x0009_4_x000a_Servicio de apropiación social del conocimiento_x0009_Estrategias de apropiación realizadas_x0009_16"/>
    <n v="0.88171360847728486"/>
    <n v="2.213141795020809E-2"/>
    <n v="0"/>
    <n v="1"/>
    <n v="3.020558889511931E-2"/>
    <n v="4.4194261410132864E-2"/>
    <n v="2.1755123267254876E-2"/>
    <n v="1.2898354107512579E-2"/>
    <m/>
    <m/>
    <m/>
    <m/>
    <m/>
    <m/>
    <m/>
    <m/>
    <m/>
    <m/>
    <m/>
    <m/>
    <m/>
    <m/>
    <m/>
    <m/>
    <m/>
    <m/>
    <m/>
    <m/>
    <m/>
    <m/>
    <m/>
    <m/>
  </r>
  <r>
    <n v="2024"/>
    <s v="Propuesta de Investigación Convocatoria"/>
    <x v="1"/>
    <n v="948"/>
    <s v="CONVOCATORIA ORQUIDEAS: MUJERES EN LA CIENCIA 2024"/>
    <s v="MinCiencias"/>
    <s v="Ejecutor"/>
    <s v="N/A"/>
    <s v="N/A"/>
    <s v="Teledetección aplicada a las técnicas de Catastro para localización de predios en territorios en conflicto. Subregión PDET Cuenca del Caguán y Piedemonte Caqueteño"/>
    <n v="12"/>
    <s v="Erika Upegui"/>
    <s v="estudio en temas de la física, de la estadística y de la matemática"/>
    <n v="484800000"/>
    <m/>
    <n v="424800000"/>
    <n v="60000000"/>
    <n v="424800000"/>
    <m/>
    <n v="60000000"/>
    <m/>
    <m/>
    <m/>
    <m/>
    <m/>
    <m/>
    <m/>
    <m/>
    <s v="Se pretende con el desarrollo de la propuesta aportar a la paz a través de incrementar la seguridad de la tenencia de la tierra por medio del uso de teledetección para la localización de predios y reconocimiento de mejoras y asentamientos. Esta alternativa puede contribuir a la formalización de la propiedad y al saneamiento automático en áreas protegidas tanto en el departamento del Caquetá como a nivel nacional."/>
    <s v="Caracterización del proceso de poblamiento, la tenencia de la tierra y los usos del suelo del área de estudio._x000a_Mapa de variación de la cobertura del suelo en la zona de estudio tras los últimos 40 años de asentamientos humanos._x000a_Mapa de variación de cubiertas de la zona de estudio en la configuración de suelo quemado"/>
    <n v="0.87623762376237624"/>
    <n v="0.12376237623762376"/>
    <n v="0"/>
    <n v="1"/>
    <n v="0"/>
    <n v="0"/>
    <n v="0"/>
    <n v="0"/>
    <m/>
    <m/>
    <m/>
    <m/>
    <m/>
    <m/>
    <m/>
    <m/>
    <m/>
    <m/>
    <m/>
    <m/>
    <m/>
    <m/>
    <m/>
    <m/>
    <m/>
    <m/>
    <m/>
    <m/>
    <m/>
    <m/>
    <m/>
    <m/>
  </r>
  <r>
    <n v="2024"/>
    <s v="Propuesta de Investigación Convocatoria"/>
    <x v="1"/>
    <n v="6"/>
    <s v="CONVOCATORIA PARA LA CONSERVACIÓN DE ÁREAS AMBIENTALES ESTRATÉGICAS PARA EL ORDENAMIENTO ALREDEDOR DEL AGUA Y LA JUSTICIA AMBIENTAL_x000a_"/>
    <s v="MINISTERIO DE AMBIENTE Y DESARROLLO SOSTENIBLE_x000a_"/>
    <s v="Aliado"/>
    <s v="Aldesarrollo_x000a_Municipio de Tausa_x000a_Municipio de Zipaquirá_x000a_Municipio de Cogua_x000a_Municipio de Chía_x000a_Resguardo Indígena Muysca_x000a_"/>
    <s v="N/A"/>
    <s v="Implementación de una estrategia bioregional para la gestión integral ambiental del Complejo de Páramos de Guerrero, Cundinamarca.  "/>
    <n v="24"/>
    <s v="Jennifer Gracia"/>
    <s v="estudios ambientales universidad distrital (gea-ud)"/>
    <n v="3161295029.6799998"/>
    <m/>
    <n v="3101295029.6799998"/>
    <n v="60000000"/>
    <n v="3101295029.6799998"/>
    <m/>
    <n v="60000000"/>
    <m/>
    <m/>
    <m/>
    <m/>
    <m/>
    <m/>
    <m/>
    <m/>
    <s v="Consiste en un ejercicio de análisis de la pertinencia, eficacia, eficiencia e impacto del proyecto a la luz de la alternativa de solución identificada. Para lo anterior se parte de la información recopilada y el beneficio ambiental y social que de manera local, regional o nacional generaría el proyecto con su implementación_x000a__x000a_Este proyecto apunta a impulsar la implementación de acciones para el avance de la transición hacia el Crecimiento Verde en los municipios de Tausa, Cogua y Zipaquirá y la adopción de principios para el desarrollo sostenible en su dimensión económica. "/>
    <m/>
    <n v="0.98102043642346359"/>
    <n v="1.8979563576536376E-2"/>
    <n v="0"/>
    <n v="1"/>
    <n v="0"/>
    <n v="0"/>
    <n v="0"/>
    <n v="0"/>
    <m/>
    <m/>
    <m/>
    <m/>
    <m/>
    <m/>
    <m/>
    <m/>
    <m/>
    <m/>
    <m/>
    <m/>
    <m/>
    <m/>
    <m/>
    <m/>
    <m/>
    <m/>
    <m/>
    <m/>
    <m/>
    <m/>
    <m/>
    <m/>
  </r>
  <r>
    <n v="2024"/>
    <s v="Propuesta de Investigación Convocatoria"/>
    <x v="1"/>
    <n v="34"/>
    <s v="Convocatoria de la asignación para ciencia, tecnología e innovación ambiental para el ordenamiento alrededor del agua, la justicia ambiental y la transformación productiva para la resolución de desafíos ambientales y desarrollo sostenible del país."/>
    <s v="MinCiencias"/>
    <s v="Ejecutor"/>
    <s v="UNIVERSIDAD TECNOLÓGICA DEL CHOCÓ – UTCH_x000a_CORPORACIÓN UNIFICADA DE EDUCACIÓN SUPERIOR – CUN FUNDACIÓN_x000a_TECNALIA COLOMBIA_x000a_BIOMASNEST_x000a_PARQUES NACIONALES NATURALES_x000a_ASOPATÍA_x000a_ASOAGUA_x000a_CORPORACIÓN INNPRENDE_x000a_RED ADELCO_x000a_NEPTURA ZOMAC"/>
    <s v="Linea 4 Alcance 1"/>
    <s v="Innovación y Desarrollo Sostenible en Bioeconomía: Impulsando la Economía Forestal y Generación de Bioproductos en las regiones Caribe, Eje Cafetero y Pacífico, departamentos de La Guajira, Cesar, Quindío, Caldas, Cauca y Chocó."/>
    <n v="36"/>
    <s v="I3+"/>
    <s v="GIIRA, Proprobos"/>
    <n v="29577204617"/>
    <m/>
    <n v="29444386299"/>
    <n v="132818318"/>
    <n v="29444386299"/>
    <m/>
    <n v="24285065"/>
    <m/>
    <n v="17988937"/>
    <m/>
    <n v="17988937"/>
    <m/>
    <n v="599631"/>
    <m/>
    <n v="71955748"/>
    <s v="Este proyecto representa una iniciativa centrada en el avance del conocimiento, la innovación tecnológica y la promoción de prácticas sostenibles en el ámbito de la bioeconomía, específicamente en el manejo integral de residuos orgánicos en las regiones Caribe, Eje Cafetero y Pacífico. En su desarrollo, se adopta un enfoque estratégico que amalgama la investigación científica, la implementación de tecnologías vanguardistas y la construcción de alianzas efectivas entre la comunidad científica, las entidades gubernamentales y las comunidades locales._x000a_Los resultados propuestos no solo abarcan la generación de conocimiento y los avances tecnológicos, sino que anticipan impactos significativos a nivel nacional y regional. Se busca no solo alcanzar logros tangibles, sino también propiciar transformaciones en las dinámicas ambientales, sociales y tecnológicas de las áreas_x000a_intervenidas. La diversidad de datos recopilados, las innovaciones tecnológicas previstas y la participación activa de las comunidades y actores relevantes presentan una visión integral de cómo este proyecto no solo responde a los objetivos inmediatos, sino que establece cimientos sólidos para contribuciones a largo plazo en_x000a_términos de sostenibilidad, gestión ambiental y desarrollo regional."/>
    <s v="Publicación 1. Revisión sistemática de la biomasa de la biodiversidad local_x000a_Producto de Desarrollo Tecnológico Tipo A: Modelo de Planta de Compostaje Industrial_x000a_• Producto de Desarrollo Tecnológico Tipo A: Empresa de base tecnológica Spin Off para administrar_x000a_y generar conocimiento respecto a la biomasa residual aprovechable de los territorios._x000a_• Producto de Desarrollo Tecnológico Tipo TOP: Creación de norma para implementar a nivel_x000a_internacional requisitos de aprovechamiento de biomasa residual utilizando tecnologías 4.0_x000a_Desarrollo e implementación de una (1) plataforma digital para la gestión del conocimiento asegurando su_x000a_accesibilidad y entendimiento por parte de diversas audiencias, con contenidos estructurados y relevantes_x000a_- Generación de una (1) Comunidad de Práctica_x000a_- Generación de una (1) Red de Conocimiento_x000a_- Realización de un (1) programa de capacitación_x000a_- Un (1) artículo de investigación elaborado y publicado"/>
    <n v="0.9955094364149728"/>
    <n v="8.2107370572950453E-4"/>
    <n v="0"/>
    <n v="1"/>
    <n v="6.0820274373260259E-4"/>
    <n v="6.0820274373260259E-4"/>
    <n v="2.0273416902128468E-5"/>
    <n v="2.4328109749304104E-3"/>
    <n v="109074"/>
    <m/>
    <m/>
    <m/>
    <m/>
    <m/>
    <m/>
    <m/>
    <m/>
    <m/>
    <m/>
    <m/>
    <m/>
    <m/>
    <m/>
    <m/>
    <m/>
    <m/>
    <m/>
    <m/>
    <m/>
    <m/>
    <m/>
    <m/>
  </r>
  <r>
    <n v="2024"/>
    <s v="Propuesta de Investigación Convocatoria"/>
    <x v="1"/>
    <n v="34"/>
    <s v="Convocatoria de la asignación para ciencia, tecnología e innovación ambiental para el ordenamiento alrededor del agua, la justicia ambiental y la transformación productiva para la resolución de desafíos ambientales y desarrollo sostenible del país."/>
    <s v="MinCiencias"/>
    <s v="Ejecutor"/>
    <s v="Fundación Tecnalia _x000a_Instituto Tecnológico del Putumayo – ITP   _x000a_Corporación Unificada Nacional De Educación Superior – CUN _x000a_Parques Nacionales Naturales – PNN _x000a_BIOMASNEST _x000a_Corporación Innprende _x000a_Red Adelco _x000a_Neptura Zomac _x000a_Alcaldía De Mocoa _x000a_Gobernación De Vichada "/>
    <s v="Linea 3 Alcance 2"/>
    <s v="INTEGRACIÓN DE UN MODELO BIOECONÓMICO PARA UN FUTURO SOSTENIBLE: ESTRATEGIAS EN ECONOMÍA FORESTAL Y BIOPRODUCTOS EN LAS REGIONES CENTRO ORIENTE, LLANOS Y CENTRO SUR AMAZONÍA, DEPARTAMENTOS DE CUNDINAMARCA, SANTANDER, PUTUMAYO, TOLIMA, META Y VICHADA."/>
    <n v="36"/>
    <s v="I3+"/>
    <s v="GIIRA, Proprobos"/>
    <n v="29575405722.477409"/>
    <m/>
    <n v="29443187036.345268"/>
    <n v="132218686.13214549"/>
    <n v="29443187036.345268"/>
    <m/>
    <n v="24285064.834665261"/>
    <m/>
    <n v="17988936.914566856"/>
    <m/>
    <n v="17988937"/>
    <m/>
    <n v="3597787.3829133715"/>
    <m/>
    <n v="68357960"/>
    <s v="Este proyecto representa una iniciativa focalizada en el progreso del conocimiento, la innovación tecnológica y la promoción de prácticas sostenibles en el ámbito de la bioeconomía, específicamente en el manejo integral  de residuos orgánicos en las regiones Centro Oriente, Llanos y Centro Sur – Amazonía. En su desarrollo, se adopta un enfoque estratégico que fusiona la investigación científica, la implementación de tecnologías  vanguardistas y la construcción de alianzas efectivas entre la comunidad científica, las entidades  gubernamentales y las comunidades locales. _x000a_Los resultados previstos no solo incluyen la generación de conocimiento y los avances tecnológicos, sino que también anticipan impactos significativos a nivel nacional y regional. Se persigue no solo alcanzar logros tangibles, sino también impulsar transformaciones en las dinámicas ambientales, sociales y tecnológicas de las áreas intervenidas. La diversidad de datos recopilados, las innovaciones tecnológicas planeadas y la participación activa de las comunidades y actores relevantes presentan una visión integral de cómo este  proyecto no solo responde a los objetivos inmediatos, sino que también establece cimientos sólidos para contribuciones a largo plazo en términos de sostenibilidad, gestión ambiental y desarrollo regional. "/>
    <s v="Publicación 1. Revisión sistemática de la biomasa de la biodiversidad local_x000a_Producto de Desarrollo Tecnológico Tipo A: Modelo de Planta de Compostaje Industrial_x000a_• Producto de Desarrollo Tecnológico Tipo A: Empresa de base tecnológica Spin Off para administrar_x000a_y generar conocimiento respecto a la biomasa residual aprovechable de los territorios._x000a_• Producto de Desarrollo Tecnológico Tipo TOP: Creación de norma para implementar a nivel_x000a_internacional requisitos de aprovechamiento de biomasa residual utilizando tecnologías 4.0_x000a_Desarrollo e implementación de una (1) plataforma digital para la gestión del conocimiento asegurando su_x000a_accesibilidad y entendimiento por parte de diversas audiencias, con contenidos estructurados y relevantes_x000a_- Generación de una (1) Comunidad de Práctica_x000a_- Generación de una (1) Red de Conocimiento_x000a_- Realización de un (1) programa de capacitación_x000a_- Un (1) artículo de investigación elaborado y publicado"/>
    <n v="0.99552943796028281"/>
    <n v="8.2112364112755111E-4"/>
    <n v="0"/>
    <n v="1"/>
    <n v="6.0823973416855625E-4"/>
    <n v="6.0823973705721127E-4"/>
    <n v="1.2164794683371126E-4"/>
    <n v="2.3113109805302759E-3"/>
    <n v="109075"/>
    <m/>
    <m/>
    <m/>
    <m/>
    <m/>
    <m/>
    <m/>
    <m/>
    <m/>
    <m/>
    <m/>
    <m/>
    <m/>
    <m/>
    <m/>
    <m/>
    <m/>
    <m/>
    <m/>
    <m/>
    <m/>
    <m/>
    <m/>
  </r>
  <r>
    <n v="2024"/>
    <s v="Propuesta de Investigación Convocatoria"/>
    <x v="1"/>
    <n v="34"/>
    <s v="Convocatoria de la asignación para ciencia, tecnología e innovación ambiental para el ordenamiento alrededor del agua, la justicia ambiental y la transformación productiva para la resolución de desafíos ambientales y desarrollo sostenible del país."/>
    <s v="MinCiencias"/>
    <s v="Ejecutor"/>
    <s v="FUNDACIÓN TECNALIA COLOMBIA_x000a_PARQUES NACIONALES NATURALES DE COLOMBIA_x000a_CORPORACIÓN UNIFICADA NACIONAL – CUN_x000a_CORPORACIÓN INNPRENDE_x000a_RED ADELCO_x000a_NEPTURA ZOMAC S.A.S"/>
    <s v="Linea 3 Alcance 2"/>
    <s v="IMPLEMENTACIÓN DE CTEI PARA LA REDUCCIÓN Y RESTAURACIÓN DEL DETERIORO AMBIENTAL EN ECOSISTEMAS ACUÁTICOS ESTRATÉGICOS DE LAS REGIONES DE CARIBE, LLANOS, CENTRO ORIENTE, EN LOS DEPARTAMENTOS CÓRDOBA, BOLÍVAR, GUAINÍA, GUAVIARE, SANTANDER,CUNDINAMARCA."/>
    <n v="36"/>
    <s v="I3+"/>
    <s v="GITUD, Aquaformat"/>
    <n v="30097440074.749229"/>
    <m/>
    <n v="30000000000"/>
    <n v="97440074.749232113"/>
    <n v="30000000000"/>
    <m/>
    <n v="24285064.834665261"/>
    <m/>
    <n v="17988936.914566856"/>
    <m/>
    <n v="17988937"/>
    <m/>
    <n v="599631"/>
    <m/>
    <n v="36577505"/>
    <s v="6 eventos de socialización, 1 por departamento_x000a_1 Documento informe del análisis cualitativo de la retroalimentación recibida._x000a_6 estaciones de monitoreo, 1 por departamento_x000a_2 Informes periódicos (trimestrales), sobre la salud de los ecosistemas hidrobiológicos y cargue plataforma SIRH_x000a_Se realizan dos artículos de investigación 1) Artículo de investigación con calidad A1, producto tipo TOP ART-A1: Revisión de los parámetros y descriptores comunes utilizados en los estudios sobre el impacto de la contaminación por metales pesados en los recursos hidrobiológicos: identificación de lagunas de conocimiento y necesidades futuras._x000a_Se realizará el desarrollo de norma implementada a nivel internacional RNL_A (Producto tipo TOP)_x000a_Un Informe detallado de análisis de datos y tendencias ambientales._x000a_Un modelo predictivo para la evaluación de la salud de ecosistemas acuáticos._x000a_Una herramienta de visualización geográfica para la interpretación de datos._x000a_1 Artículo científico publicado en revistas reconocidas._x000a_Un informe accesible para el público y partes interesadas._x000a_6 eventos de divulgación de las investigaciones (conferencias y foros ambientales)._x000a_Desarrollo de una Patente de un Método Avanzado para la Purificación de Aguas Utilizando Gas Oxido-Reductor y Adsorción para la Extracción de Metales Pesados por Biocarbón y/o Biochar (producto tipo TOP PA2)._x000a_Se diseñarán y construirán 6 plantas piloto con sistemas de descontaminación (Producto tipo A)_x000a_2 Informes técnicos detallados sobre la implementación del modelo de descontaminación._x000a_Un informe del proceso de validación del modelo y mejoras continúas basadas en feedback y resultados de pruebas._x000a_Creación de spin off que garantice la administración e implementación de la planta piloto (Producto tipo A)._x000a_Un informe con datos y análisis sobre la efectividad de las tecnologías de descontaminación._x000a_Un informe de mejoras en las tecnologías y estrategias basadas en el feedback recibido._x000a_6 eventos para la apropiación de los conceptos y plantas piloto implementados por parte de los actores ambientales y locales._x000a_Un informe detallado sobre el impacto ambiental y social de los proyectos piloto._x000a_Un documento con estudios de factibilidad que demuestren la viabilidad de escalar las tecnologías._x000a_Un documento con las estrategias y recomendaciones para futuras acciones de conservación a gran escala del modelo de descontaminación._x000a_Una plataforma colaborativa en línea establecida y operativa._x000a_Un documento informe con amplia gama de recursos y conocimientos disponibles para los usuarios de la plataforma._x000a_Un informe con acciones realizadas con la comunidad para incrementar la participación activa en la plataforma._x000a_Un programa de capacitación desarrollado y ejecutado._x000a_390 participantes capacitados en conservación de ecosistemas, uso de tecnologías y prácticas sostenibles._x000a_Un informe del Feedback recopilado y utilizado para mejorar futuras capacitaciones_x000a_Un documento informe con los resultados de la difusión de material informativo y educativo sobre la conservación de ecosistemas acuáticos._x000a_6 eventos realizados de sensibilización con alta participación comunitaria._x000a_Un informe sobre la cobertura mediática en medios de comunicación que contribuye a la concienciación pública sobre la importancia de la conservación de los_x000a_ecosistemas acuáticos."/>
    <s v="Servicio de apoyo financiero a programas y proyectos de Ciencia, Tecnología e Innovación (CTI) para la generación de conocimiento, desarrollo tecnológico e_x000a_innovación. (I+D+i) Programas y proyectos financiados 1_x000a_Servicios de apoyo financiero para programas y proyectos de CTI que promueven la innovación, la transferencia tecnológica y el emprendimiento Programas y_x000a_proyectos financiados 1_x000a_Servicio de apropiación social del conocimiento Estrategias de apropiación realizadas 1"/>
    <n v="0.99676251287460893"/>
    <n v="8.0688140833079156E-4"/>
    <n v="0"/>
    <n v="1"/>
    <n v="5.9768993209688241E-4"/>
    <n v="5.9768993493543429E-4"/>
    <n v="1.9922990078583822E-5"/>
    <n v="1.2153028599494525E-3"/>
    <m/>
    <m/>
    <m/>
    <m/>
    <m/>
    <m/>
    <m/>
    <m/>
    <m/>
    <m/>
    <m/>
    <m/>
    <m/>
    <m/>
    <m/>
    <m/>
    <m/>
    <m/>
    <m/>
    <m/>
    <m/>
    <m/>
    <m/>
    <m/>
  </r>
  <r>
    <n v="2024"/>
    <s v="Propuesta de Investigación Convocatoria"/>
    <x v="1"/>
    <n v="6"/>
    <s v="CONVOCATORIA PARA LA CONSERVACIÓN DE ÁREAS AMBIENTALES ESTRATÉGICAS PARA EL ORDENAMIENTO ALREDEDOR DEL AGUA Y LA JUSTICIA AMBIENTAL_x000a_"/>
    <s v="MINISTERIO DE AMBIENTE Y DESARROLLO SOSTENIBLE_x000a_"/>
    <s v="Aliado"/>
    <s v="Alcaldía de Puerto Carreño; Alcaldía de La Primavera; Gobernación de Vichada"/>
    <s v="NA"/>
    <s v="Restauración participativa para la protección y aumento de conectividad de ecosistemas naturales y hábitat de las especies locales en la cuenca del Rio Bita y el Distrito de Manejo Integrado (DRMI) Laguna de La Primavera."/>
    <n v="24"/>
    <s v="I3+"/>
    <s v="GITUD, Aquaformat"/>
    <n v="13535347186"/>
    <m/>
    <n v="13535347186"/>
    <n v="0"/>
    <n v="13535347186"/>
    <m/>
    <m/>
    <m/>
    <m/>
    <m/>
    <m/>
    <m/>
    <m/>
    <m/>
    <m/>
    <s v="Con este proyecto basado en la restauración participativa de ecosistemas naturales y en el fortalecimiento del desarrollo sostenible de los sistemas productivos en predios susceptibles a restauración presentes en la cuenca del río Bita, se esperan impactos importantes y significativos en diferentes componentes, tales como: _x000a_Ambiental: Aumento en la cobertura boscosa, conservación de la biodiversidad, reducción de emisiones atmosféricas y huella de carbono en el sector pecuario, mejorar la calidad de los hábitats de las especies focales y aumentar la conectividad de los ecosistemas naturales del Río Bita y el DRMI Laguna de la Primavera,_x000a_Social: Aumentar la capacidad de estrategias de para adquirir información alineada con soluciones basadas en la naturaleza y gestión ambiental, fortaleciendo la conciencia ambiental de las comunidades. Además, se generará empleo local para desarrollar las diferentes acciones propuestas en el proyecto._x000a_Económico: Fortalecimiento del desarrollo sostenible de los sistemas productivos en predios susceptibles de restauración y generando menores costos de energía eléctrica_x000a_La implementación de las diferentes estrategias de restauración y conservación, acompañadas del monitoreo participativo de las comunidades desarrollando una evaluación cuidadosa de las áreas y recursos disponibles por el proyecto, se garantizará la sostenibilidad ambiental y el incremento de los beneficios de las comunidades fomentando el desarrollo sostenible por el impacto positivo en la calidad de vida en los municipios de Arauca y La Primavera."/>
    <s v="Objetivo 1: Restaurar 800 hectáreas de ecosistemas naturales del Río Bita y el DRMI Laguna de la Primavera, promoviendo la recuperación de especies afectadas por la tala selectiva y mejorando la conectividad y enriquecimiento de los ecosistemas._x000a_●_x0009_Un estudio de evaluación de la dinámica natural del fuego con información de dos años en la cuenca del Río Bita._x000a_●_x0009_Planes veredales de prevención y control de fuego. _x000a_●_x0009_Un estudio de evaluación de la caracterización del estado de conservación de los morichales y bosques en la parte media, alta y baja de la cuenca del río Bita._x000a_●_x0009_Caracterización florístico estructural de 3 ecosistemas de referencia para morichales, 3 para bosques y 3 para sabanas naturales, y sus tensionantes._x000a_●_x0009_Determinación final de 800 ha para restauración de ecosistemas de bosque, morichal y sabanas naturales._x000a_●_x0009_Al menos 65 acuerdos de conservación firmados._x000a_●_x0009_Un plan de restauración formulado de manera participativa para la  Cuenca baja, media y alta del Bita e implementado en los predios priorizados._x000a_●_x0009_Construcción de al menos 2 viveros comunitarios, y capacitación a la comunidad en todas las fases de la propagación._x000a_●_x0009_Seguimiento semestral a la supervivencia del 100% de las siembras establecidas._x000a_●_x0009_Un protocolo de monitoreo diseñado e implementado mediante el establecimiento de parcelas permanentes. _x000a_●_x0009_Talleres de divulgación y concertación de actividades con la comunidad local. _x000a_●_x0009_Tres notas divulgativas y una cartilla del proceso final de restauración en los temas de interés identificados por la comunidad. _x000a_●_x0009_Al menos dos veredas de la cuenca del río Bita que conocen el proyecto y la iniciativa de registrar RNSC como una de las estrategias para aportar en la conservación del territorio._x000a_●_x0009_100% de los propietarios interesados en registrar sus predios como reservas son apoyados técnicamente para completar la documentación requerida para el registro de sus predios como RNSC._x000a_●_x0009_100% de los predios potenciales a ser registrados como RNSC cuentan con línea  base de biodiversidad._x000a_Objetivo 2: Evaluar  la integridad ecológica de la cuenca baja del río Bita en el municipio de Puerto Carreño para determinar su salud y grado de naturalidad, y la contribución de las acciones de restauración, protección y uso sostenible._x000a_●_x0009_Síntesis de información secundaria sobre evaluación de ecosistemas y proyectos de conservación en La Cuenca del Bita y el DRMI Laguna de la Primavera. _x000a_●_x0009_Documento con el análisis del Índice de integridad para bosques y sabanas naturales._x000a_●_x0009_Documento con caracterización florística estructural de ecosistemas en buen estado (referencia) y en mal estado._x000a_●_x0009_Mapa de modelamiento espacial de rendimiento hídrico InVEST._x000a_●_x0009_Documento con acciones recomendadas para mantener y/o aumentar la integridad de la cuenca. _x000a_Objetivo 3: Fortalecer el desarrollo sostenible de los sistemas productivos en predios susceptibles a restauración presentes en la cuenca del río Bita y la laguna La Primavera._x000a_●_x0009_Línea base de ganadería sostenible en el DRMI Laguna de la Primavera y sitio Ramsar._x000a_●_x0009_Documento técnico de modelos de ganadería regenerativa._x000a_●_x0009_Al menos dos predios con sistemas de ganadería regenerativa implementados._x000a_●_x0009_Un sistema de monitoreo implementado con información de seguimiento productivo, reproductivo, salud de suelos, administrativo y comercial._x000a_●_x0009_Línea base de caracterización social y ambiental de núcleos marañoneros._x000a_●_x0009_Un estudio de impacto de cultivos de marañón sobre fauna y vegetación._x000a_●_x0009_Un estudio del movimiento de al menos  3 dantas y su relación con el cultivo de marañón. _x000a_●_x0009_Treinta productores de marañón capacitados en lineamientos de manejo del paisaje._x000a_●_x0009_Quince asistentes técnicos/extensionistas capacitados para la implementación de lineamientos de manejo del paisaje en predios marañoneros._x000a_●_x0009_Planes prediales de cinco predios marañoneros._x000a_●_x0009_Intervenciones en cinco predios marañoneros (cortafuegos, siembras, aislamientos, etc.)._x000a_●_x0009_Hectáreas de ecosistemas naturales restaurados/rehabilitados en predios marañoneros._x000a_●_x0009_24 personas capacitadas en producción agropecuaria orgánica._x000a_●_x0009_10 personas capacitadas en producción apícola_x000a_●_x0009_Documento de línea base de monitoreo productivo _x000a_●_x0009_24 planes de manejo productivo de predios con incentivos en actividades agropecuarias_x000a_●_x0009_4 planes de mejoramiento productivo y ambiental para predios con incentivos en sistemas apícolas._x000a_Objetivo 4: Realizar un estudio exhaustivo del buchón de agua (Eichhornia crassipes) para determinar estrategias de manejo y tratamiento de la especie en los cuerpos de agua del DRMI La Primavera._x000a_●_x0009_Mapeo y diagnóstico de las áreas con ocupación de buchón en los diferentes cuerpos de agua del área de influencia y documento con estado poblacional. _x000a_●_x0009_Un documento con el análisis químico del agua de la laguna._x000a_●_x0009_Un documento con caracterización de flora y fauna de la laguna. _x000a_●_x0009_Un documento técnico con rutas y causas de dispersión del buchón de agua._x000a_●_x0009_Protocolo de actuación temprana y un piloto implementado. _x000a_●_x0009_Un material divulgativo acerca del manejo del buchón de agua y un taller de manejo y erradicación a las comunidades locales. _x000a_Objetivo 5:  Establecer una línea base de la Panthera onca como Valor Objeto de Conservación (VOC) en el DRMI, incluyendo un estudio de oferta alimentaria en sábanas e interacción negativa con felinos en zonas prioritarias de restauración._x000a_●_x0009_Encuestas estructuradas y análisis de la información sobre la interacción negativa con felinos. _x000a_●_x0009_Implementaciones realizadas en 10 predios para mitigar la interacción negativa con felinos y seguimiento a dichas acciones. _x000a_●_x0009_Desarrollo de actividades de educación ambiental en al menos dos escuelas rurales._x000a_●_x0009_Línea base de monitoreo de los felinos, con énfasis en el jaguar y la oferta alimentaria incluyendo sabanas. "/>
    <n v="1"/>
    <n v="0"/>
    <e v="#DIV/0!"/>
    <e v="#DIV/0!"/>
    <n v="0"/>
    <n v="0"/>
    <n v="0"/>
    <n v="0"/>
    <m/>
    <m/>
    <m/>
    <m/>
    <m/>
    <m/>
    <m/>
    <m/>
    <m/>
    <m/>
    <m/>
    <m/>
    <m/>
    <m/>
    <m/>
    <m/>
    <m/>
    <m/>
    <m/>
    <m/>
    <m/>
    <m/>
    <m/>
    <m/>
  </r>
  <r>
    <n v="2024"/>
    <s v="Propuesta de Investigación Convocatoria"/>
    <x v="5"/>
    <n v="949"/>
    <s v="Convocatoria misión soberanía sanitaria y bienestar social- territorios garantes de la salud, 2024 "/>
    <s v="MinCiencias"/>
    <s v="Ejecutor"/>
    <s v="CORPORACIÓN INNPRENDE;  CORPORACIÓN UNIVERSITARIA MINUTO DE DIOS; MUNICIPIO DE GUACARÍ; MUNICIPIO DE HONDA; NEPTURA ZOMAC SAS; NODRIZA FABRICA DE PROYECTOS S.A.S"/>
    <s v="OPTIMIZACIÓN DEL DIAGNÓSTICO Y MANEJO DE LA DIABETES MEDIANTE MODELOS AVANZADOS DE DATOS Y BIOMARCADORES DIGITALES EN MUNICIPIOS DE GUACARÍ - VALLE DEL CAUCA Y HONDA - TOLIMA"/>
    <s v="PROYECTO 1 (111625) Titulo: Desarrollar y desplegar infraestructura tecnológica y capacitación para el uso de dispositivos IoT en el monitoreo remoto de pacientes crónicos, con un enfoque en la población femenina._x000a_PROYECTO 2 (111626) Titulo: Implementación y evaluación de modelos avanzados de ML y DL para diseñar biomarcadores digitales en la detección temprana de DMT2, especialmente en mujeres._x000a_PROYECTO 3 (111627) Titulo: Establecimiento de esquemas de interoperabilidad que unifiquen los historiales clínicos y proporcionen acceso a datos a través de API._x000a_PROYECTO 4 (111628) Título: Monitorear y evaluar la implementación y el impacto del programa en términos de eficiencia, precisión diagnóstica, reducción de costos y mejora de la calidad de vida de las mujeres."/>
    <n v="30"/>
    <s v="I3+"/>
    <s v="GITEM, GCEM, GICOGE"/>
    <n v="9161152581"/>
    <m/>
    <n v="7999954182"/>
    <n v="1161198399"/>
    <n v="7999954182"/>
    <m/>
    <n v="405510000"/>
    <m/>
    <n v="151729718"/>
    <m/>
    <n v="289650000"/>
    <m/>
    <n v="5196800"/>
    <m/>
    <n v="309111881"/>
    <s v="Diseño de biomarcadores digitales usando ML y DL en etapa funcional._x000a_Identificación temprana de ECNT mejorada comparada con técnicas tradicionales._x000a_Desafíos en la implementación y adopción de tecnologías avanzadas en la práctica clinica._x000a_Aceptación de las tecnologías por parte de las entidades de salud_x000a_Modelo ML-DL socializado en los municipios categoría 6"/>
    <s v="Productos_x000a_Desarrollo de un modelo predictivo a través de ML y DL_x000a_Una Plataforma digital funcional_x000a_20 Personal médico capacitado_x000a_Documentos de socialización del modelo y las tecnologías en los municipios categoria 6_x000a_Documentos con Análisis de Resultados y Recomendaciones: Informes analíticos y recomendaciones de politicas._x000a_Productos CTel_x000a_* Producto Tipo TOP: ART_Al - Artículo de Investigación con Calidad Al_x000a_o Título: “Eficacia de Biomarcadores Digitales en la Detección Temprana de Diabetes Mellitus Tipo 2 en Mujeres”_x000a_* Productos Tipo A: MA4, Número de Productos tecnológicos con Patente de modelo de utilidad, vinculados al Grupo con_x000a_Calidad A4._x000a_o Título: Patente Modelo de Utilidad para Algoritmo de ML/DL Optimizado"/>
    <n v="0.87324756478695742"/>
    <n v="4.4264081011052857E-2"/>
    <n v="0"/>
    <n v="1"/>
    <n v="1.6562295700072022E-2"/>
    <n v="3.1617200722180612E-2"/>
    <n v="5.672648669533168E-4"/>
    <n v="3.3741592912783731E-2"/>
    <n v="111598"/>
    <m/>
    <m/>
    <m/>
    <m/>
    <m/>
    <m/>
    <m/>
    <m/>
    <m/>
    <m/>
    <m/>
    <m/>
    <m/>
    <m/>
    <m/>
    <m/>
    <m/>
    <m/>
    <m/>
    <m/>
    <m/>
    <m/>
    <m/>
  </r>
  <r>
    <n v="2024"/>
    <s v="Propuesta de Investigación Convocatoria"/>
    <x v="4"/>
    <n v="951"/>
    <s v="Convocatoria fortalecimiento del conocimiento geocientífico y tecnológico de las fuentes no convencionales de energía y la captura, almacenamiento y uso de CO2 "/>
    <s v="MinCiencias"/>
    <s v="Aliado"/>
    <s v="INSTITUTO NACIONAL DE METROLOGIA - INM; UNIVERSIDAD PEDAGÓGICA Y TECNOLÓGICA DE COLOMBIA - SEDE SOGAMOSO"/>
    <s v="NA"/>
    <s v="EXPLORACIÓN, MODELAMIENTO NUMÉRICO Y ANÁLISIS DE FAVORABILIDAD GEOTÉRMICA EN ZETAQUIRA BOYACÁ MEDIANTE ANÁLISIS MULTICRITERIO"/>
    <n v="18"/>
    <s v="Edilberto Suarez"/>
    <s v="NIDE"/>
    <n v="5130385381"/>
    <m/>
    <n v="3499999901"/>
    <n v="1630385480"/>
    <n v="3499999901"/>
    <m/>
    <n v="140000000"/>
    <m/>
    <n v="1266977500"/>
    <m/>
    <n v="223407980"/>
    <m/>
    <m/>
    <m/>
    <m/>
    <s v="Este proyecto tendrá impactos positivos en la matriz energética del país, teniendo en cuenta que pretende evaluar la favorabilidad_x000a_geotérmica del posible reservorio localizado en el municipio de Zetaquira, y la posibilidad de sus usos directos por parte de la_x000a_comunidad circundante del proyecto. Así mismo, se pretende aplicar una nueva metodología para el análisis multicriterio de estos_x000a_plays, combinando diferentes métodos como la caracterización geológica, caracterización petrográfica y geoquímica en rocas y_x000a_fluidos, análisis de temperatura somera mediante el uso de drones, termocronología cuantitativa, adquisición de nueva información_x000a_geofísica y otras más. Además de la generación de cerca de cuarenta y cinco (45) productos de carácter técnico condensado en_x000a_informe técnico final, artículos en revistas indexadas, ponencias en eventos académicos nacionales y/o internacionales,_x000a_fortalecimiento del talento humano y un informe de caracterización social y ambiental._x000a_Finalmente, hay esta propuesta no deja a un lado a las comunidades circundantes si las invita hacer parte del conocimiento dándoles_x000a_conocer el uso de la geotermia y sus posibles aplicaciones en su población, mediante programa de divulgación de los resultados y_x000a_apropiación social del conocimiento por parte de ellos."/>
    <s v="Cuatro (4) Cursos de capacitación con expertos internacionales para el personal técnico de la ANH, en las siguientes temáticas:_x000a_-un (1) Curso sobre &quot;Exploración geotérmica mediante uso de Potencial Espontaneo&quot; orientado por Antony Finizola, con una_x000a_duración mínima de veinte (20) horas._x000a_- un (1) curso sobre &quot;Métodos de exploración geológica geofísica para la geotermia&quot;, dirigido por Rosa Ledesma, con una_x000a_duración mínima de veinte (20) horas._x000a_- un (1) curso &quot;Usos directos de la geotermia, como hacerlos realidad&quot;, orientado por Diego Aravena_x000a_- Un (1) curso “termocronología cuantitativa aplicada a geotermia” dirigido por Kerry Galleger._x000a_Tres (3) artículos científicos publicados en revistas reconocidas que aparezcan en los índices Science Citation Index (SCI) y/o_x000a_Publindex, junto con un (1) artículo de divulgación dirigido a boletín o publicación especial de la Agencia Nacional de_x000a_Hidrocarburos._x000a_Así mismo, para el caso de las actividades de apropiación social del conocimiento científico se propone presentación de una_x000a_serie de ponencias en eventos de carácter académico nacionales y/o internacionales._x000a_Un informe técnico con la caracterización social y ambiental del municipio de Zetaquira donde se llevará a cabo el desarrollo de_x000a_la presente propuesta de investigación._x000a_Un informe técnico con destino al personal técnico de la Agencia Nacional de Hidrocarburos compuesto por cerca de cuarenta y_x000a_cuatro (44) productos, anexos y reportes de la evaluación del análisis de favorabilidad geotérmica del sistema geotérmico del_x000a_municipio de Zetaquira, ubicado en el departamento de Boyacá. Junto con el informe final, se entregarán los respectivos_x000a_proyectos SIG de los nuevos datos generados en el marco del proyecto y sus respectivas bases de datos._x000a_Una presentación de la divulgación de los resultados ante ANH en la ciudad de Bogotá_x000a_Actividades de apropiación social del conocimiento están compuestas por las siguientes: La organización y participación de un_x000a_(1) simposio sobre geotérmica, donde se presentarán a la comunidad académico-científica los resultados del proyecto de_x000a_investigación._x000a_Talleres comunitarios con destino a la población del municipio de Zetaquira donde se abordarán autoridades locales, comunales,_x000a_estudiantiles y general sobre las ventajas del uso de la geotermia y el estudio de la misma."/>
    <n v="0.68220993962012855"/>
    <n v="2.7288398356676978E-2"/>
    <n v="0"/>
    <n v="1"/>
    <n v="0.24695561949247649"/>
    <n v="4.3546042530718025E-2"/>
    <n v="0"/>
    <n v="0"/>
    <n v="110349"/>
    <m/>
    <m/>
    <m/>
    <m/>
    <m/>
    <m/>
    <m/>
    <m/>
    <m/>
    <m/>
    <m/>
    <m/>
    <m/>
    <m/>
    <m/>
    <m/>
    <m/>
    <m/>
    <m/>
    <m/>
    <m/>
    <m/>
    <m/>
  </r>
  <r>
    <n v="2024"/>
    <s v="Propuesta de Investigación Convocatoria"/>
    <x v="1"/>
    <s v="NA"/>
    <s v="COOPERACIÓN PARA EL DISEÑO Y EJECUCIÓN DE PROYECTOS DE INVESTIGACIÓN ENFOCADOS EN LA SOLUCIÓN DE RETOS PARA LA CIUDAD DE BOGOTÁ MEDIANTE EL USO DE TECNOLOGÍAS EMERGENTES"/>
    <s v="ATENEA"/>
    <s v="Ejecutor"/>
    <s v="NA"/>
    <s v="NA"/>
    <s v="Predicción del comportamiento de los antibióticos Cefalexina, Amoxicilina y Azitromicina en las matrices de agua cruda y potable en Bogotá, D.C. aplicando Inteligencia Artificial."/>
    <n v="9"/>
    <s v="Juan Pablo Rodríguez Miranda"/>
    <s v="Aquaformat"/>
    <n v="154000000"/>
    <m/>
    <n v="100000000"/>
    <n v="54000000"/>
    <n v="100000000"/>
    <m/>
    <n v="54000000"/>
    <m/>
    <m/>
    <m/>
    <m/>
    <m/>
    <m/>
    <m/>
    <m/>
    <s v="*Mejorar el seguimiento y predicción de como evoluciona o se encuentra la contaminación el recurso hídrico en lo referente a COE (Antibióticos Cefalexina, Amoxicilina y Azitromicina) mediante el uso de la IA que generen discusiones relacionadas en la toma de decisiones a nivel político en el uso y control de antibióticos y en la normativa sobre control de calidad de agua potable. (Resolucion2115 de 2007)_x000a_*La solución a la problemática de alto impacto como es la contaminación del recurso agua por Antibióticos Cefalexina, Amoxicilina y Azitromicina en relación con el monitoreo, niveles de contaminación en los cuerpos de agua, y predicciones a través de la utilización de tecnologías computacionales orientadas con Inteligencia artificial permitan optimizar los procesos de control y vigilancia.  _x000a_-Inclusión de los métodos de selección de la IA, manejo, uso y proyecciones. _x000a_- Predicción del comportamiento de las concentraciones de los antibióticos en agua potable._x000a_*Promover el uso de tecnologías computacionales (IA) en los procesos de simulación y modelamiento de matrices como el agua para optimizar procesos de control y vigilancia."/>
    <s v="*Documentar la técnica y métodos para la determinación de Antibióticos Cefalexina, Amoxicilina y Azitromicina en matrices de agua cruda y potable. Esto con el objetivo de minimizar el error analítico en la toma de muestra._x000a_*Seleccionar la técnica de cuantificación para la determinación de Antibióticos Cefalexina, Amoxicilina y Azitromicina Azitromicina en matrices de agua cruda y potable._x000a_*Utilizar una técnica computacional de inteligencia artificial para la predicción del comportamiento de los antibióticos Cefalexina, Amoxicilina y Azitromicina en los cuerpos de agua antes (agua cruda) y después de su tratamiento (agua potable).  "/>
    <n v="0.64935064935064934"/>
    <n v="0.35064935064935066"/>
    <n v="0"/>
    <n v="1"/>
    <n v="0"/>
    <n v="0"/>
    <n v="0"/>
    <n v="0"/>
    <m/>
    <m/>
    <m/>
    <m/>
    <m/>
    <m/>
    <m/>
    <m/>
    <m/>
    <m/>
    <m/>
    <m/>
    <m/>
    <m/>
    <m/>
    <m/>
    <m/>
    <m/>
    <m/>
    <m/>
    <m/>
    <m/>
    <m/>
    <m/>
  </r>
  <r>
    <n v="2024"/>
    <s v="Propuesta de Investigación Convocatoria"/>
    <x v="5"/>
    <s v="NA"/>
    <s v="Convocatoria Investigación para la toma de decisiones en salud mental en Bogotá"/>
    <s v="ATENEA"/>
    <s v="Aliado"/>
    <s v="Universidad El Bosque; Secretaria Distrital de Salud; Universidad Externando"/>
    <s v="NA"/>
    <s v="Línea 106 “El poder de ser escuchado”: Una evaluación multistakeholders para optimizar los resultados en la cadena de valor de un modelo de servicios de salud mental mediado por la tecnología”"/>
    <n v="15"/>
    <s v="Beitmantt Cardenas"/>
    <s v="GICOGE"/>
    <n v="243828920"/>
    <m/>
    <n v="102235679"/>
    <n v="141593241"/>
    <n v="101997900"/>
    <m/>
    <n v="35237115"/>
    <n v="237779"/>
    <n v="50111746"/>
    <m/>
    <n v="30894380"/>
    <m/>
    <n v="25350000"/>
    <m/>
    <m/>
    <m/>
    <m/>
    <n v="0.4183174826021458"/>
    <n v="0.1445157325882426"/>
    <n v="0"/>
    <n v="1"/>
    <n v="0.20649529596407185"/>
    <n v="0.12670515048009892"/>
    <n v="0.10396633836544082"/>
    <n v="0"/>
    <m/>
    <m/>
    <m/>
    <m/>
    <m/>
    <m/>
    <m/>
    <m/>
    <m/>
    <m/>
    <m/>
    <m/>
    <m/>
    <m/>
    <m/>
    <m/>
    <m/>
    <m/>
    <m/>
    <m/>
    <m/>
    <m/>
    <m/>
    <m/>
  </r>
  <r>
    <n v="2024"/>
    <s v="Propuesta de Investigación Convocatoria"/>
    <x v="6"/>
    <n v="34"/>
    <s v="Convocatoria de la asignación para ciencia, tecnología e innovación ambiental para el ordenamiento alrededor del agua, la justicia ambiental y la transformación productiva para la resolución de desafíos ambientales y desarrollo sostenible del país."/>
    <s v="MinCiencias"/>
    <s v="Ejecutor"/>
    <s v="Fundación Tecnalia; Instituto Tecnológico Del Putumayo ITP; Alcaldía De Mocoa; Parques Nacionales Naturales; Corporación Unificada Nacional De Educación Superior CUN; Corporación Innprende; Neptura Zomac; Red Adelco; Gobernación De Vichada"/>
    <s v="NA"/>
    <s v="Fortalecimiento de las Capacidades de I+D+i enfocadas al Secuestro de Carbono y Desarrollo Sostenible en Páramos y Humedales de las Regiones Centro Oriente, Llanos y Centro Sur – Amazonía, departamentos de Boyacá, Cundinamarca,Meta, Vichada, Tolima y Putumayo"/>
    <n v="36"/>
    <s v="I3+"/>
    <s v="GIIRA; PROPROBOS"/>
    <n v="30116028642.894279"/>
    <m/>
    <n v="30000000000"/>
    <n v="116028642.89428453"/>
    <n v="30000000000"/>
    <m/>
    <n v="24285064.834665261"/>
    <m/>
    <n v="17988936.914566856"/>
    <m/>
    <n v="17988936.914566856"/>
    <m/>
    <n v="599631.23048556189"/>
    <m/>
    <n v="55166073"/>
    <s v="El presente proyecto constituye un esfuerzo conjunto orientado hacia la generación de conocimiento, desarrollo tecnológico y la promoción de prácticas sostenibles en los ecosistemas estratégicos de páramos y humedales en las regiones Centro Oriente, Llanos y Centro Sur – Amazonía. En el transcurso de este proyecto, se despliega un enfoque en la investigación científica, la aplicación de tecnologías innovadoras y la construcción de puentes colaborativos entre la comunidad científica, las entidades gubernamentales y las comunidades locales. Los resultados planteados a lo largo del desarrollo del proyecto comprenden no solo los productos de generación de conocimiento y desarrollos tecnológicos, sino también anticipan los impactos significativos que se esperan a nivel nacional y regional. De esta manera, se abordan tanto los logros tangibles como las transformaciones esperadas en las dinámicas ambientales, sociales y tecnológicas de las áreas intervenidas. La riqueza de los datos considerados para su recopilación, las innovaciones tecnológicas a desarrollar y la participación activa de las comunidades locales y actores clave, ofrecen una visión integral de cómo este proyecto no solo cumple con los objetivos inmediatos, sino que, además, sienta las bases para contribuciones de largo alcance en términos de sostenibilidad, gestión ambiental y desarrollo regional."/>
    <s v="Servicio de apoyo financiero a programas y proyectos de Ciencia, Tecnología e Innovación (CTI) para la generación de conocimiento, desarrollo tecnológico e innovación. (I+D+i) Programas y proyectos financiados 1_x000a_Servicios de apoyo financiero para programas y proyectos de CTI que promueven la innovación, la transferencia tecnológica y el emprendimiento Programas y proyectos financiados 1_x000a_Servicio de apropiación social del conocimiento Estrategias de apropiación realizadas 1"/>
    <n v="0.99614727943481163"/>
    <n v="8.0638337553166049E-4"/>
    <n v="0"/>
    <n v="1"/>
    <n v="5.9732101891234093E-4"/>
    <n v="5.9732101891234093E-4"/>
    <n v="1.9910700630411365E-5"/>
    <n v="1.8317844512017406E-3"/>
    <m/>
    <m/>
    <m/>
    <m/>
    <m/>
    <m/>
    <m/>
    <m/>
    <m/>
    <m/>
    <m/>
    <m/>
    <m/>
    <m/>
    <m/>
    <m/>
    <m/>
    <m/>
    <m/>
    <m/>
    <m/>
    <m/>
    <m/>
    <m/>
  </r>
  <r>
    <n v="2024"/>
    <s v="Propuesta de Investigación Convocatoria"/>
    <x v="5"/>
    <n v="34"/>
    <s v="Convocatoria de la asignación para ciencia, tecnología e innovación ambiental para el ordenamiento alrededor del agua, la justicia ambiental y la transformación productiva para la resolución de desafíos ambientales y desarrollo sostenible del país."/>
    <s v="MinCiencias"/>
    <s v="Aliado"/>
    <s v="CORPORACIÓN COLOMBIANA DE INVESTIGACIÓN AGROPECUARIA -AGROSAVIA_x000a_Corporación Autónoma Regional para la Defensa de la Meseta de Bucaramanga – CDMB_x000a_Corporación Autónoma Regional de Boyacá – CORPOBOYACA_x000a_Universidad de Santander – UDES_x000a_Universidad Industrial de Santander – UIS_x000a_Universidad Nacional Abierta y a Distancia – UNAD_x000a_Instituto Amazónico de Investigaciones Científicas - SINCHI_x000a_Productores Asociados de Cebolla Larga y Otras Hortalizas en Producción Más Limpia del Municipio de Aquitania - Asoparcela_x000a_Asociación de Productores Nacionales de Cebolla Larga – Pronacela_x000a_Fundación Defensa y Salvación del Humedal Lago de Tota_x000a_Cámara de Comercio de Bucaramanga"/>
    <s v="NA"/>
    <s v="Desarrollo de la bioinnovación para el manejo sostenible y la resiliencia de paisajes socioecológicos en ecosistemas de páramo y bosque húmedo tropical en los departamentos de Boyacá, Caquetá, Meta, Norte de Santander, Putumayo y Santander"/>
    <n v="36"/>
    <s v="Andres Avella"/>
    <s v="Uso y Conservación de la Diversidad Forestal"/>
    <n v="40226227382"/>
    <m/>
    <n v="29522135645"/>
    <n v="10704091737"/>
    <n v="29522135645"/>
    <m/>
    <n v="38399263"/>
    <m/>
    <n v="9373142933"/>
    <m/>
    <n v="1268800000"/>
    <m/>
    <n v="4499913"/>
    <m/>
    <n v="19249628"/>
    <s v="*Aportes al cumplimiento del marco legal asociado a reconversión productiva en ecosistemas de páramo._x000a_-Aportes a la producción sostenible en Amazonia, Catatumbo y Área de manejo especial La Macarena_x000a_-Aportes al manejo de conflictos socioambientales históricos en el país._x000a_-Consolidación de una propuesta metodológica de reconversión productiva en los sistemas productivos predominantes en los páramos Doña Juana, Tota-Bijagual y Santurbán._x000a_-Aportes a la diversificación productiva a través de huertas caseras y actividad apícola en ecosistemas de páramos._x000a_-Fortalecimiento de la integración institucional y sectorial en seis departamentos del país._x000a_-Fortalecimiento de capacidades en “conservar- produciendo” en productores y técnicos en páramo, bosque húmedo tropical._x000a_- Integración de las dimensiones productiva y ambiental en ecosistemas estratégicos._x000a_-Integración de medidas de restauración ecosistémica y adaptación a los impactos del cambio climático en ecosistemas estratégicos._x000a_-Integración del análisis de sostenibilidad a partir de indicadores evaluados en varios momentos del sistema productivo._x000a_-Integración del componente de mercado para la comercialización de productos orientados a la sostenibilidad."/>
    <s v="Documento técnico con la línea base socioecológica de los territorios priorizados que incluye:_x000a_-Caracterización de la dinámica socioecológica._x000a_-Identificación y evaluación de medidas de mitigación, adaptación y gestión del riesgo climático._x000a_-Evaluación del impacto de las medidas de restauración._x000a_PRODUCTO 2._x000a_Documento técnico con el diseño e implementación de estrategias de manejo sostenible que incluye:_x000a_-Valoración económica e integral de servicios ecosistémicos en diferentes escenarios de conservación y uso._x000a_-Bioeconomía y encadenamientos productivos sostenibles._x000a_-Articulación de eslabones en la cadena productiva sostenible._x000a_PRODUCTO 3._x000a_Documento técnico con el diseño e implementación de estrategias para el fortalecimiento de capacidades locales, regionales y nacionales en conservar - produciendo que incluye:_x000a_-Estrategia de fortalecimiento de capacidades locales en restauración y producción sostenible_x000a_-Estrategia de fortalecimiento de capacidades en servicios ecosistémicos, bioeconomía y reconversión productiva."/>
    <n v="0.73390266913795277"/>
    <n v="9.54582756054884E-4"/>
    <n v="0"/>
    <n v="1"/>
    <n v="0.23301073809358006"/>
    <n v="3.1541610600246073E-2"/>
    <n v="1.1186515099384072E-4"/>
    <n v="4.7853426117244134E-4"/>
    <m/>
    <m/>
    <m/>
    <m/>
    <m/>
    <m/>
    <m/>
    <m/>
    <m/>
    <m/>
    <m/>
    <m/>
    <m/>
    <m/>
    <m/>
    <m/>
    <m/>
    <m/>
    <m/>
    <m/>
    <m/>
    <m/>
    <m/>
    <m/>
  </r>
  <r>
    <n v="2024"/>
    <s v="Propuesta de Investigación Convocatoria"/>
    <x v="1"/>
    <n v="34"/>
    <s v="Convocatoria de la asignación para ciencia, tecnología e innovación ambiental para el ordenamiento alrededor del agua, la justicia ambiental y la transformación productiva para la resolución de desafíos ambientales y desarrollo sostenible del país."/>
    <s v="MinCiencias"/>
    <s v="Aliado"/>
    <s v="Universidad Nacional de Colombia, Instituto Nacional de Metrología, Corporación Autónoma Regional de Caldas – Corpocaldas, Corporación Autónoma Regional de Orinoquia – Corporionoquia, Instituto Geográfico Agustín Codazzi, Instituto de Investigaciones Ambientales del Pacífico John Von Neumann, SELPER Colombia"/>
    <s v="NA"/>
    <s v="DESARROLLAR MECANISMOS DE CTEI DIRIGIDOS A LA GENERACIÓN, USO, GESTIÓN Y APROPIACIÓN SOCIAL DE LA INFORMACIÓN AMBIENTAL CIENTÍFICA QUE PERMITA LA PLANIFICACIÓN Y GESTIÓN SOSTENIBLE DE AGUAS SUBTERRÁNEAS EN AMAZONAS, CALDAS, CUNDINAMARCA, BOYACÁ, ARAUCA, GUAVIARE, META, CHOCÓ Y LA GUAJIRA"/>
    <n v="36"/>
    <s v="Edilberto Suarez"/>
    <s v="NIDE"/>
    <n v="45800098901.357307"/>
    <m/>
    <n v="40000000000.357307"/>
    <n v="5800098901"/>
    <n v="40000000000.357307"/>
    <m/>
    <n v="343746750"/>
    <m/>
    <n v="1055704176"/>
    <m/>
    <n v="867927922"/>
    <m/>
    <n v="104732856"/>
    <m/>
    <n v="3427987197"/>
    <s v="Municipios ubicados en los ecosistemas estratégicos  intervenidos_x0009_12 Municipios_x0009__x000a_Personas con conocimiento y formación sobre desarrollo sostenible en ecosistemas estratégicos_x0009_5.593 personas_x0009__x000a_Departamentos apoyados en estrategias para intervención de ciencia y tecnología para el cuidado y recuperación de los ecosistemas estratégicos_x0009_4 Departamentos_x0009_"/>
    <s v="*Servicio de apoyo financiero a programas y proyectos de Ciencia, Tecnología e Innovación (CTI) para la generación de conocimiento, desarrollo tecnológico e innovación. (I+D+i) 6 (uno por región). Proyectos que relacionen los datos de las fuentes subterráneas con los fenómenos climáticos y ambientales_x000a_*Documentos de investigación 6 artículos 1 documento diagnóstico nacional_x000a_* Servicio de apoyo financiero para programas y proyectos de infraestructura científica y tecnológica Laboratorios fortalecidos, softwares especializados _x000a_* Servicios de apoyo para entrenamiento especializado en  I+D+i_x000a_* Servicio de apropiación social del conocimiento 4 cursos_x000a_* Servicio de apoyo financiero de estancias de investigación 4 estrategias necesarias para la sensibilización, socialización y apropiación social del conocimiento _x000a_* Servicio de apoyo financiero de estancias de investigación 4 estancias"/>
    <n v="0.87336055947188984"/>
    <n v="7.5053713473490534E-3"/>
    <n v="0"/>
    <n v="1"/>
    <n v="2.3050259744498362E-2"/>
    <n v="1.8950350388310593E-2"/>
    <n v="2.2867386427607951E-3"/>
    <n v="7.4846720405191303E-2"/>
    <m/>
    <m/>
    <m/>
    <m/>
    <m/>
    <m/>
    <m/>
    <m/>
    <m/>
    <m/>
    <m/>
    <m/>
    <m/>
    <m/>
    <m/>
    <m/>
    <m/>
    <m/>
    <m/>
    <m/>
    <m/>
    <m/>
    <m/>
    <m/>
  </r>
  <r>
    <n v="2024"/>
    <s v="Propuesta de Investigación Convocatoria"/>
    <x v="5"/>
    <n v="35"/>
    <s v="CONVOCATORIA PARA LA ASIGNACIÓN DE CIENCIA, TECNOLOGÍA E INNOVACIÓN DEL SISTEMA GENERAL DE REGALÍAS PARA LA FORMACIÓN DE CAPITAL HUMANO DE ALTO NIVEL PARA LAS REGIONES"/>
    <s v="MinCiencias"/>
    <s v="Aliado"/>
    <s v="Nombre de la entidad proponente: Agencia Distrital para la Educación Superior, la Ciencia y la Tecnología _x000a_Nombre de la entidad aliada 1: Universidad Nacional de Colombia._x000a_Nombre de la entidad aliada 2: Pontificia Universidad Javeriana. _x000a_Nombre de la entidad aliada 4: Fundación Universidad de Bogotá Jorge Tadeo Lozano._x000a_Nombre de la entidad aliada 5: Universidad el Bosque._x000a_Nombre de la entidad aliada 6: Universidad de la Sabana._x000a_Nombre de la entidad aliada 7: Universidad de los Andes."/>
    <s v="NA"/>
    <s v="Formar Capital Humano de Alto Nivel con las “Becas Roberto Zarama”, en Bogotá y Cundinamarca."/>
    <n v="96"/>
    <s v="Doctorado en Ingeniería"/>
    <s v="Varios"/>
    <n v="44136135204.020653"/>
    <m/>
    <n v="40850348587.491943"/>
    <n v="10455504292.108744"/>
    <n v="32400000000"/>
    <m/>
    <n v="2019955437.106463"/>
    <n v="373772000"/>
    <n v="7543489675.5800276"/>
    <n v="302516121"/>
    <n v="22000000"/>
    <n v="286000000"/>
    <n v="507816408.42225242"/>
    <n v="318342790.91191995"/>
    <n v="362242771"/>
    <s v="•_x0009_81 becas de nivel doctoral otorgadas, que contribuya al fortalecimiento de los programas doctorales del país, al incremento de producción científica y al conocimiento disponible para aportar a sectores claves del sector productivo nacional y regional. Además, producir y aplicar conocimiento pertinente como factor estratégico para el desarrollo sostenible y el bienestar equitativo de Bogotá y Cundinamarca._x000a_•_x0009_1 documento de estrategia de posicionamiento y articulación interinstitucional implementados, que contribuya a la generación y consolidación de sinergias entre actores y potencialice los resultados para mejorar el impacto de los proyectos que se ejecutan en la Ciudad - Región._x000a_•_x0009_1 estrategia de divulgación y comunicación con enfoque en ciencia, tecnología y sociedad implementadas, que contribuyan a la divulgación, uso y aplicación del conocimiento científico para la democratización de la ciencia, tecnología e innovación que impacte el bienestar de las personas y comunidades, aportando a la visión de desarrollo de Bogotá y Cundinamarca."/>
    <s v="Servicio de apoyo financiero para la formación de nivel doctoral-Becas de nivel doctoral otorgadas 81_x000a_Documentos metodológicos Documentos de estrategias de posicionamiento y articulación interinstitucional implementados 1_x000a_Servicios de comunicación con enfoque en Ciencia Tecnología y Sociedad Estrategias de comunicación con enfoque en ciencia, tecnología y sociedad implementadas 1"/>
    <n v="0.73409236785753884"/>
    <n v="4.5766477462722013E-2"/>
    <n v="0"/>
    <n v="1"/>
    <e v="#REF!"/>
    <n v="7.3526175207664687E-3"/>
    <n v="1.7985634780952421E-2"/>
    <n v="1.5420144033135028E-2"/>
    <m/>
    <m/>
    <m/>
    <m/>
    <m/>
    <m/>
    <m/>
    <m/>
    <m/>
    <m/>
    <m/>
    <m/>
    <m/>
    <m/>
    <m/>
    <m/>
    <m/>
    <m/>
    <m/>
    <m/>
    <m/>
    <m/>
    <m/>
    <m/>
  </r>
  <r>
    <n v="2024"/>
    <s v="Propuesta de Investigación Convocatoria"/>
    <x v="1"/>
    <n v="35"/>
    <s v="CONVOCATORIA PARA LA ASIGNACIÓN DE CIENCIA, TECNOLOGÍA E INNOVACIÓN DEL SISTEMA GENERAL DE REGALÍAS PARA LA FORMACIÓN DE CAPITAL HUMANO DE ALTO NIVEL PARA LAS REGIONES"/>
    <s v="MinCiencias"/>
    <s v="Ejecutor"/>
    <s v="Universidad Nacional de Colombia-Bogotá_x000a_Universidad Militar Nueva Granada"/>
    <s v="NA"/>
    <s v="INTEGRACION DE METODOS Y MODELOS PARA LA SEGURIDAD ALIMENTARIA DE BOGOTA Y CUNDINAMARCA"/>
    <n v="96"/>
    <s v="Doctorados UD"/>
    <s v="Varios"/>
    <n v="40608210288"/>
    <m/>
    <n v="32400000000"/>
    <n v="8208210288"/>
    <n v="32400000000"/>
    <m/>
    <n v="3522798312"/>
    <m/>
    <n v="2033611976"/>
    <m/>
    <n v="2651800000"/>
    <m/>
    <m/>
    <m/>
    <m/>
    <m/>
    <s v="Servicio de apoyo financiero para la formación de nivel doctoral_x0009_Número de becas_x000a_Servicio de apoyo financiero a programas y proyectos de Ciencia, Tecnología e Innovación (CTI) para la generación de conocimiento, desarrollo tecnológico e innovación. (I+D+i)_x0009_Número de programas y proyectos_x000a_Servicio de apoyo financiero de estancias de investigación_x0009_Número de estancias_x000a_Servicio de apropiación social del conocimiento_x0009_Número de estrategias"/>
    <n v="0.79786820867538744"/>
    <n v="8.6750888232102433E-2"/>
    <n v="0"/>
    <n v="1"/>
    <n v="5.0078837791109103E-2"/>
    <n v="6.5302065301401008E-2"/>
    <n v="0"/>
    <n v="0"/>
    <m/>
    <m/>
    <m/>
    <m/>
    <m/>
    <m/>
    <m/>
    <m/>
    <m/>
    <m/>
    <m/>
    <m/>
    <m/>
    <m/>
    <m/>
    <m/>
    <m/>
    <m/>
    <m/>
    <m/>
    <m/>
    <m/>
    <m/>
    <m/>
  </r>
  <r>
    <n v="2024"/>
    <s v="Propuesta de Investigación Convocatoria"/>
    <x v="1"/>
    <n v="39"/>
    <s v="CONVOCATORIA DE LA ASIGNACIÓN PARA LA CIENCIA, TECNOLOGÍA E INNOVACIÓN DEL SISTEMA GENERAL DE REGALÍAS PARA LA CONFORMACIÓN DE UN LISTADO DE PROYECTOS ELEGIBLES QUE CONTRIBUYAN A LA ERRADICACIÓN DE LA VIOLENCIA PARA LA CONSTRUCCIÓN DE SOCIEDADES MÁS SEGURAS, JUSTAS Y EQUITATIVAS DE LA POBLACIÓN EN EL TERRITORIO NACIONAL EN EL MARCO DEL RETO 5 DEL PLAN BIENAL DE CONVOCATORIAS 2023-2024 “PONER FIN A TODAS LAS FORMAS DE VIOLENCIA”"/>
    <s v="MinCiencias"/>
    <s v="Aliado"/>
    <s v="Nombre entidad proponente: Pontificia Universidad Javeriana (Bogotá)._x000a_Nombre de la entidad aliada No. 1: CINEP/PPP_x000a_Nombre de la entidad aliada No. 2: UPTC, Tunja._x000a_Nombre de la entidad aliada No. 3: Universidad Francisco de Paula Santander."/>
    <s v="NA"/>
    <s v="Memoria, organización e innovación sostenible para afianzar la paz en el campo y bordes urbanos en la región centro oriente de Colombia"/>
    <n v="36"/>
    <s v="Borys Bustamante"/>
    <s v="Educación, comunicación y cultura"/>
    <n v="23188831731.155201"/>
    <m/>
    <n v="19339889313.875202"/>
    <n v="3848942417.2800002"/>
    <n v="19339889313.875202"/>
    <m/>
    <n v="112800000"/>
    <m/>
    <n v="69600000"/>
    <m/>
    <n v="3596942417.2800002"/>
    <m/>
    <n v="69600000"/>
    <m/>
    <m/>
    <s v="Resultado 01: _x000a_Contribuir al mejoramiento de las condiciones materiales para la paz, la autonomía comunitaria y la resignificación de las relaciones con el territorio._x000a_Resultado 02:_x000a_Fortalecimiento de la participación ciudadana e inclusión de diferentes actores del territorio, disminuyendo las brechas sociales y la marginación de las zonas rururbanas. _x000a_Resultado 03: _x000a_Apropiación social de conocimiento y adhesión a prácticas del cuidado que permiten la prevención de las violencias a través de una cultura del cuidado y la adopción de mecanismos alternativos para la resolución de conflictos._x000a_"/>
    <s v="Talleres colaborativos para la construcción de una memoria sobre prácticas agrícolas realizadas_x0009_Número: 11_x000a_Documento de modelos de innovación y cualificación agrícolas implementados._x0009_Número: 11_x000a_Estrategias de apropiación implementadas_x0009_Número: 11_x000a_Talleres colaborativos para la construcción de una memoria sobre prácticas organizacionales y comunicativas._x0009_Número: 11_x000a_Documento de modelos comunicativo y organizacional._x0009_Número: 11_x000a_Estrategias de apropiación implementadas_x0009_Número: 17_x000a_Talleres colaborativos para la construcción de una memoria sobre prácticas de cultura de paz y resolución de conflictos._x0009_Número: 17_x000a_Documento de modelos de cultura de paz y resolución de conflictos_x0009_Número: 17_x000a_Estrategias de apropiación implementadas_x0009_Número: 17"/>
    <n v="0.83401740709046679"/>
    <n v="4.8644106485299264E-3"/>
    <n v="0"/>
    <n v="1"/>
    <n v="3.0014448682418693E-3"/>
    <n v="0.15511529252451955"/>
    <n v="3.0014448682418693E-3"/>
    <n v="0"/>
    <m/>
    <m/>
    <m/>
    <m/>
    <m/>
    <m/>
    <m/>
    <m/>
    <m/>
    <m/>
    <m/>
    <m/>
    <m/>
    <m/>
    <m/>
    <m/>
    <m/>
    <m/>
    <m/>
    <m/>
    <m/>
    <m/>
    <m/>
    <m/>
  </r>
  <r>
    <n v="2024"/>
    <s v="Propuesta de Investigación Convocatoria"/>
    <x v="5"/>
    <n v="40"/>
    <s v="Convocatoria de la asignación para la ciencia, tecnología e innovación del sistema general de regalías para la conformación de un listado de proyectos orientados al desarrollo de ecosistemas de investigación e innovación para la transición energética justa, en el marco del reto 3 del plan bienal de convocatorias 2023 – 2024 “asegurar la generación, acceso y uso de energías sostenibles para todos"/>
    <s v="MinCiencias"/>
    <s v="Ejecutor"/>
    <s v="Nombre de la entidad aliada No. 1: Corporación Unificada Minuto de Dios_x000a_Nombre de la entidad aliada No. 2: Gobernación del Vichada_x000a_Nombre de la entidad aliada No. 3: Corporación Innprende_x000a_Nombre de la entidad aliada No. 4: RED ADELCO - ADEL ARIARI (Meta)_x000a_Nombre de la entidad aliada No. 5: Guada Holding_x000a_Nombre de la entidad aliada No. 6: Neptura"/>
    <s v="NA"/>
    <s v="Integración de Soluciones Hidrocinéticas para la Generación de Energía Limpia en la Región Llanos en los Departamentos de Arauca, Casanare, Vichada, Guainía, Guaviare, Meta y Vaupés"/>
    <n v="36"/>
    <s v="Oscar Danilo Montoya (I3+)"/>
    <s v="LIFAE, GESETIC"/>
    <n v="18713651561"/>
    <m/>
    <n v="17773812841"/>
    <n v="939838720"/>
    <n v="17773812841"/>
    <m/>
    <n v="371051520"/>
    <m/>
    <n v="5196800"/>
    <m/>
    <n v="10393600"/>
    <m/>
    <n v="5196800"/>
    <m/>
    <n v="548000000"/>
    <s v="Implementación de Estrategia para Vinculación de Talento Humano_x000a_2. Evaluación del Potencial Hidrocinético de los Ríos_x000a_3. Caracterización de Dinámicas Socio-Culturales_x000a_4. Establecimiento de Requisitos y Restricciones para la Construcción de Sistemas de Generación_x000a_5. Diseño de la Solución y Validación en Entornos Simulados_x000a_1. Validación en entorno operativo_x000a_2. Revisión de requisitos para generar el producto final_x000a_3. Ajuste del prototipo de generación a filo de agua_x000a_4. Fabricación del prototipo de generación a filo de agua_x000a_5. Instalación y monitoreo_x000a_1. Caracterización de capacidades de Apropiación Social de Conocimiento (ASC) en el territorio_x000a_2. Cocreación e implementación de la ruta formativa de capacidades en ASC_x000a_3. Diseño e implementación de metodologías de ASC_x000a_4. Divulgación de procesos metodológicos de ASC_x000a_5. Definición de productos de ASC y divulgación pública de la ciencia_x000a_6. Sistematización del proceso de experiencias, saberes y conocimientos"/>
    <s v="Documentos de investigación elaborados Número 12_x000a_Prototipos desarrollados Número 1_x000a_Estrategias de apropiación realizadas Número 1_x000a_"/>
    <n v="0.94977790855320499"/>
    <n v="1.9827852345679357E-2"/>
    <n v="0"/>
    <n v="1"/>
    <n v="2.7770101324480894E-4"/>
    <n v="5.5540202648961788E-4"/>
    <n v="2.7770101324480894E-4"/>
    <n v="2.9283435048136408E-2"/>
    <m/>
    <m/>
    <m/>
    <m/>
    <m/>
    <m/>
    <m/>
    <m/>
    <m/>
    <m/>
    <m/>
    <m/>
    <m/>
    <m/>
    <m/>
    <m/>
    <m/>
    <m/>
    <m/>
    <m/>
    <m/>
    <m/>
    <m/>
    <m/>
  </r>
  <r>
    <n v="2024"/>
    <s v="Propuesta de Investigación Convocatoria"/>
    <x v="6"/>
    <n v="40"/>
    <s v="Convocatoria de la asignación para la ciencia, tecnología e innovación del sistema general de regalías para la conformación de un listado de proyectos orientados al desarrollo de ecosistemas de investigación e innovación para la transición energética justa, en el marco del reto 3 del plan bienal de convocatorias 2023 – 2024 “asegurar la generación, acceso y uso de energías sostenibles para todos"/>
    <s v="MinCiencias"/>
    <s v="Ejecutor"/>
    <s v="Nombre de la entidad aliada No. 1: CORPORACIÓN UNIVERSITARIA MINUTO DE DIOS_x000a_Nombre de la entidad aliada No. 2: NEPTURA_x000a_Nombre de la entidad aliada No. 3: NODRIZA_x000a_Nombre de la entidad aliada No. 4: ASOPATIA_x000a_Nombre de la entidad aliada No. 5: CORPORACION CHOCO VISIBLE_x000a_Nombre de la entidad aliada No. 6: ALCADIA DE MERCADERES_x000a_Nombre de la entidad aliada No. 7: ALCALDÍA DE BOLIVAR"/>
    <s v="NA"/>
    <s v="Implementación de Tecnologías Hidrocinéticas para la Generación de Energía Renovable de la Región Pacífico, en los Departamentos de Chocó, Valle del Cauca, Cauca y Nariño."/>
    <n v="36"/>
    <s v="Nelson Diaz Aldana, ALvaro Espinel, Edwin RIvas (I3+)"/>
    <s v="LIFAE, GESETIC"/>
    <n v="18436679497"/>
    <m/>
    <n v="17502037577"/>
    <n v="934641920"/>
    <n v="17502037577"/>
    <m/>
    <n v="371051520"/>
    <m/>
    <n v="192000000"/>
    <m/>
    <n v="5196800"/>
    <m/>
    <n v="2598400"/>
    <m/>
    <n v="363795200"/>
    <s v="Seis jóvenes investigadores e innovadores vinculados al proyecto._x000a_Cuatro estudiantes de maestría y tres doctores en estancia postdoctoral vinculados al proyecto._x000a_Publicación de artículos científicos y productos de apropiación social del conocimiento por parte de los participantes._x000a_Transferencia tecnológica y conocimiento efectuada hacia las comunidades involucradas._x000a_1 Informe técnico Características hidrográficas y de flujo de los ríos candidatos._x000a_1 Informe técnico resultados de Modelado Hidrográfico y simulación de escenarios._x000a_1 Informe técnico con las mejores ubicaciones para la generación de energía a filo de agua._x000a_Informe sobre las dinámicas socio-culturales de la región, su alineación con los ODS_x000a_Informe de demanda actual en temas de energía eléctrica y proyección futura de la demanda._x000a_Informe de Requisitos y Restricciones de sistemas de generación de energía eléctrica a filo de agua._x000a_Informe Evaluación de aspectos técnicos y socioeconómicos para selección de la solución._x000a_Informe Análisis comparativo de iniciativas previas con recomendaciones para el proyecto._x000a_Informe Pruebas en Entornos Simulados._x000a__x000a_Informes trimestrales y finales de progreso del proyecto._x000a_Reportes financieros detallados._x000a_Actas de reuniones del comité de seguimiento._x000a_Documentación de cualquier ajuste o medida correctiva implementada._x000a_Sistema de generación eléctrica validado y ajustado, listo para la implementación en entorno operativo._x000a_Diseños revisados y producto final definido._x000a_Diseño detallado y documentado del sistema._x000a_Sistema fabricado y en funcionamiento en territorio._x000a_Sistema instalado, operativo y monitoreado, con ajustes continuos para optimizar el rendimiento._x000a_Métodos y herramientas participativas_x0009_ con enfoque diferencial e incluyentes definidos y validados para la caracterización de capacidades de ASC. _x000a_Caracterización de capacidades en ASC realizada en el territorio, implementando las herramientas cualitativas y cuantitativas seleccionadas._x000a_Ruta formativa de capacidades_x0009_ en Apropiación Social de Conocimiento (ASC) cocreada, con contenidos y materiales definidos._x000a_Implementación de la ruta formativa de capacidades en ASC completada, con los beneficiarios capacitados en los siete (7) cursos temáticos._x000a_Beneficiarios capacitados en la gestión, producción y aplicabilidad de la CTeI en sus territorios, con enfoque diferencial e incluyente._x000a_Metodologías_x0009__x0009_de Apropiación Social del Conocimiento_x0009_(ASC) diseñadas y acordadas con los actores de la alianza_x000a__x000a_Implementación de las metodologías de ASC, con participación activa de los beneficiarios_x000a_Beneficiarios capacitados y participativos en procesos de transformación territorial a_x0009_través de las metodologías implementadas_x000a_Productos multimedia creados por los beneficiarios que narran y visibilizan los procesos de Apropiación Social del Conocimiento (ASC)._x000a_Mensajes y contenidos sobre los procesos de ASC difundidos a través de los canales más utilizados en los territorios, tanto digitales_x0009_como analógicos._x000a_Campañas_x0009_de sensibilización_x0009_y divulgación realizadas en espacios comunitarios tradicionales, utilizando medios artísticos como teatro y música, para impulsar la ASC en los territorios._x000a_Beneficiarios capacitados en creación de contenido para la divulgación de los procesos   de   ASC mediante_x0009_sesiones presenciales con expertos_x000a_Documento que evidencia el resultado del proceso de ASC en el territorio_x000a_Capítulos de libro sobre la ASC con los beneficiarios_x000a_Participación en eventos científicos, artísticos o ferias de ASC_x000a_Integración en redes de conocimiento especializadas en ASC_x000a_Narrativa transmedia de la sistematización del proyecto_x000a_Plataforma web como repositorio de experiencias_x000a_Campañas en redes sociales y medios comunitarios_x000a_Evaluación de impacto a través de pruebas de salida_x000a_Documentación de lecciones aprendidas y reflexiones colectivas_x000a_"/>
    <s v="Documentos de investigación elaborados Número 12_x000a_Prototipos desarrollados Número 1_x000a_Estrategias apropiación realizadas Número 1"/>
    <n v="0.94930530087307297"/>
    <n v="2.0125723835486602E-2"/>
    <n v="0"/>
    <n v="1"/>
    <n v="1.041402276539233E-2"/>
    <n v="2.8187288284995239E-4"/>
    <n v="1.409364414249762E-4"/>
    <n v="1.9732143201773206E-2"/>
    <m/>
    <m/>
    <m/>
    <m/>
    <m/>
    <m/>
    <m/>
    <m/>
    <m/>
    <m/>
    <m/>
    <m/>
    <m/>
    <m/>
    <m/>
    <m/>
    <m/>
    <m/>
    <m/>
    <m/>
    <m/>
    <m/>
    <m/>
    <m/>
  </r>
  <r>
    <n v="2024"/>
    <s v="Propuesta de Investigación Convocatoria"/>
    <x v="1"/>
    <n v="40"/>
    <s v="Convocatoria de la asignación para la ciencia, tecnología e innovación del sistema general de regalías para la conformación de un listado de proyectos orientados al desarrollo de ecosistemas de investigación e innovación para la transición energética justa, en el marco del reto 3 del plan bienal de convocatorias 2023 – 2024 “asegurar la generación, acceso y uso de energías sostenibles para todos"/>
    <s v="MinCiencias"/>
    <s v="Ejecutor"/>
    <s v="Nombre de la entidad aliada No. 1: CORPORACIÓN UNIVERSITARIA MINUTO DE DIOS UNIMINUTO_x000a_Nombre de la entidad aliada No. 2: UNICAUCA - Grupo de investigación en ingeniería de productos y procesos agroindustriales. GIPA - UNICAUCA_x000a_Nombre de la entidad aliada No. 3: NEPTURA ZOMAC SAS_x000a_Nombre de la entidad aliada No. 4: GUADA HOLDING SAS_x000a_Nombre de la entidad aliada No. 5: BIOMASNEST S.A.S_x000a_Nombre de la entidad aliada No. 6: ECOSIMPLE_x000a_Nombre de la entidad aliada No. 7: Alcaldía de Acandí - Departamento del Chocó_x000a_Nombre de la entidad aliada No. 8: Asociación ASOGRUPOS - Departamento del Cauca, La Sierra_x000a_Nombre de la entidad aliada No. 9: Asociación Agroplatanos - Departamento del Cauca, Santander de Quilichao_x000a_Nombre de la entidad aliada No. 10: Asociación víctimas AGROMUJER - Departamento de Nariño, Corregimiento Tunja Grande, en la ciudad de La Florida_x000a_"/>
    <s v="NA"/>
    <s v="Implementación de estrategias en Fuentes No Convencionales de Energía Renovables (FNCER) a través de la producción de biopellets e hidrogas que impulse la sostenibilidad energética en los departamentos de Cauca, Chocó, Nariño, Valle del Cauca"/>
    <n v="36"/>
    <s v="I3+"/>
    <s v="GCEM, LIFAE"/>
    <n v="18805483401"/>
    <m/>
    <n v="17773812841"/>
    <n v="1031670560"/>
    <n v="17773812841"/>
    <m/>
    <n v="275170560"/>
    <m/>
    <n v="96000000"/>
    <m/>
    <n v="54000000"/>
    <m/>
    <n v="100000000"/>
    <m/>
    <n v="506500000"/>
    <s v="Caracterización y formulación de biopellets: El proyecto logrará una caracterización detallada de las biomasas seleccionadas para la producción de biopellets, con al menos cinco formulaciones específicas basadas en la biomasa residual disponible en el territorio. Este resultado es esencial para definir las condiciones óptimas de operación para cada tecnología, permitiendo adaptarlas a las características específicas de cada territorio, lo que es crucial para alcanzar los objetivos del proyecto._x000a_Prototipado e implementación de tecnología: Se desarrollará un prototipo de quemador de biopellets y se implementará su uso junto con los biopellets en ambientes relevantes, tanto domésticos como comerciales. Además, se optimizarán dos formulaciones de biopellets y un prototipo de quemador. Este resultado es clave para la implementación de plantas piloto de energía no convencional, asegurando que las tecnologías sean efectivas y estén adaptadas a las necesidades locales._x000a_Evaluaciones y análisis técnico-económico: Se llevará a cabo una evaluación técnico-económica de los productos desarrollados, un análisis de vigilancia tecnológica en regulación para biopellets, y se definirá un conjunto de estándares de calidad aplicables. También se realizará un análisis de oportunidades en comunidades rurales del departamento de Nariño y Chocó. Estos análisis son fundamentales para garantizar la sostenibilidad del modelo de negocio propuesto y asegurar que_x000a_las tecnologías desarrolladas cumplan con los estándares y regulaciones necesarios._x000a_Transferencia de conocimiento y formación: El proyecto incluirá al menos dos capacitaciones dirigidas a las comunidades para la apropiación social de la tecnología, y se vincularán a tres doctores en estancias postdoctorales, tres estudiantes de maestría y seis jóvenes investigadores. La formación y transferencia de conocimiento son cruciales para_x000a_promover la apropiación social del conocimiento sobre energías alternativas, asegurando la sostenibilidad a largo plazo del proyecto._x000a_Implementación y validación: Se implementarán al menos tres sistemas de biopellets en ambientes relevantes, y se desarrollará una estrategia de validación precomercial y una valoración económica de la tecnología en uso. La implementación de estos sistemas es directamente relevante para el objetivo de desarrollar un modelo de negocio de generación de energía no convencional, sostenible, eficiente y asequible para comunidades de la región pacífica."/>
    <s v="Documentos de investigación 3_x000a_Servicio de apoyo para la generación de prototipos de materiales, productos o dispositivos. 3_x000a_Documentos de política: Documentos de planeación. 3_x000a_Servicio de apropiación social del conocimiento: 3_x000a_Servicio de Asistencia Técnica 5_x000a_Servicio de apoyo financiero para el fortalecimiento de las vocaciones científicas en CTI: 4_x000a_Servicio de apoyo financiero para la formación de maestría ya sea nacional o en el exterior, en la modalidad de investigación 2_x000a_Servicio de apoyo financiero de estancias de investigación 3"/>
    <n v="0.94513990744076593"/>
    <n v="1.4632464060209563E-2"/>
    <n v="0"/>
    <n v="1"/>
    <n v="5.1048940329231369E-3"/>
    <n v="2.8715028935192644E-3"/>
    <n v="5.3175979509616014E-3"/>
    <n v="2.6933633621620511E-2"/>
    <m/>
    <m/>
    <m/>
    <m/>
    <m/>
    <m/>
    <m/>
    <m/>
    <m/>
    <m/>
    <m/>
    <m/>
    <m/>
    <m/>
    <m/>
    <m/>
    <m/>
    <m/>
    <m/>
    <m/>
    <m/>
    <m/>
    <m/>
    <m/>
  </r>
  <r>
    <n v="2024"/>
    <s v="Propuesta de Investigación Convocatoria"/>
    <x v="1"/>
    <n v="41"/>
    <s v="Convocatoria de asignación para la ciencia, tecnología e innovación del sistema general de regalías para la conformación de un listado de proyectos elegibles que contribuyan a la creación de conocimiento, desarrollo de tecnología e investigación apropiada en productividad agrícola y agroecología, implementada por productores como agricultores campesinos, familiares, étnicos y comunitarios -acfec- u otras formas de producción sostenibles en el marco del reto dos del plan bienal de convocatorias 2023 – 2024 “garantizar la soberanía alimentaria y el derecho a la alimentación. "/>
    <s v="MinCiencias"/>
    <s v="Ejecutor"/>
    <s v="Nombre de la entidad aliada No. 1: UNIMINUTO_x000a_o Nombre de la entidad aliada No. 2: RED ADELCO_x000a_o Nombre de la entidad aliada No. 3: TECNALIA_x000a_o Nombre de la entidad aliada No. 4: NODRIZA_x000a_o Nombre de la entidad aliada No. 5: INSTITUTO TECNOLÓGICO DE PUTUMAYO – ITP_x000a_o Nombre de la entidad aliada No. 6: MAKERSI_x000a_o Nombre de la entidad aliada No. 7: GOBERNACIÓN DEL TOLIMA"/>
    <s v="NA"/>
    <s v="DESARROLLO DE ACCIONES DE CTEI EN LA CADENA PRODUCTIVA ACUÍCOLA EN LAS COMUNIDADES DE AGRICULTORES CAMPESINOS, FAMILIARES, ÉTNICOS Y COMUNITARIOS (ACFEC) DE LA REGIÓN CENTRO SUR AMAZONÍA, DEPARTAMENTOS DE AMAZONAS, CAQUETÁ, HUILA, PUTUMAYO Y TOLIMA."/>
    <n v="36"/>
    <s v="Claudia Maria Cardona_x000a_"/>
    <s v="GEIT"/>
    <n v="19204045168"/>
    <m/>
    <n v="18182206448"/>
    <n v="1021838720"/>
    <n v="18182206448"/>
    <m/>
    <n v="371051520"/>
    <m/>
    <n v="96000000"/>
    <m/>
    <n v="178000000"/>
    <m/>
    <n v="178000000"/>
    <m/>
    <n v="198787200"/>
    <s v="OE1: Implementar Acciones de Generación de Nuevo Conocimiento Científico en Sistemas Intensivos de Producción_x000a_Acuícola y Agroindustrial_x000a_- 50 análisis físico-químicos, bromatológicos, microbiológicos o sensoriales realizados._x000a_- Publicación de 2 artículos científicos Tipo TOP._x000a_- 2 talleres de difusión de resultados realizados._x000a_- 2 socialización de resultados en congresos internacionales._x000a_- 10 prototipos de Bioproductos de alto valor agregado creados._x000a_- 10 pruebas de mercado realizadas._x000a_- 2 patentes solicitadas en la oficina de la SIC._x000a_- 3 proyectos piloto de manejo de biomasa residual implementados._x000a_- Producción de 2000 kg de compost._x000a_- Generación de 500 m³ de biogás._x000a_- Un (1) articulo científico generado en la temática de Aplicación de tecnologías en la conversión de residuos para la_x000a_generación de materias primas y subproductos_x000a_- Incremento en la capacidad de investigación en temas agroindustriales en las comunidades ACFEC._x000a_- Mejora en la transferencia de conocimientos y tecnologías hacia las comunidades._x000a_- Fortalecimiento de las redes de colaboración entre la academia, las comunidades y el sector acuícola._x000a_- Vinculación de 6 Jóvenes investigadores en calidad de estudiante de pregrado y profesional recién graduado_x000a_- Vinculación de 2 estudiantes de maestría en calidad de investigador_x000a_- Vinculación de un doctor(a) en calidad de estancia postdoctoral_x000a_- Artículos Científicos Producto de los Jóvenes Investigadores: Un artículo en autoría o coautoría en formato de revista_x000a_indexada con parámetros para ser sometido en una revista categorías A1, A2, B o C, o su homologación de categoría_x000a_OE2: Generar desarrollo tecnológico e innovación en las cadenas productivas acuícolas._x000a_- Documento de Variables Identificadas para la caracterización_x000a_- Caracterización de las Dinámicas Socio-Culturales y Prácticas Ambientales elaborada_x000a_- Informe de caracterización socio-cultural y ambiental de la biomasa residual en asociaciones ACFEC._x000a_- Recomendaciones para la adaptación de tecnologías basadas en los resultados del estudio._x000a_- Documentación de las prácticas actuales de manejo de biomasa residual y sus impactos socio-culturales._x000a_- Un (1) Articulo científico generado – Temática asociada: recopilación de saberes ancestrales en torno al uso y_x000a_aprovechamiento de la biomasa residual acuícola, una perspectiva desde la sostenibilidad_x000a_- Documento de especificaciones técnicas y socio-económicas para la adaptación de tecnologías en las ACFEC._x000a_- Plan de implementación tecnológica detallado y adaptado a las necesidades locales._x000a_- Talleres participativos realizados con las asociaciones de productores, con actas y registros de las discusiones._x000a_- Prototipos de tecnologías validadas bajo condiciones reales de operación._x000a_- Sistemas de alimentación energética eficiente instalados._x000a_- Informe técnico de desempeño y recomendaciones para la optimización de las tecnologías._x000a_- Informes de Transferencia tecnológica a productores_x000a_- Registros de capacitación inicial de productores en el uso y mantenimiento de las tecnologías. y manuales de_x000a_operación._x000a_- 30 productores capacitados._x000a_- 10 soluciones tecnológicas implementadas y operativas_x000a_- Sistema de Monitoreo en Tiempo Real Establecido_x000a_- Sistema Validado para Despliegue Comercial_x000a_- Una planta piloto modular de producción acuícola_x000a_- 5 diseños industriales: Cinco (5) Productos Tipo A_x000a_o Módulo A: Laboratorio Acuícola – Producción de Alevinos_x000a_o Módulo B. Producción 1_x000a_o Módulo C. Producción 2_x000a_o Módulo D. Hidropónico_x000a_o Modulo E. Agroindustrial – Transformación_x000a_- Modelos de Negocio y Estrategias Comerciales Definidos_x000a_- Plataforma de comercio digital desarrollada y lanzada._x000a_- Empaques adecuados desarrollados y distribuidos._x000a_- Capacitaciones y talleres de estrategia comercial realizadas_x000a_-_x000a_OE3: Desarrollar estrategias de involucramiento comunitario, divulgación pública de la ciencia y ASC de nuevas_x000a_tecnologías en la cadena agroindustrial acuícola._x000a_- Estrategia de apropiación con escenarios de colaboración, involucramiento y de información y consulta_x000a_- Webinar “Apropiando la comunidad en el conocimiento social” realizado_x000a_- Un artículo científico que documente el proceso de ASC, publicado en revistas especializadas._x000a_o Procesos de ASC para fortalecimiento de cadenas productivas_x000a_- Implementación de la ruta formativa_x000a_- Metodologías y herramientas de ASC diseñadas_x000a_- Campañas de divulgación multiplataforma implementadas_x000a_- Estrategia transmedia diseñada y desarrollada_x000a_- Plataforma web desarrollada_x000a_- Redes de innovación local establecidas_x000a_- Jóvenes investigadores formados._x000a_- Estrategia de Movilidad implementada_x000a_- Misión Internacional realizada"/>
    <s v="*Productos de generación de nuevo conocimiento generados_x000a_o Dos (2) Artículos De Investigación Tipo TOP Alto Valor Agregado_x000a_§ Prácticas de disposición de biomasa residual desde el punto de vista de impacto ambiental, y cómo afecta a las comunidades_x000a_o Generación de Bioproductos: de 5 a 10 unidades, los cuales son producto de los procesos de bioprospección a partir de la biomasa residual acuícola._x000a_- Productos de desarrollo tecnológico e innovación generados_x000a_Cinco (5) diseños industriales: Cinco (5) Productos Tipo A_x000a_- Módulo A: Laboratorio Acuícola – Producción de Alevinos_x000a_- Módulo B. Producción 1_x000a_- Módulo C. Producción 2_x000a_- Módulo D. Hidropónico_x000a_- Modulo E. Agroindustrial – Transformación_x000a_- Productos de Apropiación social del conocimiento_x000a_o Estrategia de apropiación social del conocimiento con escenarios de colaboración, involucramiento, información y consulta_x000a_o Un artículo científico que documente el proceso de ASC, publicado en revistas especializadas._x000a_o Procesos de ASC para fortalecimiento de cadenas productivas"/>
    <n v="0.94679044383301569"/>
    <n v="1.9321529227513425E-2"/>
    <n v="0"/>
    <n v="1"/>
    <n v="4.998946792729185E-3"/>
    <n v="9.2688805115186974E-3"/>
    <n v="9.2688805115186974E-3"/>
    <n v="1.0351319123704322E-2"/>
    <m/>
    <m/>
    <m/>
    <m/>
    <m/>
    <m/>
    <m/>
    <m/>
    <m/>
    <m/>
    <m/>
    <m/>
    <m/>
    <m/>
    <m/>
    <m/>
    <m/>
    <m/>
    <m/>
    <m/>
    <m/>
    <m/>
    <m/>
    <m/>
  </r>
  <r>
    <n v="2024"/>
    <s v="Propuesta de Investigación Convocatoria"/>
    <x v="1"/>
    <n v="41"/>
    <s v="Convocatoria de asignación para la ciencia, tecnología e innovación del sistema general de regalías para la conformación de un listado de proyectos elegibles que contribuyan a la creación de conocimiento, desarrollo de tecnología e investigación apropiada en productividad agrícola y agroecología, implementada por productores como agricultores campesinos, familiares, étnicos y comunitarios -acfec- u otras formas de producción sostenibles en el marco del reto dos del plan bienal de convocatorias 2023 – 2024 “garantizar la soberanía alimentaria y el derecho a la alimentación. "/>
    <s v="MinCiencias"/>
    <s v="Ejecutor"/>
    <s v="Red Nacional de Agencias de Desarrollo Local de Colombia - RedAdelco_x000a_NEPTURA ZOMAC S.A.S_x000a_Fundación Tecnalia Colombia_x000a_Instituto tecnológico del Putumayo - ITP_x000a_MAKERSI S.A.S_x000a_Gobernación del Caquetá_x000a_Corporación Universitaria Minuto de Dios – UNIMINUTO – Sede Centro Sur_x000a_Corporación Unificada Nacional de Educación Superior – CUN_x000a_NODRIZA PERU S.A.C"/>
    <s v="NA"/>
    <s v="Desarrollo de Valor Agregado en Cadenas Productivas Agropecuarias de las ACFEC para Garantizar Soberanía Alimentaria de Estas Comunidades de la Región Centro Sur en los Departamentos de Tolima, Huila, Caquetá, Putumayo y Amazonas."/>
    <n v="36"/>
    <s v="Claudia Maria Cardona_x000a_"/>
    <s v="Interoperabilidad Tecnológica y Semántica"/>
    <n v="19343332368"/>
    <m/>
    <n v="18478706448"/>
    <n v="864625920"/>
    <n v="18478706448"/>
    <m/>
    <n v="371051520"/>
    <m/>
    <n v="5196800"/>
    <m/>
    <n v="10393600"/>
    <m/>
    <n v="10393600"/>
    <m/>
    <n v="467590400"/>
    <s v="Objetivo Específico 1 (OE1): Implementar programas de generación y transferencia de conocimiento en procesos agroindustriales para agricultores._x000a_Resultados Medibles y Cuantificables:_x000a_1. Publicación de 8 artículos científicos en revistas indexadas, incluyendo 2 de categoría TOP, que documentan innovaciones y avances en tecnologías agroindustriales aplicadas a las comunidades ACFEC._x000a_2. Capacitación de 300 técnicos y agricultores en el uso de tecnologías agroindustriales modernas, asegurando que las innovaciones introducidas sean adoptadas y mantenidas de manera efectiva._x000a_3. Desarrollo de 7 proyectos de investigación básica y/o aplicada, enfocados en la mejora de procesos agroindustriales y la incorporación de tecnologías sostenibles, con resultados transferidos directamente a las comunidades y actores del sector agropecuario._x000a_4. Vinculación de 6 jóvenes investigadores en calidad de estudiantes de pregrado y profesionales recién graduados, 2 estudiantes de maestría y un doctor en estancia postdoctoral, para fortalecer la capacidad de investigación en agroindustria en las comunidades ACFEC._x000a_5. Realización de 7 talleres de divulgación del conocimiento, para socializar los resultados de las investigaciones con las comunidades agrícolas y actores clave._x000a_6. Misión Internacional: Misión tecnológica para 25 personas, con el objetivo de aprender y adoptar tecnologías innovadoras y prácticas avanzadas de otros contextos del nivel internacional en Brasil._x000a_Impactos Relacionados:_x000a_• Corto Plazo: Mejora en la capacidad de innovación y adopción de tecnologías por parte de las comunidades ACFEC, resultando en un aumento de la productividad y calidad de sus productos agropecuarios. Generación de nuevo conocimiento científico que alimentará futuras investigaciones y prácticas en el sector agroindustrial._x000a_• Mediano Plazo: Consolidación de una red de innovación y capacitación que fortalece el tejido productivo y social, facilitando la adopción continua de nuevas tecnologías y prácticas agroindustriales._x000a_• Largo Plazo: Sostenibilidad y autosuficiencia en las comunidades, con un enfoque en la mejora continua y la innovación, lo que asegurará la permanencia de los beneficios del proyecto a largo plazo. El conocimiento generado y las tecnologías adoptadas contribuirán a un crecimiento económico sostenido y a la resiliencia de las comunidades ACFEC._x000a_Objetivo Específico 2 (OE2): Incrementar el acceso a tecnologías modernas y maquinaria de procesamiento._x000a_Resultados Medibles y Cuantificables:_x000a_1. 21 minifábricas agroindustriales automatizadas portátiles transferidas a asociaciones de comunidades de agricultura campesinas, familiar, étnica y comunitaria ACFEC._x000a_2. 7 diseño industrial de las mini fábricas vinculadas al grupo de calidad A. Número de registro del diseño industrial, título de registro, nombre del titular, año de obtención, país de obtención, gaceta industrial de publicación.(Producto tipo A desarrollo tecnológico)_x000a_3. 7 plantas piloto fabricadas vinculadas al grupo con calidad.(Producto tipo A desarrollo tecnológico)_x000a_4. 7 prototipos industriales de productos agroindustriales de consumo vinculados al grupo de calidad de productos agroindustriales desarrollados, validados y registrado ante la Superintendencia de Industria y Comercio SIC. (prototipos industriales vinculados al grupo de calidad) (Producto tipo A desarrollo tecnológico)_x000a_5. 7 marcas con trámite de productos agroindustriales con Registro del Signo Distintivo_x000a_6. Implementación de 3 pilotos demostrativos de las mini fábricas móviles agroindustriales (show room)._x000a_7. Capacitación de 150 personas en el uso y mantenimiento de maquinaria agroindustrial, por la región._x000a_8. Creación y distribución de 150 manuales de usuario con guías de mantenimiento._x000a_9. Establecimiento de un servicio de soporte técnico para usuarios de la maquinaria._x000a_Impactos Relacionados:_x000a_• Corto Plazo: Aumento inmediato en la capacidad productiva de las comunidades, mejorando la eficiencia y reduciendo costos gracias a la automatización de procesos en las mini fábricas. Mejora en la calidad y cantidad de productos procesados._x000a_• Mediano Plazo: Los prototipos validados y las mini fábricas establecidas contribuyen a la expansión de las capacidades productivas, permitiendo a las comunidades competir en mercados más amplios y exigentes. La capacitación y el soporte técnico aseguran la sostenibilidad de las tecnologías implementadas._x000a_• Largo Plazo: La capacidad instalada y la apropiación tecnológica permitirán la autosuficiencia y sostenibilidad de las actividades productivas, fortaleciendo la economía local y regional a largo plazo. Las comunidades se consolidarán como actores competitivos en la agroindustria nacional e internacional._x000a_Objetivo Específico 3 (OE3): Desarrollar redes de colaboración e innovación en las comunidades agrícolas._x000a_Resultados Medibles y Cuantificables:_x000a_1. Creación de una plataforma digital de colaboración e innovación, que conecte a agricultores, investigadores y empresas del sector agroindustrial._x000a_2. Organización de 50 encuentros y talleres de innovación, que faciliten el intercambio de conocimientos y experiencias entre los actores clave._x000a_3. Desarrollo de 20 proyectos colaborativos de I+D en agroindustria, con la participación activa de 15 instituciones educativas y centros de investigación._x000a_4. Establecimiento de 5 comunidades agroalimentarias enfocadas en la innovación y sostenibilidad, promoviendo prácticas colaborativas en la producción y transformación de alimentos._x000a_5. Documentación y diseminación de 15 casos de éxito en la implementación de prácticas agroalimentarias innovadoras._x000a_Impactos Relacionados:_x000a_• Corto Plazo: Establecimiento de redes de colaboración e innovación que faciliten la transferencia de conocimiento y la implementación de prácticas agroindustriales avanzadas en las comunidades. Creación de una comunidad dinámica que impulse la innovación._x000a_• Mediano Plazo: Fortalecimiento de la cohesión social y el empoderamiento de las comunidades ACFEC, creando un entorno favorable para la innovación y el desarrollo económico. Las comunidades agroalimentarias se consolidan como núcleos de innovación y sostenibilidad._x000a_• Largo Plazo: Consolidación de una red robusta de actores clave en la región, que asegura la sostenibilidad del proyecto y la continuidad de las actividades innovadoras y productivas, contribuyendo a un desarrollo regional equilibrado y sostenible."/>
    <s v="● Obtención de productos de generación de nuevo conocimiento que genere la alianza:_x000a_6 artículos científicos en autoría o coautoría en formato de revista indexada con parámetros para ser sometido en una revista categorías A1, A2, B o C._x000a_Publicación de 2 artículos científicos tipo TOP en revistas indexadas._x000a_● Obtención de productos de desarrollo tecnológico e innovación que genere la alianza:_x000a_Diseños industriales de 7 mini fábricas vinculadas al grupo de calidad A, diseños industriales con número de registro del diseño industrial, título de registro, nombre del titular, año de obtención, país de obtención, gaceta industrial de publicación.(Producto tipo A desarrollo tecnológico) plantas piloto fabricadas vinculadas al grupo con_x000a_calidad.(Producto tipo A desarrollo tecnológico)_x000a_Siete (7) plantas piloto fabricadas vinculadas al grupo con calidad.(Producto tipo A desarrollo tecnológico)_x000a_Siete (7) prototipos industriales de productos agroindustriales de consumo, son prototipos industriales vinculados al grupo de calidad, estos prototipos de productos agroindustriales son desarrollados, validados y registrado ante la_x000a_Superintendencia de Industria y Comercio SIC. (prototipos industriales vinculados al grupo de calidad) (Producto tipo A desarrollo tecnológico)_x000a_Siete (7) marcas con trámite de productos agroindustriales con Registro del Signo Distintivo (producto no categorizado de desarrollo tecnológico)_x000a_● Obtención de productos de Apropiación social del conocimiento en el proyecto:_x000a_1. Proceso de Apropiación Social del Conocimiento bajo un Escenario de Colaboración_x000a_2. Proceso de Apropiación Social del Conocimiento bajo un Escenario de Involucramiento_x000a_3. Proceso de Apropiación Social del Conocimiento bajo un Escenario de Información y Consulta_x000a_● Inclusión de actividades, productos e indicadores que evidencian niveles de madurez tecnológica (Technology Readiness Level - TRL)._x000a_1. Consolidación De TRL 7 - Implementación de pilotos de la tecnología para la validación en entorno real de los Prototipos de mini plantas agroindustriales (TRL 7)_x000a_2. De TRL 7 a TRL 8 - Despliegue de las tecnologías para recopilar y analizar datos que permitan la producción en masa de las tecnologías (TRL 8)_x000a_3. De TRL 8 a TRL 9 - Evaluación y Optimización de Tecnologías para la validación comercial de la tecnología (TRL 9)"/>
    <n v="0.95530108755043852"/>
    <n v="1.9182399027265682E-2"/>
    <n v="0"/>
    <n v="1"/>
    <n v="2.6866105080204037E-4"/>
    <n v="5.3732210160408074E-4"/>
    <n v="5.3732210160408074E-4"/>
    <n v="2.4173208168285557E-2"/>
    <m/>
    <m/>
    <m/>
    <m/>
    <m/>
    <m/>
    <m/>
    <m/>
    <m/>
    <m/>
    <m/>
    <m/>
    <m/>
    <m/>
    <m/>
    <m/>
    <m/>
    <m/>
    <m/>
    <m/>
    <m/>
    <m/>
    <m/>
    <m/>
  </r>
  <r>
    <n v="2024"/>
    <s v="Propuesta de Investigación Convocatoria"/>
    <x v="1"/>
    <n v="41"/>
    <s v="Convocatoria de asignación para la ciencia, tecnología e innovación del sistema general de regalías para la conformación de un listado de proyectos elegibles que contribuyan a la creación de conocimiento, desarrollo de tecnología e investigación apropiada en productividad agrícola y agroecología, implementada por productores como agricultores campesinos, familiares, étnicos y comunitarios -acfec- u otras formas de producción sostenibles en el marco del reto dos del plan bienal de convocatorias 2023 – 2024 “garantizar la soberanía alimentaria y el derecho a la alimentación. "/>
    <s v="MinCiencias"/>
    <s v="Ejecutor"/>
    <s v="1.UNIMINUTO_x000a_2.RED ADELCO_x000a_3.TECNALIA_x000a_4.NODRIZA_x000a_5.NEPTURA ZOMAC_x000a_6 GOBERNACIÓN DE VICHADA_x000a_7.CORPORACIÓN INNPRENDE"/>
    <s v="NA"/>
    <s v="Fortalecimiento de Capacidades de Ciencia, Tecnología e Innovación para el Incremento del Valor Agregado, Productividad y Calidad en la Cadena Productiva Acuícola en los Agricultores Campesinos, Familiares, Étnicos Y Comunitarios (ACFEC) de la Región Llanos, Departamentos de Arauca, Casanare, Guainía, Guaviare, Meta, Vaupés y Vichada."/>
    <n v="36"/>
    <s v="Claudia Maria Cardona_x000a_"/>
    <s v="GEIT"/>
    <n v="19689931452"/>
    <m/>
    <n v="18668092732"/>
    <n v="1021838720"/>
    <n v="18668092732"/>
    <m/>
    <n v="371051520"/>
    <m/>
    <n v="5196800"/>
    <m/>
    <n v="96000000"/>
    <m/>
    <n v="178000000"/>
    <m/>
    <n v="371590400"/>
    <s v="El presente proyecto constituye un esfuerzo conjunto orientado hacia la generación de conocimiento, desarrollo tecnológico y la ASC en la región. En el transcurso de este proyecto, se despliega un enfoque en la investigación científica, la aplicación de tecnologías innovadoras y la construcción de puentes colaborativos entre la comunidad científica, las entidades gubernamentales y las comunidades locales. Los resultados planteados a lo largo del desarrollo del proyecto comprenden no solo los productos de generación de conocimiento y desarrollos tecnológicos, sino también anticipan los impactos significativos que se esperan a nivel nacional y regional. De esta manera, se abordan tanto los logros tangibles como las transformaciones esperadas en las dinámicas productivas, ambientales, sociales y tecnológicas de las áreas intervenidas._x000a_La generación de nuevo conocimiento científico, las innovaciones tecnológicas a desarrollar y escalar de TRL7 a TRL9 y la participación activa de las comunidades locales y actores clave, ofrecen una visión integral de cómo este proyecto no solo cumple con los objetivos inmediatos, sino que, además, sienta las bases para contribuciones de largo alcance en términos de productividad, sostenibilidad y desarrollo regional._x000a_El cumplimiento de los objetivos del proyecto se refleja en una serie de resultados medibles y cuantificables, que permiten evaluar su éxito y su impacto a corto, mediano y largo plazo en los departamentos beneficiados."/>
    <s v="Productos de generación de nuevo conocimiento generados_x000a_o Dos (2) Artículos De Investigación Tipo TOP_x000a_§ Innovaciones en la Transformación de Biomasa Acuícola: Prototipos de Productos de Alto Valor Agregado_x000a_§ Prácticas de disposición de biomasa residual desde el punto de vista de impacto ambiental, y cómo afecta a las comunidades_x000a_o Generación de Bioproductos: de 5 a 10 unidades, los cuales son producto de los procesos de bioprospección a partir de la biomasa residual acuícola._x000a_• Productos de desarrollo tecnológico e innovación generados _x000a_Cinco (5) diseños industriales: Cinco (5) Productos Tipo A_x000a_- Módulo A: Laboratorio Acuícola – Producción de Alevinos_x000a_- Módulo B. Producción 1_x000a_- Módulo C. Producción 2_x000a_- Módulo D. Hidropónico_x000a_- Modulo E. Agroindustrial – Transformación_x000a_• Productos de Apropiación social del conocimiento_x000a_o Estrategia de apropiación social del conocimiento con escenarios de colaboración, involucramiento, información y consulta_x000a_o Un artículo científico que documente el proceso de ASC, publicado en revistas especializadas._x000a_o Procesos de ASC para fortalecimiento de cadenas productivas"/>
    <n v="0.94810349022844331"/>
    <n v="1.8844733964897095E-2"/>
    <n v="0"/>
    <n v="1"/>
    <n v="2.6393184824785847E-4"/>
    <n v="4.8755883297018198E-3"/>
    <n v="9.0401533613221237E-3"/>
    <n v="1.8872102267387822E-2"/>
    <m/>
    <m/>
    <m/>
    <m/>
    <m/>
    <m/>
    <m/>
    <m/>
    <m/>
    <m/>
    <m/>
    <m/>
    <m/>
    <m/>
    <m/>
    <m/>
    <m/>
    <m/>
    <m/>
    <m/>
    <m/>
    <m/>
    <m/>
    <m/>
  </r>
  <r>
    <n v="2024"/>
    <s v="Propuesta de Investigación Convocatoria"/>
    <x v="1"/>
    <n v="41"/>
    <s v="Convocatoria de asignación para la ciencia, tecnología e innovación del sistema general de regalías para la conformación de un listado de proyectos elegibles que contribuyan a la creación de conocimiento, desarrollo de tecnología e investigación apropiada en productividad agrícola y agroecología, implementada por productores como agricultores campesinos, familiares, étnicos y comunitarios -acfec- u otras formas de producción sostenibles en el marco del reto dos del plan bienal de convocatorias 2023 – 2024 “garantizar la soberanía alimentaria y el derecho a la alimentación. "/>
    <s v="MinCiencias"/>
    <s v="Ejecutor"/>
    <s v="1.Red Nacional de Agencias de Desarrollo Local de Colombia - RedAdelco_x000a_2.NEPTURA ZOMAC S.A.S_x000a_3.Fundación Tecnalia Colombia_x000a_4.Instituto tecnológico del Putumayo - ITP_x000a_5.MAKERSI S.A.S_x000a_6.Gobernación del Caquetá_x000a_7.Corporación Universitaria Minuto de Dios – UNIMINUTO – Sede Centro Sur_x000a_8.Corporación Unificada Nacional de Educación Superior – CUN_x000a_9.NODRIZA PERU S.A.C"/>
    <s v="NA"/>
    <s v="Desarrollo de Valor Agregado en Cadenas Productivas Agropecuarias de las ACFEC para Garantizar Soberanía Alimentaria de Estas Comunidades de la Región Centro Sur en los Departamentos de Tolima, Huila, Caquetá, Putumayo y Amazonas."/>
    <n v="36"/>
    <s v="Claudia Maria Cardona_x000a_"/>
    <s v="Interoperabilidad Tecnológica y Semántica"/>
    <n v="19349521852"/>
    <m/>
    <n v="18668092732"/>
    <n v="681429120"/>
    <n v="18668092732"/>
    <m/>
    <n v="371051520"/>
    <m/>
    <n v="5196800"/>
    <m/>
    <n v="5196800"/>
    <m/>
    <n v="5196800"/>
    <m/>
    <n v="294787200"/>
    <s v="Generación de Conocimiento Científico:_x000a_Publicación de 8 artículos científicos, incluyendo 2 en revistas de alto impacto (TOP), que aporten nuevo conocimiento sobre procesos de transformación agroindustrial y fortalezcan la investigación en agroindustria dentro de las comunidades ACFEC._x000a_Fortalecimiento de la Infraestructura Tecnológica: _x000a_Desarrollo de 7 servicios tecnológicos especializados._x000a_Desarrollo de un servicio tecnológico para la implementación de simuladores 3D (realidad virtual o realidad aumentada) aplicado a los equipos y procesos agroindustriales para el entrenamiento y apropiación social de la ciencia de los beneficiarios del proyecto (incluye transferencia de conocimiento y gafas de realidad virtual)_x000a_Capacitación y Transferencia de Conocimiento:_x000a_Formación de 35 miembros de la comunidad en el manejo de equipos y procesos agroindustriales, con la realización de 7 seminarios y 7 talleres para divulgar conocimientos aplicados en procesos agroindustriales._x000a_Distribución de 1,000 manuales técnicos y guías prácticas a comunidades beneficiarias._x000a_Implementación de un portal web educativo accesible que impacte a 210 personas, facilitando la transferencia de conocimiento y promoviendo la adopción de prácticas innovadoras en las comunidades ACFEC._x000a_Misión tecnológica desarrollada para 25 personas, con el objetivo de aprender y adoptar tecnologías innovadoras y prácticas avanzadas de otros contextos del nivel internacional en Brasil._x000a_Desarrollo de Capacidades Humanas:_x000a_Vinculación de 6 jóvenes investigadores, 2 estudiantes de maestría, y un doctor(a) en estancia postdoctoral, contribuyendo al incremento de la capacidad investigativa en agroindustria y fortaleciendo las redes de colaboración entre academia y comunidades._x000a_Despliegue de Tecnología Innovadora: _x000a_Transferencia de 21 minifábricas agroindustriales automatizadas portátiles a asociaciones de comunidades ACFEC, mejorando la capacidad de procesamiento y agregando valor a los productos agropecuarios en la región._x000a_Registro y validación de 7 diseños industriales de minifábricas y 7 prototipos industriales de productos agroindustriales ante la Superintendencia de Industria y Comercio (SIC)._x000a_Optimización de Procesos Productivos: Fabricación de 7 plantas piloto vinculadas al grupo de calidad, con la implementación de 3 pilotos demostrativos de mini fábricas móviles_x000a_agroindustriales para evaluar y optimizar su desempeño en condiciones reales._x000a_Capacitación Técnica y Sostenibilidad: Capacitación de 150 personas en el uso y mantenimiento de la maquinaria agroindustrial entregada, con la creación y distribución de 150_x000a_manuales de usuario para garantizar el correcto uso y la sostenibilidad de las tecnologías implementadas._x000a_Establecimiento de un servicio de soporte técnico que asegure el mantenimiento continuo y la solución de problemas en las tecnologías transferidas._x000a_Fomento de la Innovación y Colaboración: Creación de una plataforma de colaboración e innovación que facilite el networking y la cooperación entre agricultores, investigadores, y_x000a_empresas del sector agroindustrial, con la participación activa de al menos 150 miembros._x000a_Organización de 50 encuentros y talleres de innovación que promuevan el intercambio de conocimientos y el desarrollo conjunto de soluciones innovadoras._x000a_Desarrollo y Aplicación de Proyectos I+D: Inicio de 20 proyectos colaborativos de investigación y desarrollo (I+D) enfocados en la agroindustria, con la participación de al menos 5 instituciones educativas y centros de investigación._x000a_Publicación de 10 informes y estudios de caso documentando los avances y resultados de estos proyectos, contribuyendo al desarrollo de soluciones tecnológicas aplicables a las comunidades agropecuarias._x000a_Fortalecimiento de Capacidades Agroalimentarias: Establecimiento de 5 comunidades agroalimentarias enfocadas en la innovación y sostenibilidad, con la implementación de 30_x000a_talleres y eventos de formación en prácticas agroalimentarias colaborativas._x000a_Documentación y diseminación de 15 casos de éxito de prácticas agroalimentarias innovadoras para inspirar y guiar a otras comunidades._x000a_Apropiación Social del Conocimiento: Capacitación al 100% de los beneficiarios del proyecto en conceptos, metodologías y prácticas de Apropiación Social del Conocimiento (ASC), asegurando que al menos el 80% demuestre una mejora significativa en sus conocimientos y habilidades._x000a_Diseño e implementación de 3 metodologías innovadoras de ASC, con al menos el 70% de los beneficiarios participando activamente._x000a_Participación en al menos 2 eventos científicos o ferias de ASC, y la publicación de 1 libro y 2 capítulos en libros para documentar los resultados y diseminar el conocimiento generado._x000a_Sistematización y difusión de experiencias y saberes a través de una plataforma colaborativa, una red de comunidades agroalimentarias, y una página web, alcanzando un público objetivo de al menos 1,000 personas._x000a_Realización de una evaluación de impacto que muestre un incremento del 50% en la apropiación de la CTeI por parte de los beneficiarios."/>
    <s v="Obtención de productos de generación de nuevo conocimiento que genere la alianza:_x000a_6 artículos científicos en autoría o coautoría en formato de revista indexada con parámetros para ser sometido en una revista categorías A1, A2, B o C._x000a_Publicación de 2 artículos científicos tipo TOP en revistas indexadas._x000a_● Obtención de productos de desarrollo tecnológico e innovación que genere la alianza:_x000a_Diseños industriales de 7 mini fábricas vinculadas al grupo de calidad A, diseños industriales con número de registro del diseño industrial, título de registro, nombre del titular, año de obtención, país de obtención, gaceta industrial de publicación.(Producto tipo A desarrollo tecnológico) plantas piloto fabricadas vinculadas al grupo con calidad.(Producto tipo A desarrollo tecnológico)_x000a_Siete (7) plantas piloto fabricadas vinculadas al grupo con calidad.(Producto tipo A desarrollo tecnológico)_x000a_Siete (7) prototipos industriales de productos agroindustriales de consumo, son prototipos industriales vinculados al grupo de calidad, estos prototipos de productos agroindustriales son desarrollados, validados y registrado ante la Superintendencia de Industria y Comercio SIC. (prototipos industriales vinculados al grupo de calidad) (Producto tipo A desarrollo tecnológico)_x000a_Siete (7) marcas con trámite de productos agroindustriales con Registro del Signo Distintivo (producto no_x000a_categorizado de desarrollo tecnológico)_x000a_● Obtención de productos de Apropiación social del conocimiento en el proyecto:_x000a_Acción 1: Capacidades de Apropiación Social del Conocimiento (ASC) Tecnológico._x000a_Acción 2: Metodologías de Apropiación Social del Conocimiento._x000a_Acción 3: Investigación y generación de nuevo conocimiento de Apropiación Social del Conocimiento._x000a_Acción 1: Caracterización de Capacidades de ASC en el Territorio._x000a_Acción 2: Co-crear e implementar la ruta formativa de capacidades en ASC._x000a_Acción 3: Implementar las metodologías de Apropiación Social del Conocimiento._x000a_Acción 1: Divulgar los procesos metodológicos de Apropiación Social del Conocimiento._x000a_Acción 2: Sistematizar el proceso de experiencias/saberes y conocimientos._x000a_Acción 3: Definir productos de ASC y divulgación pública de la ciencia_x000a_"/>
    <n v="0.96478315458066133"/>
    <n v="1.9176263002160309E-2"/>
    <n v="0"/>
    <n v="1"/>
    <n v="2.6857511207507433E-4"/>
    <n v="2.6857511207507433E-4"/>
    <n v="2.6857511207507433E-4"/>
    <n v="1.5234857080953155E-2"/>
    <m/>
    <m/>
    <m/>
    <m/>
    <m/>
    <m/>
    <m/>
    <m/>
    <m/>
    <m/>
    <m/>
    <m/>
    <m/>
    <m/>
    <m/>
    <m/>
    <m/>
    <m/>
    <m/>
    <m/>
    <m/>
    <m/>
    <m/>
    <m/>
  </r>
  <r>
    <n v="2024"/>
    <s v="Propuesta de Investigación Convocatoria"/>
    <x v="1"/>
    <n v="43"/>
    <s v="Convocatoria de la asignación para la ciencia, tecnología e innovación del sistema general de regalías para la conformación de un listado de proyectos elegibles para aprovechar el conocimiento, conservación y uso sostenible de la biodiversidad y los bienes y servicios ecosistémicos en el territorio nacional "/>
    <s v="MinCiencias"/>
    <s v="Ejecutor"/>
    <s v="Corporación Unificada nacional de Educación Superior – CUN_x000a_Asociación de Ganaderos de la Guajira -ASOGAGUA_x000a_Fundación Tecnalia Colombia_x000a_TECNNOVA_x000a_RED ADELCO_x000a_Gobernación de San Andrés y Providencia_x000a_Old Providence Harbour - San Andrés_x000a_Fundación Universitaria Cafam - UNICAFAM_x000a_Corporación Universitaria Minuto de Dios - UNIMINUTO_x000a_Alcaldía de San Andrés_x000a_Alcaldía de Providencia_x000a_Alcaldía de Bosconia_x000a_Alcaldía Puerto Libertador_x000a_Alcaldía Tierra Alta_x000a_Alcaldía Montelíbano_x000a_Guada Holding SAS_x000a_Neptura Zomac S.A.S_x000a_BIOMASNEST_x000a_CENIPALMA_x000a_Asociación de Parceleros Retornantes del Tesoro_x000a_Asociación Agropecuaria del Alto de San Jorge_x000a_ETIFORT"/>
    <s v="NA"/>
    <s v="Desarrollo de estrategias de conservación y gestión sostenible de residuos agrícolas que involucren el conocimiento científico y ancestral en los Departamentos de Atlántico,_x000a_Bolívar, Cesar, Córdoba, La Guajira, San Andrés y Sucre de la Región Caribe"/>
    <n v="36"/>
    <s v="I3+"/>
    <s v="Proprobos, Didactec"/>
    <n v="16487769855"/>
    <m/>
    <n v="15649898098"/>
    <n v="837871757"/>
    <n v="15649898098"/>
    <m/>
    <n v="371051520"/>
    <m/>
    <n v="10393600"/>
    <m/>
    <n v="96000000"/>
    <m/>
    <n v="599631"/>
    <m/>
    <n v="359827006"/>
    <s v="Incremento en cada departamento de la región caribe, en la ponderación del índice de sostenibilidad ambientaldel IDC._x000a_Fines indirectos_x000a_Adecuar la disposición de biomasa residual de la biodiversidad que genera impactos ambientales positivos._x000a_Implementar desarrollo tecnológico y económico de las comunidades _x000a_Incrementar la generación de ingresos por parte de las comunidades._x000a_Fines directos_x000a_Mejorar el nivel de conocimiento y habilidades técnicas en las comunidades para implementar procesos de transformación agroindustrial de la biomasa residual._x000a_Mejorar la capacidad de las comunidades para procesar y agregar valor a la biomasa residual de los ecosistemas._x000a_Fortalecer la adopción de prácticas innovadoras agroindustriales en el procesamiento de biomasa residual de ecosistemas."/>
    <s v="Productos de nuevo conocimiento_x000a_6 artículos científicos en autoría o coautoría en formato de revista indexada con parámetros para ser sometido en una revista categorías A1, A2, B o C. y la Publicación de 2 artículos científicos tipo TOP en revistas indexadas._x000a_Obtención de productos de apropiación social del conocimiento_x000a_Capacitar al 100% de los beneficiarios del proyecto en los conceptos, metodologías y prácticas de Apropiación Social del Conocimiento, asegurando que al menos el 80% de ellos demuestre una mejora significativa en sus conocimientos y habilidades relacionadas con la CTeI al final del proceso._x000a_Diseñar e implementar al menos 3 metodologías innovadoras de Apropiación Social del Conocimiento, adaptadas a las necesidades y contextos específicos de las comunidades beneficiarias, y lograr que al menos el 70% de los beneficiarios participe activamente en estos procesos._x000a_Generar y publicar al menos un libro y 2 capítulos en libros que documenten los resultados de los procesos de ASC, y asegurar la participación en al menos 2 eventos científicos o ferias de ASC para divulgar los hallazgos y conocimientos generados._x000a_Impartir la ruta formativa en ASC a todos los beneficiarios, completando los 7 cursos temáticos diseñados, con una tasa de finalización del 90% entre los participantes._x000a_Sistematizar y difundir las experiencias y saberes generados durante el proyecto a través de al menos una plataforma colaborativa, una red de comunidades agroalimentarias y una página Web, alcanzando a un público objetivo de al menos 1,000 personas._x000a_Realizar una evaluación del impacto que muestre un incremento del 50% en la apropiación de la CTeI por parte de los beneficiarios, comparando las pruebas de entrada y salida, y publicar un informe de impacto que evidencie estos resultados._x000a_Desarrollo tecnológico e Innovación en ecosistemas_x000a_10 Registro diseño industrial. Número de registro del diseño industrial, título de registro, nombre del titular, año de obtención, país de obtención, gaceta industrial de publicación._x000a_5 Registro de la planta piloto_x000a_5 Registro del Signo Distintivo_x000a_5 Registro de prototipo industrial"/>
    <n v="0.94918222631874549"/>
    <n v="2.250465182757732E-2"/>
    <n v="0"/>
    <n v="1"/>
    <n v="6.303824041338185E-4"/>
    <n v="5.8224975751276341E-3"/>
    <n v="3.6368229619493316E-5"/>
    <n v="2.1823873644796214E-2"/>
    <m/>
    <m/>
    <m/>
    <m/>
    <m/>
    <m/>
    <m/>
    <m/>
    <m/>
    <m/>
    <m/>
    <m/>
    <m/>
    <m/>
    <m/>
    <m/>
    <m/>
    <m/>
    <m/>
    <m/>
    <m/>
    <m/>
    <m/>
    <m/>
  </r>
  <r>
    <n v="2024"/>
    <s v="Propuesta de Investigación Convocatoria"/>
    <x v="5"/>
    <s v="NA"/>
    <s v="Premios (grants) a la Investigación en Colaboración en Educación Superior"/>
    <s v="Consejo Superior Universitario CentroAmericano (CSUCA)"/>
    <s v="Aliado"/>
    <s v="Universidad de Costa Rica_x000a_Instituto de Investigaciones Forestales y Agropecuarias de Briloche"/>
    <s v="NA"/>
    <s v="RedForesta: soluciones basadas en la naturaleza, innovación y capacitación para la gestión de riesgos climáticos."/>
    <n v="24"/>
    <s v="Angela Parrado Rosselli"/>
    <s v="USO Y CONSERVACION DE LA DIVERSIDAD FORESTAL"/>
    <n v="964864064"/>
    <m/>
    <n v="725690304"/>
    <n v="239173760"/>
    <n v="637235904"/>
    <m/>
    <n v="156096000"/>
    <n v="88454400"/>
    <n v="83077760"/>
    <m/>
    <m/>
    <m/>
    <m/>
    <m/>
    <m/>
    <s v="Este proyecto comprende la importancia de generar impacto directo en la toma de_x000a_decisiones, lo que supone desde el inicio acciones que promuevan el valor público a través de_x000a_metodologías centradas en las personas vulnerables e inmersas en zonas boscosas de Argentina,_x000a_Colombia y Costa Rica. Desde el inicio, este proyecto buscará la participación activa e_x000a_involucramiento de instituciones públicas clave en la gestión del riesgo y de los recursos_x000a_forestales. Se busca comprender no solo el marco normativo en esta materia, sino identificar las_x000a_brechas y barreras existentes en la toma de decisiones a nivel nacional, regional y local. Para ello,_x000a_se buscará establecer alianzas estratégicas con estas entidades para asegurar una colaboración_x000a_constante, donde las temáticas abordadas y los productos generados sean funcionales y_x000a_aplicables a la realidad de cada país participante, especialmente en la generación de capacidades_x000a_de gestión de lo público._x000a_Adicionalmente, a través del trabajo colaborativo se busca obtener resultados concretos_x000a_y de impacto, con recomendaciones reales y alcanzables en la gestión de los recursos forestales._x000a_Esto se logrará a través de actividades como reuniones periódicas, presentaciones, construcción_x000a_y entrega de material informativo, sesiones informativas sobre políticas, sesiones de consulta y_x000a_construcción como talleres, entrevistas, encuestas, entre otros, donde la recolección y la_x000a_realimentación al proyecto serán esenciales._x000a_El impacto previsto, requiere de una planificación de técnicas para la difusión de los_x000a_resultados. Así, se optimizará el flujo de información entre los socios del proyecto para garantizar_x000a_una comunicación eficiente. Los participantes recibirán actualizaciones periódicas y se tendrá_x000a_acceso abierto a los resultados a través de estrategias de apropiación social del conocimiento_x000a_basada en narrativas transmedia. Se co-crearán de videos cortos, fotografías y afiches que narren_x000a_cómo cada país maneja las SbN y cómo coinciden o difieren las visiones de riesgo y las prácticas_x000a_de manejo del territorio. Se organizarán exposiciones itinerantes y se utilizarán plataformas_x000a_sociales para divulgar los resultados del proyecto, fomentando el intercambio de experiencias_x000a_entre los actores de los tres países._x000a_El proyecto también contará con un portal web que servirá como repositorio de recursos_x000a_y resultados del proyecto de forma abierta, así como un espacio para la interacción y_x000a_colaboración continua entre los actores involucrados. Este portal será una herramienta valiosa_x000a_que podrá ser utilizada por los tomadores de decisiones en cualquier momento._x000a_Finalmente, este proyecto buscará la publicación de al menos un artículo académico en_x000a_una revista científica de acceso abierto, preferiblemente ruta diamante, asegurando que el_x000a_conocimiento generado esté disponible libremente. Se realizará al menos una reunión de_x000a_apertura con tomadores de decisión y dos devoluciones de avances del proyecto (parcial y final),_x000a_junto con la publicación periódica de videos, notas informativas y otros productos clave del_x000a_proyecto; todo esto con el fin de fomentar la replicabilidad de los resultados en todos los países_x000a_y continuar fortaleciendo la red."/>
    <s v="1) un análisis comprensivo sobre las percepciones de riesgo ante eventos extremo, CC y prácticas existentes de manejo de bosques y uso de los recursos forestales en los tres países_x000a_2) un artículo académico que analice las prácticas de manejo forestal exitosas en el contexto de SbN_x000a_3) Formación de ciudadanas/os, especialistas y funcionarias/os en SbN para la reducción del riesgo de desastres; e intercambio de experiencias y prácticas a nivel local_x000a_y regional, _x000a_4) desarrollo de programas de mentoría e intercambio de conocimiento entre jóvenes,_x000a_5) Conjunto de prácticas de SbN co-creadas y consensuadas para el manejo forestal y gestión de eventos extremos_x000a_6) Prueba de concepto de co-gobernanza basada en el manejo forestal, orientada a mejorar la resiliencia de los socio-ecosistemas frente a eventos extremos y CC."/>
    <n v="0.66044112095773944"/>
    <n v="0.16178030234940949"/>
    <n v="0"/>
    <n v="1"/>
    <n v="0.1777785766928511"/>
    <n v="0"/>
    <n v="0"/>
    <n v="0"/>
    <m/>
    <m/>
    <m/>
    <m/>
    <m/>
    <m/>
    <m/>
    <m/>
    <m/>
    <m/>
    <m/>
    <m/>
    <m/>
    <m/>
    <m/>
    <m/>
    <m/>
    <m/>
    <m/>
    <m/>
    <m/>
    <m/>
    <m/>
    <m/>
  </r>
  <r>
    <n v="2024"/>
    <s v="Propuesta de Investigación Convocatoria"/>
    <x v="5"/>
    <s v="NA"/>
    <s v="Darwin Initiative: Darwin Initiative Innovation"/>
    <s v="Sussex University"/>
    <s v="Ejecutor"/>
    <s v="Sussex University_x000a_Coreducación"/>
    <s v="NA"/>
    <s v="Fire-smart restoration for resilient socio-ecological Tropical Dry Forest landscapes"/>
    <n v="10"/>
    <s v="Angela Parrado Rosselli"/>
    <s v="USO Y CONSERVACION DE LA DIVERSIDAD FORESTAL"/>
    <n v="0"/>
    <m/>
    <n v="0"/>
    <n v="0"/>
    <m/>
    <m/>
    <m/>
    <n v="0"/>
    <n v="0"/>
    <n v="0"/>
    <n v="0"/>
    <n v="0"/>
    <n v="0"/>
    <n v="0"/>
    <n v="0"/>
    <s v="´- Collect new scientific data on the flammability and fire-induced germination of native plants, to inform the future restoration strategies_x000a_- Run a stakeholder analysis to determine the current perception of local authorities and farmers on wildfires, as the basis of our future fire-smart restoration strategy co-designed with farming communities_x000a_- Establish a new network focused on smart wildfire management and restoration across Colombia, engaging both the local community, NGOs and researchers"/>
    <m/>
    <e v="#DIV/0!"/>
    <e v="#DIV/0!"/>
    <e v="#DIV/0!"/>
    <e v="#DIV/0!"/>
    <e v="#DIV/0!"/>
    <e v="#DIV/0!"/>
    <e v="#DIV/0!"/>
    <e v="#DIV/0!"/>
    <m/>
    <m/>
    <m/>
    <m/>
    <m/>
    <m/>
    <m/>
    <m/>
    <m/>
    <m/>
    <m/>
    <m/>
    <m/>
    <m/>
    <m/>
    <m/>
    <m/>
    <m/>
    <m/>
    <m/>
    <m/>
    <m/>
    <m/>
    <m/>
  </r>
  <r>
    <n v="2024"/>
    <s v="Propuesta de Investigación Convocatoria"/>
    <x v="5"/>
    <s v="NA"/>
    <s v="Convocatoria piloto para grupos de investigación Icfes 2024."/>
    <s v="ICFES"/>
    <s v="Ejecutor"/>
    <s v="NA"/>
    <s v="NA"/>
    <s v="INCIDENCIA DE LAS INSTITUCIONES EDUCATIVAS EN LAS TRAYECTORIAS DE ESTUDIANTES DE SECUNDARIA A EDUCACIÓN SUPERIOR"/>
    <n v="5"/>
    <s v="Omer Calderon"/>
    <s v="Formación de Educadores"/>
    <n v="49500000"/>
    <m/>
    <n v="24550000"/>
    <n v="24950000"/>
    <n v="24550000"/>
    <m/>
    <n v="24950000"/>
    <n v="0"/>
    <n v="0"/>
    <n v="0"/>
    <n v="0"/>
    <n v="0"/>
    <n v="0"/>
    <n v="0"/>
    <n v="0"/>
    <s v="•_x0009_Construir el espacio social de los estudiantes que egresan de secundaria utilizando Saber11_x000a_•_x0009_Construir el espacio social de los estudiantes que egresan de las IES en Colombia utilizando SaberPRO_x000a_•_x0009_Analizar las diferencias en las condiciones objetivas existentes en la estructura del espacio social de Saber11 y SaberPRO_x000a_•_x0009_Comprender la incidencia que tienen determinadas instituciones educativas en las trayectorias académicas de sus estudiantes a pesar de sus condicionamientos objetivos de origen familiar"/>
    <m/>
    <n v="0.49595959595959593"/>
    <n v="0.50404040404040407"/>
    <n v="0"/>
    <n v="1"/>
    <n v="0"/>
    <n v="0"/>
    <n v="0"/>
    <n v="0"/>
    <m/>
    <m/>
    <m/>
    <m/>
    <m/>
    <m/>
    <m/>
    <m/>
    <m/>
    <m/>
    <m/>
    <m/>
    <m/>
    <m/>
    <m/>
    <m/>
    <m/>
    <m/>
    <m/>
    <m/>
    <m/>
    <m/>
    <m/>
    <m/>
  </r>
  <r>
    <n v="2025"/>
    <s v="Propuesta de Investigación Alianza Convenio"/>
    <x v="5"/>
    <s v="NA"/>
    <s v="Convocatoria Interna de Investigación 2024"/>
    <s v="Universidad Pedagógica Nacional - UPN"/>
    <s v="Aliado"/>
    <s v="Universidad Pedagógica Nacional - UPN"/>
    <s v="NA"/>
    <s v="Saberes y sentidos en la formación del educador infantil: un análisis desde las narrativas en las experiencias de práctica pedagógica en dos Licenciaturas de Educación Infantil: Universidad Pedagógica Nacional y Universidad Distrital Francisco José de Caldas"/>
    <n v="12"/>
    <s v="UDFJC:_x000a_- Ana Brizeth Ramirez Cabanzo_x000a_- Lynn Marulanda Hidalgo_x000a_- Betty Sandoval Guzmán_x000a__x000a_UPN:_x000a_- Adriana María Martínez Lara (investigador principal)_x000a_- Clara Esperanza Quinche Lopéz (co-investigador)_x000a_- Martha Leonor Sierra Avila (co-investigador)"/>
    <s v="UDFJC:_x000a_- Infancias, pedagogías interculturales y formación docente_x000a_- Equidad y diversidad en la educación_x000a_UPN:_x000a_- Educación Infantil, pedagogía y contextos"/>
    <n v="169768000"/>
    <m/>
    <n v="35980000"/>
    <n v="133788000"/>
    <n v="0"/>
    <n v="0"/>
    <n v="41569600"/>
    <n v="35980000"/>
    <n v="92218400"/>
    <n v="0"/>
    <n v="0"/>
    <n v="0"/>
    <n v="0"/>
    <n v="0"/>
    <n v="0"/>
    <s v="- Construir al menos 20 narrativas sobre la experiencia de práctica._x000a_- Identificar como mínimo 4 asuntos recurrentes presentes en las narrativas._x000a_- Identificar al menos 6 preguntas problematizadoras que emergen de la práctica y que se encuentran implícitas en las narrativas._x000a_- Construir una matriz de análisis que permita identificar en diálogo con las estudiantes los saberes y sentidos construidos en las narrativas._x000a_- Realizar un converzatorio con maestros asesores de práctica de las dos universidades vinculadas a la investigación"/>
    <s v="- Escribir un artículo publicable_x000a_- Participar en un evento internacional en calidad de ponentes_x000a_- Diseño de un curso libre, taller y/o diplomado dirigido a estudiantes de pregrado, posgrado, o estudiantes del IPN o a población externa"/>
    <n v="0"/>
    <n v="0.24486122237406344"/>
    <n v="0"/>
    <n v="1"/>
    <n v="0.75513877762593662"/>
    <n v="0"/>
    <n v="0"/>
    <n v="0"/>
    <m/>
    <m/>
    <m/>
    <m/>
    <m/>
    <m/>
    <m/>
    <m/>
    <m/>
    <m/>
    <m/>
    <m/>
    <m/>
    <m/>
    <m/>
    <m/>
    <m/>
    <m/>
    <m/>
    <m/>
    <m/>
    <m/>
    <m/>
    <m/>
  </r>
  <r>
    <n v="2025"/>
    <s v="Propuesta de Investigación Convocatoria"/>
    <x v="1"/>
    <s v="N/A"/>
    <s v="apoyar proyectos de investigación que tengan como objetivo contribuir significativamente al desarrollo científico y tecnológico y a la innovación del país, en cualquier área del conocimiento» (CNPq/MCTI/FNDCT Convocatoria nº 44/2024 - UNIVERSAL)"/>
    <s v="El Consejo Nacional de Desarrollo Científico y Tecnológico (CNPq) de Brasil"/>
    <s v="Colaborador"/>
    <s v="1- Universidade Federal do Triângulo Mineiro (UFTM), campus Uberaba - Brasil (entidad ejecutora)_x000a_2- Universidade Federal de Uberlândia (UFU), campus Ituiutaba e campus Uberlândia - Brasil (entidad colaboradora)_x000a_3- Universidade Federal de São Paulo (Unifesp) - campus Diadema - Brasil (entidad colaboradora)_x000a_4- Universidad de Santiago de Chile (USACH) - Chile (entidad colaboradora)_x000a_5- Universidade de Aveiro (UA) - Portugal (entidad colaboradora)_x000a_6- Universidad Nacional de Córdoba (UNC) - Argentina (entidad colaboradora)"/>
    <s v="NA"/>
    <s v="Aportes de los espacios e instituciones iberoamericanas de Divulgación Científica en la Formación Científica Ciudadana de las personas"/>
    <n v="36"/>
    <s v="UDFJC:_x000a_- Olga Lucía Castiblanco Abril_x000a_UFTM:_x000a_- Pedro Donizete Colombo Junior_x000a_- Daniel Fernando Bovolenta Ovigli_x000a_UFU:_x000a_- Sandro Rogério Vargas Ustra_x000a_- Sílvia Martins dos Santos_x000a_- Daizi de Freitas Alves_x000a_UNIFESP:_x000a_- Eliane de Souza Cruz_x000a_USCH:_x000a_- Carla Viviana Hernández Silva_x000a_UA:_x000a_Alexandra Isabel Sá Pinto, Margarida Morais Marques e Lúcia Maria Teixeira Pombo_x000a_UNC:_x000a_Eduardo Miguel González e Francisco A. Tamarit"/>
    <m/>
    <n v="0"/>
    <m/>
    <n v="0"/>
    <n v="0"/>
    <n v="0"/>
    <m/>
    <m/>
    <n v="0"/>
    <n v="0"/>
    <n v="0"/>
    <n v="0"/>
    <n v="0"/>
    <n v="0"/>
    <n v="0"/>
    <n v="0"/>
    <s v="Entre los productos esperados están: eventos, seminarios de formación dirigidos al público en general, estudiantes escolares y universitarios (en particular de grado), campañas sobre la importancia de la comunicación de la ciencia en los espacios investigados para combatir el negacionismo científico, un sitio web para divulgar ampliamente los materiales producidos en el proyecto: infografías, vídeos y material educativo para las escuelas. Al final de la investigación, se producirá un libro con los resultados de la investigación, artículos científicos publicados en revistas, contribuciones a disertaciones y tesis, así como la participación en eventos nacionales e internacionales para ampliar la comunidad académica especializada en este campo de estudio. Navas, Contier y Marandino (2007, p.1) mencionan «que la comunicación entre ciencia y sociedad no es unidireccional, sino que la sociedad desempeña un papel decisivo -y podría desempeñar un papel aún mayor- en la dirección de la ciencia». De esta forma, el diálogo con los espacios participantes en la investigación y la promoción de cursos de extensión para el público universitario, la formación de profesores y el público en general se encuentran entre los resultados esperados de la investigación. Por último, como anexo a esta propuesta, hemos enviado un «Plan de Gestión de Datos» (como se indica en el punto 6.6.3 de la Convocatoria), que es un instrumento que establece cómo los investigadores gestionarán los datos de investigación construidos durante el curso de la investigación, facilitando la reproducibilidad de la investigación en pantalla para el público. "/>
    <m/>
    <e v="#DIV/0!"/>
    <e v="#DIV/0!"/>
    <e v="#DIV/0!"/>
    <e v="#DIV/0!"/>
    <e v="#DIV/0!"/>
    <e v="#DIV/0!"/>
    <e v="#DIV/0!"/>
    <e v="#DIV/0!"/>
    <m/>
    <m/>
    <m/>
    <m/>
    <m/>
    <m/>
    <m/>
    <m/>
    <m/>
    <m/>
    <m/>
    <m/>
    <m/>
    <m/>
    <m/>
    <m/>
    <m/>
    <m/>
    <m/>
    <m/>
    <m/>
    <m/>
    <m/>
    <m/>
  </r>
  <r>
    <n v="2025"/>
    <s v="Propuesta de Investigación Alianza Convenio"/>
    <x v="5"/>
    <s v="PR3"/>
    <s v="Convocatoria PR3 2025: Financiación (contrapartidas) de Proyectos de Investigación, Investigación-Creación e Innovación en el marco de Convenios y/o Acuerdos Interinstitucionales."/>
    <s v="Universidad Científica del Sur (Perú)"/>
    <s v="Aliado"/>
    <s v="Universidad Científica del Sur (Perú)"/>
    <s v="N/A"/>
    <s v="El hombre contemporáneo frente a las dinámicas del Capitalismo tardío: Estrategías estéticas del arte escénico en el siglo XXI"/>
    <n v="12"/>
    <s v="UDFJC:_x000a_- Sandra Maria Ortega Garzon (Investigador principal)_x000a_- Fabian Andres Mejia Patiño (Co-investigador)_x000a_- Diego Alfredo Zamora Cruz  (Co-investigador)_x000a_- Arley Ospina Navas (Co-investigador)_x000a_- Angie Hasbleidy Hernandez Torres (estudiante de pregrado)_x000a_- Christian Sebastián Valente Lecca (estudiante de pregrado)_x000a_- Indira Duque Espinosa (estudiante de pregrado)_x000a_-  Jack Anthony Meza Vásquez (estudiante de pregrado)_x000a_- Johan Sebastián Casallas Orjuela (estudiante de pregrado)_x000a_- Leonela Judith Ccahua Quispe (estudiante de pregrado)_x000a_- Luisa Fernanda Mina Vargas (estudiante de pregrado)_x000a_- Maycol Estiven Astorquiza Sanchez (estudiante de pregrado)_x000a_- Nicolas Elias Carvajal Becerra (estudiante de pregrado)_x000a_- Valentina Gaona Mora (estudiante de pregrado)_x000a__x000a_UCS:_x000a_- Alex Morillo Sotomayor (Co-investigador)_x000a_- Ernesto Barraza Eléspuru (Co-investigador)_x000a_- Federico Abrill Alfaro (Co-investigador)_x000a_- Rita Álvarez Carbajal (Co-investigador)"/>
    <s v="UDFJC:_x000a_- Dramaturgias Del Cuerpo y Escrituras Del Espacio_x000a_- Áulide (Grupo Proponente)_x000a_   Técnica y Utopía (semillero)_x000a_- Investigación para la Creación Artística_x000a__x000a_UCS:_x000a_- Voces Escénicas del Sur"/>
    <n v="120309393"/>
    <n v="0"/>
    <n v="57107590"/>
    <n v="63201803"/>
    <n v="0"/>
    <n v="30042378"/>
    <n v="30092368"/>
    <n v="27065212"/>
    <n v="33109435"/>
    <n v="0"/>
    <n v="0"/>
    <n v="0"/>
    <n v="0"/>
    <n v="0"/>
    <n v="0"/>
    <s v="Se espera generar un conocimiento nuevo sobre las estrategias estéticas en el teatro contemporáneo, fortalecer el diálogo interuniversitario y la internacionalización del currículo"/>
    <s v="- La realización de una obra teatral_x000a_- una dramaturgia propia_x000a_- Dos presentaciones socializaciones de la obra_x000a_- Una memoria audiovisual del proyecto_x000a_- Una conferencia a presentar en La tercera residencia investigativa de La RIITLE_x000a_- Una ponencia en evento internacional_x000a_- Participación en eventos investigativos externos e internos con dos ponencias_x000a_- Dos artículos en revista indexada estado de aceptación en revista de no pago_x000a_- Tres bitácoras o cuadernos de actor_x000a_- Dos trabajos de grado"/>
    <n v="0"/>
    <n v="0.49983417337996211"/>
    <n v="0.49958435011931374"/>
    <n v="0.50041564988068632"/>
    <n v="0.50016582662003783"/>
    <n v="0"/>
    <n v="0"/>
    <n v="0"/>
    <m/>
    <m/>
    <m/>
    <m/>
    <m/>
    <m/>
    <m/>
    <m/>
    <m/>
    <m/>
    <m/>
    <m/>
    <m/>
    <m/>
    <m/>
    <m/>
    <m/>
    <m/>
    <m/>
    <m/>
    <m/>
    <m/>
    <m/>
    <m/>
  </r>
  <r>
    <n v="2025"/>
    <s v="Propuesta de Investigación Alianza Convenio"/>
    <x v="5"/>
    <s v="PR3"/>
    <s v="Convocatoria PR3 2025: Financiación (contrapartidas) de Proyectos de Investigación, Investigación-Creación e Innovación en el marco de Convenios y/o Acuerdos Interinstitucionales."/>
    <s v="Ministerio de la Igualdad y la Equidad"/>
    <s v="Ejecutor"/>
    <s v="Ministerio de la Igualdad y la Equidad"/>
    <s v="N/A"/>
    <s v="Cuidando la Vida en Territorio. Fortalecimiento de los Derechos Del Pueblo Rrom en Colombia, A Través de la Formación, el Cuidado Integral y la Investigación"/>
    <n v="9"/>
    <s v="UDFJC:_x000a_- Claudia Luz Piedrahita Echandia (investigadora principal)_x000a_- Adrián Jose Perea Acevedo (co-investigador)"/>
    <s v="UDFJC:_x000a_- Vivencias"/>
    <n v="1060000000"/>
    <n v="800000000"/>
    <n v="1000000000"/>
    <n v="60000000"/>
    <n v="800000000"/>
    <n v="200000000"/>
    <n v="60000000"/>
    <n v="0"/>
    <n v="0"/>
    <n v="0"/>
    <n v="0"/>
    <n v="0"/>
    <n v="0"/>
    <n v="0"/>
    <n v="0"/>
    <s v="- Elaboración de un instrumento que dé cuenta de la multiplicidad cuantitativa en relación con el cuidado en una población de jóvenes Rrom de Colombia: el instrumento se ocupa de entender de manera cuantitativa y cualitativa la estructuración de tiempos y espacios dedicados al cuidado en las comunidades Rrom de Colombia y la percepción de los jóvenes sobre estas formas de organización y estructuración._x000a_- En la dimensión investigativa de estos talleres se contempla realizar ejercicios escriturales y análisis cualitativos que permitan avanzar en la comprensión de las prácticas de cuidado en estos jóvenes. En estos espacios se articulan diversas intervenciones: presentación breve de conceptos, ejercicios donde prima la reflexión afectiva sobre la propia vida, espacios de conversación y, finalmente, retroalimentaciones grupales._x000a_- Documento que incluye el análisis de segundo orden que da cuenta de las percepciones de los jóvenes, referidas a su forma particular de entender el cuidado, de realizar una reflexión afectiva sobre la manera como cuidan de sí mismo y los otros y sus apreciaciones respecto de las prácticas de cuidado estructuradas en su comunidad._x000a_- Análisis de tercer orden que muestra la manera como se configura un devenir cuidador en jóvenes Rrom resaltando las resistencias a las capturas de las existencias, los planos de composición, las afecciones que surgen en la revelación estética, y las formas alternativas de vincularse a la comunidad._x000a_- Diseño y aplicación de estrategias de caracterización lingüística a una muestra de niños, niñas y adolescentes de la comunidad Rrom, en contextos prácticos, como la narración de historias, canciones, leyendas, etc."/>
    <s v="- Cartilla del Análisis cuantitativo sobre prácticas de cuidado en la población Rrom de Colombia que dé cuenta de la multiplicidad cuantitativa en relación con el cuidado. estructuración. La información se recoge a través de respuestas de los jóvenes Rrom al instrumento y de sus propias narrativas._x000a_- Implementación y desarrollo de talleres vivenciales correspondientes al DIPLOMADO que tiene la intención de formar en el tema del cuidado, y, al mismo tiempo, realizar procesos de investigación en temas asociados al cuidado como son el autoconocimiento, los vínculos afectivos cercanos, el cuidado de si y de los otros, las relaciones de afecto y cuidado en la comunidad._x000a_- Implementación y desarrollo de 4. talleres vivenciales correspondientes a los módulos que conforman el diplomado: articulación procesos formativo e investigativo: _x000a_a. Taller no 1: Cuidado y autocuidado. Puente de amor, lazos familiares, y de contexto en la familia Rrom._x000a_b. Taller No 2: El autoconocimiento como herramienta para potenciar el bienestar Psicológico y emocional_x000a_c. Taller No 3. La práctica de la atención plena para el cuidado del cuidador_x000a_d. Taller No 4: Cuidarse y cuidar: consciencia y responsabilidad_x000a_- Narrativas elaboradas por los jóvenes Rrom que participan del proceso formativo-investigativo, referidas a prácticas de_x000a_cuidado._x000a_- Elaboración de cinco (5) cartografías que reflejan el devenir cuidador en jóvenes Rrom._x000a_- Proyecto construido y formulado para cada comunidad Rrom participante que evidencie la concepción de la acción prospectiva como un ejercicio profundamente conectado con la potencia de la vida y la estructuración de lazos y posibilidades afirmativas que potencien las interconexiones que dan sustento u oportunidad de construcción de multiplicidades al interior de la comunidad; y, por otro, la posibilidad de generar acciones que, a partir de la centralidad de la cuestión del cuidado permitan responder a las necesidades, problemáticas y/o potencialidades propias de los entornos y contextos situados_x000a_de las comunidades._x000a_COMPONENTE PRESERVACIÓN DE LA LENGUA_x000a_- Informe de caracterización sobre el uso de la lengua romaní en las prácticas culturales._x000a_- Identificación de las prácticas culturales más relevantes para la enseñanza y el aprendizaje de la lengua._x000a_- Caracterización lingüística de los niños, niñas y adolescentes de la comunidad Rrom._x000a_- Estrategia didáctica escrita que integra prácticas culturales específicas, usos y costumbres de la comunidad Rrom._x000a_- Materiales didácticos culturalmente pertinentes._x000a_- Ajustes al Plan de formación para sabedoras y sabedores centrado en el uso de prácticas culturales en la enseñanza._x000a_- Informe de evaluación del piloto, incluyendo las fortalezas y debilidades de la estrategia didáctica diseñada._x000a_- Retroalimentación de los participantes sobre la efectividad e incidencia de las prácticas culturales en el aprendizaje de la lengua Romaní._x000a_- Ajustes y mejoras en la estrategia didáctica basados en los resultados de la implementación piloto._x000a_- Informe de evaluación final con recomendaciones para fortalecer la estrategia._x000a_- Versión ajustada de la estrategia didáctica._x000a_- Informe sobre la replicabilidad y sostenibilidad de la estrategia._x000a_- DISEÑO E IMPLEMENTACION DE UN DIPLOMADO EN &quot;SHIB ROMANI: UN VIAJE A TRAVES DE LA LENGUA&quot; con una_x000a_duración de 120 horas_x000a__x000a_Divulgación:_x000a_- En primera instancia se elaborarán diferentes materiales tipo flyer conforme cada una de las actividades contempladas. Estos elementos se complementarán con la estructuración de notas informativas que se_x000a_divulgarán en la página web y redes sociales del Doctorado en Estudios Sociales._x000a_- Construcción de materiales tipo podcast para difusión en audio _x000a_- Se elaborarán un total de 5 audios tipo podcast que se caracterizarán por contener entrevistas dirigidas a:investigadores, participantes, docentes y demás voces participantes en proceso de investigación – formación, los cuales se difundirán en la emisora LAUD 90.4 f.m. estéreo en el programa Voces y Devenires._x000a_- Elaboración de videos de síntesis de los procesos realizados _x000a_- En los dos grandes procesos que componen la acción formativa se elaborarán para cada uno un video de máximo 5 minutos que tendrá como propósito dar cuenta de las acciones realizadas en el marco del proceso_x000a_investigativo-formativo y que fungirá como memoria de los procesos adelantados._x000a_- Consolidación de memoria audiovisual del proceso_x000a_- Se construirá un video de síntesis de todo el proceso, apoyado con materiales fotográficos de las acciones que se lleven a cabo con la comunidad y que permitirá dar cuenta de todo el conjunto de procesos realizados en el marco del proyecto."/>
    <n v="0.75471698113207553"/>
    <n v="0.24528301886792453"/>
    <n v="0.76923076923076927"/>
    <n v="0.23076923076923078"/>
    <n v="0"/>
    <n v="0"/>
    <n v="0"/>
    <n v="0"/>
    <m/>
    <m/>
    <m/>
    <m/>
    <m/>
    <m/>
    <m/>
    <m/>
    <m/>
    <m/>
    <m/>
    <m/>
    <m/>
    <m/>
    <m/>
    <m/>
    <m/>
    <m/>
    <m/>
    <m/>
    <m/>
    <m/>
    <m/>
    <m/>
  </r>
  <r>
    <n v="2025"/>
    <s v="Propuesta de Investigación Alianza Convenio"/>
    <x v="6"/>
    <s v="PR3"/>
    <s v="Convocatoria PR3 2025: Financiación (contrapartidas) de Proyectos de Investigación, Investigación-Creación e Innovación en el marco de Convenios y/o Acuerdos Interinstitucionales."/>
    <s v="Universidad Pedagógica Nacional - UPN"/>
    <s v="Aliado"/>
    <s v="Universidad Pedagógica Nacional - UPN"/>
    <s v="N/A"/>
    <s v="Cuando la Técnica Enseña, ¿quién Forma?"/>
    <n v="18"/>
    <s v="UDFJC:_x000a_- Carlos Jilmar Díaz_x000a__x000a_UPN:_x000a_- Guillermo Bustamante Zamudio"/>
    <s v="UDFJC:_x000a_- Representación, Discurso y Poder_x000a__x000a_UPN:_x000a_- Filosofía y enseñanza de la filosofía"/>
    <n v="366109120"/>
    <n v="0"/>
    <n v="9107200"/>
    <n v="357001920"/>
    <m/>
    <n v="9107200"/>
    <n v="166651200"/>
    <n v="0"/>
    <n v="190350720"/>
    <n v="0"/>
    <n v="0"/>
    <n v="0"/>
    <n v="0"/>
    <n v="0"/>
    <n v="0"/>
    <s v="Articulación de los diferentes resultados; por un lado, la fuente primaria y los documentos del marco teórico. Es decir, se cruzan las temáticas que conformarían series, base de la interpretación. Durante este proceso de articulación se caracterizarán los conceptos y se establecerán relaciones entre los conceptos formación y salida técnica para la educación. De este modo, se elaborarán matrices analíticas y formalización del campo del diseño."/>
    <s v="- Un Capítulo en Libro Resultado de Investigación(CAP_LIB_C)_x000a_- Un Procesos de Apropiación Social Del Conocimiento para el Fortalecimiento o Solución de Asuntos de Interés Social(FIS)_x000a_- Un Evento Científico con Componente de Apropiación(EC_A) _x000a_- Dos Opción de Grado(Trabajo de Investigación Dirigido)_x000a_- Informes técnico y financiero de avance en el mes 6 y 12 de la ejecución del proyecto_x000a_- Informe técnico y financiero final en el mes 18 finalizando el proyecto"/>
    <n v="0"/>
    <n v="0.48007107826213125"/>
    <n v="5.1816584584292981E-2"/>
    <n v="0.94818341541570705"/>
    <n v="0.51992892173786875"/>
    <n v="0"/>
    <n v="0"/>
    <n v="0"/>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Aliado"/>
    <s v="UP HOLDING S.A.S PROPONENTE_x000a_ASOCIACION DE RECICLADORES DE PAIPA RECIPAIPA _x000a_MUNICIPIO DE BARRANCABERMEJA _x000a_GOBERNACION DE BOYACA _x000a_GOBERNACION DEL META _x000a_CENTRO REGIONAL DE GESTIÓN PARA LA PRODUCTIVIDAD Y LA INNOVACIÓN DE BOYACÁ - CREPIB _x000a_ASOCIACION CAMARA DE COMERCIANTES LGBT DE COLOMBIA _x000a_MUNICIPIO DE VIOTA _x000a_FUNDACION MUJER Y FUTURO _x000a_CORPOBOYACA _x000a_UNIVERSIDAD DE BOYACÁ _x000a_UNIVERSIDAD DISTRITAL FRANCISCO JOSÉ DE CALDAS _x000a_UNIVERSIDAD SANTO TOMÁS _x000a_CAMARA DE COMERCIO DE DUITAMA _x000a_FUNDACION RED COMUNITARIA TRANS"/>
    <s v="N/A"/>
    <s v="Implementación de una ruta de CTeI, con la población penitenciaria, pospenada y Organizaciones de la Sociedad Civil, para el desarrollo de materiales y/o productos a partir del aprovechamiento de residuos orgánicos e inorgánicos en las regiones de Centro Oriente y Llanos: Cundinamarca, Boyacá, Santander, Meta y Bogotá."/>
    <n v="30"/>
    <s v="UDFJC: Abel Navarrete"/>
    <s v="UDFJC: Grupo de Investigación Internacional en Informática,Comunicación y Gestión del Conocimiento_x000a_UNIVERSIDAD DE BOYACÁ: Grupo Investigaciones Sectoriales Empresariales y Desarrollo Económico GISEDE"/>
    <n v="42556430833"/>
    <n v="0"/>
    <n v="41664829907"/>
    <n v="891600926"/>
    <n v="41664829907"/>
    <n v="0"/>
    <n v="511850926"/>
    <n v="0"/>
    <n v="79450000"/>
    <m/>
    <n v="28700000"/>
    <m/>
    <n v="28700000"/>
    <m/>
    <n v="242900000"/>
    <s v="Objetivo específico 1 (OE1): Dinamizar la articulación entre actores para generar estrategias de Ctel en el desarrollo de materiales y/o productos sostenibles_x000a_Objetivo específico 2 (OE2): Generar conocimiento Ctel para desarrollar materiales y/o productos sostenibles a mayor escala._x000a_Objetivo específico 3 (OE3): Fortalecer la capacidad técnica e infraestructura para crear nuevos materiales y/o productos sostenibles a través de Ctel"/>
    <s v="-Implementación de un modelo de registro, calificación y priorización de ideas sobre aprovechamiento productivo de residuos y uso-aprovechamiento de la biodiversidad E2A05 - Implementación de desarrollo tecnológico para el modelado de capacidades de los actores participantes frente al reto posterior de escalabilidad de los prototipos E3A04 - Definición del modelo de negocio con soporte tecnológico, orientado a procesos comerciales de los prototipos.(3)_x000a_-Apoyo a creación de programas de pregrado (Analizar la información de caracterización de participantes)(3)_x000a_(-Vinculación de estudiantes de doctorado (1)_x000a_-Vinculación de estudiantes de maestria (2)_x000a_-Vinculación de estudiantes de pregrado (3)_x000a_"/>
    <n v="0.97904897312702699"/>
    <n v="1.202758116648941E-2"/>
    <n v="0"/>
    <n v="1"/>
    <n v="1.8669328805269829E-3"/>
    <n v="6.7439866168816118E-4"/>
    <n v="6.7439866168816118E-4"/>
    <n v="5.7077155025802911E-3"/>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Aliado"/>
    <s v="-UNIVERSIDAD NACIONAL ABIERTA Y A DISTANCIA – UNAD_x000a_- CUANTICORE S.A.S._x000a_- PONTIFICIA UNIVERSIDAD JAVERIANA (CALI)_x000a_- FUNDACIÓN TECNALIA COLOMBIA_x000a_- ALCALDÍA MUNICIPAL DE NERIA, CALDAS_x000a_- ALCALDÍA DE GUASCA, CUNDINAMARCA_x000a_- ALCALDIA DISTRITAL DE TUMACO, NARIÑO_x000a_- ALCALDIA DE ACACIAS, META_x000a_- ASOCIACIÓN ALIANZA SINERTIC_x000a_- ASOCIACIÓN COLOMBIANA DE BIOMETRIA E IDENTIDAD - ACOBI_x000a_- ASOCIACION DE PRODUCTORES DE PANELA DE NEIRA CALDAS-ASOPROPNEIRA_x000a_- ASOCIACIÓN DE GANADEROS Y AGRICULTORES DE GUACA - AGAG_x000a_- ESCUELA CAMPESINA DE ESTUDIOS TÉCNICOS DE CUNDINAMARCA_x000a_- CORPORACION ABRIENDO CAMINOS DEL CORREDOR ORIENTAL- CORPOAC"/>
    <s v="N/A"/>
    <s v="IMPLEMENTACIÓN DE UNA RED SUPRARREGIONAL INTELIGENTE COMO MECANISMO TRANSFORMADOR PARA LA GESTIÓN DEL RIESGO, LA ADAPTACIÓN AL CAMBIO CLIMÁTICO Y LA PROTECCIÓN DE LA BIODIVERSIDAD MARINA Y TERRESTRE EN LAS REGIONES PACÍFICO, EJE CAFETERO, LLANOS Y CENTRO ORIENTE DE COLOMBIA"/>
    <n v="36"/>
    <s v="UDFJC: Henry Montaña"/>
    <s v="GICOECOL"/>
    <n v="44176324941.999962"/>
    <n v="0"/>
    <n v="41733874258.333298"/>
    <n v="2442450683.666667"/>
    <n v="41685874258.333298"/>
    <n v="0"/>
    <n v="403200000"/>
    <m/>
    <n v="1448983686.6666667"/>
    <n v="48000000"/>
    <n v="374467050"/>
    <m/>
    <n v="56662397"/>
    <m/>
    <n v="159137550"/>
    <m/>
    <s v="• Entrega de 15 Biodomos por municipio (total 150),gestionados a través de Asociaciones productivas._x000a_• Adecuación de un Nodo de Monitoreo Departamental. Software_x000a_• App Móvil de asistencia técnica al campesino._x000a_• Software predicción de clima_x000a_• Software de análisis de vulnerabilidad, gestión de riesgos y alerta temprana_x000a_• Software de control de la biodiversidad terrestre y marítima (mediante eco-acustica , visión artificial y sensores)_x000a_• Acceso a Formación a funcionarios de la alcaldía y asociaciones productivas a cursos MOOC_x000a_• Participación del congreso internacional"/>
    <n v="0.94362476537067241"/>
    <n v="9.1270607170100704E-3"/>
    <n v="0"/>
    <n v="1"/>
    <n v="3.2800005174017266E-2"/>
    <n v="9.5632004372175825E-3"/>
    <n v="1.2826417107895071E-3"/>
    <n v="3.6023265902932187E-3"/>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Aliado"/>
    <s v="• Universidad de Pamplona_x000a_• Universidad Francisco de Paula Santander_x000a_• Gobernación de Santander_x000a_• Municipio de Aguazul, Casanare_x000a_• Municipio de San José de Cucuta, Norte de Santander_x000a_• Asociación Mujer Rural de Cucuta_x000a_• Asociación de agricultores del municipio de Motiscua_x000a_• Asociación de agroindustrial de fruticultores de la Floresta_x000a_• Asociación de asociaciones de productores de Cacao del Norte de Santander y su Región del Catatumbo_x000a_•  Cámara de comercio de Ocaña"/>
    <s v="N/A"/>
    <s v="Implementación de soluciones basadas en la naturaleza, para el fortalecimiento de la resiliencia climática, ambiental y productiva de las comunidades rurales en los departamentos de Boyacá, Norte de Santander y Huila."/>
    <n v="36"/>
    <m/>
    <m/>
    <n v="42203225074"/>
    <n v="0"/>
    <n v="41639305522"/>
    <n v="563919552"/>
    <n v="41639305522"/>
    <m/>
    <n v="99645000"/>
    <m/>
    <n v="99645000"/>
    <m/>
    <n v="99645000"/>
    <m/>
    <n v="34164000"/>
    <m/>
    <n v="230820552"/>
    <s v="Este proyecto constituye una estrategia multidimensional diseñada no solo para incrementar la productividad agrícola, sino también para transformar la gestión de recursos y los sistemas de producción en las zonas rurales más vulnerables, integrando la generación de conocimientos, la innovación tecnológica y la sabiduría tradicional de manera que permita una transición hacia modelos de producción más sostenibles, resilientes y eficientes, al tiempo que se fortalece la seguridad alimentaria y la conservación del medio ambiente"/>
    <s v="11 Articulos_x000a_Un (1) documento con el modelo de innovación tecnológica dirigido a 480 productores en los doce municipios beneficiarios que adopten la transferencia de conocimiento_x000a_Dotación con de equipos de análisis_x000d_"/>
    <n v="0.98663799861239965"/>
    <n v="2.3610754823898037E-3"/>
    <n v="0"/>
    <n v="1"/>
    <n v="2.3610754823898037E-3"/>
    <n v="2.3610754823898037E-3"/>
    <n v="8.0951159396221834E-4"/>
    <n v="5.4692633464687715E-3"/>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Aliado"/>
    <s v="• Universidad de Pamplona_x000a_• Universidad Francisco de Paula Santander_x000a_• Gobernación de Santander_x000a_• Municipio de Tarqui_x000a_• Municipio de Combita_x000a_• Cooperativa Multiactiva Agropecuaria de Colombia_x000a_• Asociación de productores agropecuarios de Santurban_x000a_• Asociación de mujeres agricultoras Sotaquireñas_x000a_•  Cámara de comercio de Ocaña_x000a_•  Asociacion Colombiana de Micro, Pequeña y Mediana Empresa-ACOPI Regional Noret de Santander"/>
    <s v="N/A"/>
    <s v="“IMPLEMENTACIÓN DE CAPACIDADES PARA LA RESILIENCIA CLIMÁTICA Y LA CONSERVACIÓN DE LA BIODIVERSIDAD PARA MEJORAR EL PROCESO PRODUCTIVO Y EL DESARROLLO RURAL SOSTENIBLE ANTE LA VARIABILIDAD CLIMÁTICA EN LOS DEPARTAMENTOS DE BOYACÁ, NORTE DE SANTANDER Y CASANARE"/>
    <n v="36"/>
    <m/>
    <m/>
    <n v="42179848594"/>
    <n v="0"/>
    <n v="41615929042"/>
    <n v="563919552"/>
    <n v="41615929042"/>
    <m/>
    <n v="99645000"/>
    <m/>
    <n v="99645000"/>
    <m/>
    <n v="99645000"/>
    <m/>
    <n v="34164000"/>
    <m/>
    <n v="230820552"/>
    <m/>
    <m/>
    <n v="0.98663059326201052"/>
    <n v="2.3623840132554271E-3"/>
    <n v="0"/>
    <n v="1"/>
    <n v="2.3623840132554271E-3"/>
    <n v="2.3623840132554271E-3"/>
    <n v="8.0996023311614637E-4"/>
    <n v="5.4722944651070596E-3"/>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Aliado"/>
    <s v="Gobernación de Cundinamarca_x000a_Connect Bogotá_x000a_Universidad de la Salle_x000a_Universidad de América_x000a_Universidad del Rosario_x000a_Universidad Corpas_x000a_Universidad Manuela Beltrán_x000a_Universidad de Ciencias Aplicadas y ambientales UDCA_x000a_Alcaldía de Junín_x000a_Alcaldía de Sopó_x000a_Alcaldía de Sapuyes_x000a_Alcaldía de Yopal_x000a_Gobernación de Valle del Cauca_x000a_Cámara de Comercio de Bogotá_x000a_Cámara de Comercio de Pasto_x000a_Alpina_x000a_Compensar_x000a_Sirius_x000a_Colgas_x000a_Agromil_x000a_Sumicol_x000a_Asociación Agropecuaria e Industrial Montaña Negra_x000a_Asociación de Caficultores de la Vereda La enfadosa_x000a_Asociación Agropecuaria Espino Comunidad ESCO_x000a_Instituto de Investigación de Recursos Biológicos Alexander Von Humboldt"/>
    <s v="N/A"/>
    <s v="Innovación para el aprovechamiento sostenible de la biodiversidad y adaptación al cambio climático: EcoNecta, nodos de innovación territorial en los Departamentos de Bogotá, Cundinamarca, Nariño, Valle de Cauca, Meta, Casanare"/>
    <n v="36"/>
    <s v="OTRI-Bogotá"/>
    <m/>
    <n v="43266687429.171715"/>
    <n v="0"/>
    <n v="41010531429.171715"/>
    <n v="2256156000"/>
    <n v="41010531429.171715"/>
    <m/>
    <n v="108000000"/>
    <m/>
    <n v="114156000"/>
    <m/>
    <n v="108000000"/>
    <m/>
    <n v="108000000"/>
    <m/>
    <n v="1818000000"/>
    <s v="Fortalecer la innovación en el desarrollo y transferencia de tecnologías, aceleración de emprendimientos verdes y diseño de nuevos productos de alto valor agregado, basados en el aprovechamiento sostenible de la biodiversidad y en estrategias de mitigación al cambio climático en los Departamentos de Bogotá, Cundinamarca, Nariño, Valle de Cauca, Meta, Casanare."/>
    <s v="1 Documento de Planeación_x000a_27 Prototipos_x000a_18 Documentos de Investigación_x000a_6 Estrategias"/>
    <n v="0.94785466292760767"/>
    <n v="2.4961467220433226E-3"/>
    <n v="0"/>
    <n v="1"/>
    <n v="2.6384270851997917E-3"/>
    <n v="2.4961467220433226E-3"/>
    <n v="2.4961467220433226E-3"/>
    <n v="4.2018469821062596E-2"/>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Ejecutor"/>
    <s v="Universidad Surcolombiana_x000a_Universidad Internacional del Trópico Americano _x000a_Municipios de Floridablanca _x000a_Municipio de Saravena _x000a_Municipio de Pitalito _x000a_Municipio de Hato _x000a_Municipio de Aguazul _x000a_Fundación Viracocha _x000a_Escuela de Empresarios de Quebec _x000a_Corporacion Regional de la Productividad Agropecuaria Arauca _x000a_Corporación Nacional de I+D+i _x000a_Corporación Autónoma Regional de la Orinoquia - Corporinoquia _x000a_Centro Internacional de Física _x000a_Centro de Microscopía y Microanálisis _x000a_Asociación Internacional Identi"/>
    <s v="N/A"/>
    <s v="FORTALECIMIENTO DE LAS CAPACIDADES TERRITORIALES PARA UNA GESTIÓN ECOSISTÉMICA REGENERATIVA Y CLIMÁTICAMENTE ADAPTABLE, MEDIANTE LA IMPLEMENTACIÓN DE MOTORES DE CRECIMIENTO VERDE SOBERANO (MCVS) Y SISTEMAS TERRITORIALES DE INNOVACIÓN (STI) EN LOS DEPARTAMENTOS DE ARAUCA,CASANARE, VICHADA, SANTANDER Y HUILA"/>
    <n v="36"/>
    <s v="UDFJC-Octavio Salcedo"/>
    <m/>
    <n v="0"/>
    <n v="0"/>
    <n v="0"/>
    <n v="0"/>
    <m/>
    <m/>
    <m/>
    <m/>
    <m/>
    <m/>
    <m/>
    <m/>
    <m/>
    <m/>
    <m/>
    <m/>
    <m/>
    <e v="#DIV/0!"/>
    <e v="#DIV/0!"/>
    <e v="#DIV/0!"/>
    <e v="#DIV/0!"/>
    <e v="#DIV/0!"/>
    <e v="#DIV/0!"/>
    <e v="#DIV/0!"/>
    <e v="#DIV/0!"/>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Ejecutor"/>
    <s v="Universidad del Tolima _x000a_Universidad de Antioquia _x000a_Institución Universitaria Colegio Mayor de Antioquia _x000a_Corporación para Investigaciones Biológicas - CIB _x000a_Alcaldía de Guamo _x000a_Alcaldía de Santa Isabel _x000a_Alcaldía de Armero _x000a_Alcaldía de Natagaima _x000a_Alcaldía de Chaparral _x000a_Alcaldía de Coyaima _x000a_Alcaldía de Carmen de Viboral _x000a_Resguardo Indígena Totarco Tamarindo _x000a_Asociación de familias vulnerables de Santa Isabel ASOFAVURSI _x000a_Asociación de productores agropecuarios de San Pedro ASOSANPEDRO _x000a_Asociación de mujeres de corozo ASOMUCORO _x000a_Comité de Ganaderos del Tolima _x000a_Camara de comercio de Medellín "/>
    <s v="N/A"/>
    <s v="Agroecosistemas  4.0: innovación biotecnológica y energética para una producción sostenible y competitiva en las regiones centro, centro sur y ejecafetero  "/>
    <n v="36"/>
    <s v="UDFJ-Roberto Ferro"/>
    <m/>
    <n v="0"/>
    <n v="0"/>
    <n v="0"/>
    <n v="0"/>
    <m/>
    <m/>
    <m/>
    <m/>
    <m/>
    <m/>
    <m/>
    <m/>
    <m/>
    <m/>
    <m/>
    <m/>
    <m/>
    <e v="#DIV/0!"/>
    <e v="#DIV/0!"/>
    <e v="#DIV/0!"/>
    <e v="#DIV/0!"/>
    <e v="#DIV/0!"/>
    <e v="#DIV/0!"/>
    <e v="#DIV/0!"/>
    <e v="#DIV/0!"/>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Ejecutor"/>
    <s v="Fundación Universitaria Los Libertadores_x000a_Universidad Tecnológica de Bolívar_x000a_Sierra Consulting (Empresa Ambiental)_x000a_IIP S.A. (Ingeniería, Integridad &amp; Protección)_x000a_Fundación Labriegos por la Paz_x000a_Fraunhofer Chile_x000a_CIMA S.A.S_x000a_Alcaldía del Municipio de Tuchín (Dpto. de Córdoba) _x000a_Comunidad Indígena La Pista del pueblo Zenú_x000a_Cámara de Comercio de Montería ((Dpto. de Córdoba)_x000a_Asociación de Mujeres Exitosas al Frente (Dpto. de Sucre)_x000a_FENALCO (Federación Nacional de Comerciantes Empresarios) seccional Córdoba_x000a_Alcaldía de Apartadó (Dpto. de Antioquia)_x000a_Instituto Nacional de MetrologíaFísica (Laboratorio de Temperatura)"/>
    <s v="N/A"/>
    <s v="Implementar tecnologías 4.0 para la restauración y monitoreo de ecosistemas hídricos en áreas de Influencia energética para la toma de decisiones basada en datos y la apropiación territorial del conocimiento."/>
    <n v="36"/>
    <s v="UDFJ-Alberto Delgadillo y Maria Gabriela Mago"/>
    <s v="GCEM"/>
    <n v="45342386945.911362"/>
    <n v="0"/>
    <n v="38718593073.83168"/>
    <n v="6623793872.0796795"/>
    <n v="38718593073.83168"/>
    <m/>
    <n v="398000000"/>
    <m/>
    <n v="108565520"/>
    <m/>
    <n v="1007473257.07968"/>
    <m/>
    <n v="487600000"/>
    <m/>
    <n v="4622155095"/>
    <s v="Implementar tecnologías 4.0 para la restauración y monitoreo de ecosistemas hídricos en áreas de Influencia energética para la toma de decisiones basada en datos y la apropiación territorial del conocimiento._x000d_"/>
    <s v="Implementar tecnologías 4.0 para la restauración y monitoreo de ecosistemas hídricos en áreas de Influencia energética para la toma de decisiones basada en datos y la apropiación territorial del conocimiento._x000a_1 prototipo, 2 artículos científicos, 1 Software, 1 proyecto de maestría, 3 jornadas de socialización, 1 página web del Instituto del Agua_x000a_6 diplomados,1 Congreso, 2 Conversatorios, 2 documentos de política, 1 prototipo, 2 artículos científicos, 2 jornadas de socialización_x000a_10 talleres, 2 artículos científicos, 2 cartillas_x000a_"/>
    <n v="0.85391607459966401"/>
    <n v="8.7776587605494089E-3"/>
    <n v="0"/>
    <n v="1"/>
    <n v="2.3943494666371912E-3"/>
    <n v="2.2219237339258038E-2"/>
    <n v="1.0753734702622843E-2"/>
    <n v="0.10193894513126843"/>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Ejecutor"/>
    <s v="CORPORACIÓN UNIFICADA NACIONAL DE EDUCACIÓN SUPERIOR – CUN, SEDE SINCELEJO_x000a_ASOCIACIÓN SUPRADEPARTAMENTAL DEL ALTO PATÍA – ASOPATÍA_x000a_FUNDACIÓN TECNALIA COLOMBIA _x000a_RED NACIONAL DE AGENCIAS DE _x000a_DESARROLLO LOCAL DE COLOMBIA- RED ADELCO_x000a_MUNICIPIO DE CERETÉ _x000a_CORPORACIÓN UNIVERSITARIA ANTONIO JOSÉ DE SUCRE_x000a_MUNICIPIO DE SANTA CRUZ DE LORICA _x000a_GOBERNACIÓN DE SUCRE _x000a_MUNICIPIO DE TOLUVIEJO _x000a_CORPORACIÓN INCUBADORA DE EMPRESA DE SUCRE_x000a_ASOCIACIÓN COLOMBIANA DE LA MICRO, PEQUEÑA Y MEDIANA EMPRESA – ACOPI BOLIVAR_x000a_BIOMASNEST _x000a_CORPORACIÓN INNPRENDE _x000a_NEPTURA ZOMAC SAS _x000a_FUNDACIÓN JUVENTUDES DINÁMICAS"/>
    <s v="N/A"/>
    <s v="Fortalecimiento de Capacidades en Ciencia, Tecnología e Innovación para la Restauración y Aprovechamiento Sostenible de Ecosistemas Marinos y Costeros en Chocó Magdalena La Guajira"/>
    <n v="36"/>
    <s v="UDFJC -Edwin Rivas Trujillo, Leonardo Emiro Contreras, Myriam Moreno Amado, Darin Jairo Mosquera Palacios_x000d_"/>
    <s v="GCEM, DIMSI, INVID, ORION"/>
    <n v="42902016466"/>
    <n v="0"/>
    <n v="41666666666"/>
    <n v="1235349800"/>
    <n v="41666666666"/>
    <m/>
    <n v="681571800"/>
    <m/>
    <n v="32038750"/>
    <m/>
    <n v="2847000"/>
    <m/>
    <n v="32038750"/>
    <m/>
    <n v="486853500"/>
    <s v="Fortalecer capacidades en CTeI para la mitigación de la degradación acelerada y aprovechamiento sano de los ecosistemas marinos y costeros afectados por la sobreexplotación de los recursos naturales en los departamentos de Chocó, Magdalena, y La Guajira"/>
    <s v="Documentos de investigación elaborados 3, Prototipos desarrollado 6, Estrategias de apropiación realizadas 1"/>
    <n v="0.97120532082730848"/>
    <n v="1.5886707808714495E-2"/>
    <n v="0"/>
    <n v="1"/>
    <n v="7.4678890735569087E-4"/>
    <n v="6.6360517162550097E-5"/>
    <n v="7.4678890735569087E-4"/>
    <n v="1.1348033032103121E-2"/>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Ejecutor"/>
    <s v="CORPORACIÓN UNIFICADA NACIONAL DE EDUCACIÓN SUPERIOR – CUN, SEDE SINCELEJO_x000a_ASOCIACIÓN SUPRADEPARTAMENTAL DEL ALTO PATÍA – ASOPATÍA_x000a_FUNDACIÓN TECNALIA COLOMBIA _x000a_RED NACIONAL DE AGENCIAS DE DESARROLLO LOCAL DE COLOMBIA- RED ADELCO_x000a_MUNICIPIO DE CERETÉ _x000a_CORPORACIÓN UNIVERSITARIA ANTONIO JOSÉ DE SUCRE_x000a_MUNICIPIO DE SANTA CRUZ DE LORICA _x000a_GOBERNACIÓN DE SUCRE _x000a_MUNICIPIO DE TOLUVIEJO _x000a_CORPORACIÓN INCUBADORA DE EMPRESA DE SUCRE_x000a_ASOCIACIÓN COLOMBIANA DE LA MICRO,PEQUEÑA Y MEDIANA EMPRESA – ACOPI BOLIVAR_x000a_BIOMASNEST _x000a_CORPORACIÓN INNPRENDE _x000a_NEPTURA ZOMAC SAS _x000a_FUNDACIÓN JUVENTUDES DINÁMICAS"/>
    <s v="N/A"/>
    <s v="Fortalecimiento de capacidades de CTeI para la valorización de la biodiversidad y la economía circular en las regiones de Córdoba, Sucre, Cauca"/>
    <n v="36"/>
    <m/>
    <m/>
    <n v="42941233716"/>
    <n v="0"/>
    <n v="41666666666"/>
    <n v="1274567050"/>
    <n v="41666666666"/>
    <m/>
    <n v="681571800"/>
    <m/>
    <n v="32038750"/>
    <m/>
    <n v="2847000"/>
    <m/>
    <n v="32038750"/>
    <m/>
    <n v="526070750"/>
    <s v="Fortalecer capacidades de ciencia, tecnología e innovación para la valorización de la biodiversidad y la economía circular en las regiones de Córdoba, Sucre y Cauca"/>
    <s v="Productos de Generación de Nuevo Conocimiento_x000a_− Producto Científico Tipo TOP #1._x000a_Publicación 1. Artículo de Investigación en Revista A1 (Acceso Abierto) relacionado estudios de especies autóctonas), que mide la calidad y el impacto de la investigación sobre la biodiversidad local._x000a_− Producto Científico Tipo TOP #2._x000a_Publicación 2. Libro de Investigación de Calidad A1, que recopila y difunde de manera exhaustiva los hallazgos científicos y saberes tradicionales referentes a la biodiversidad local._x000a_− Producto Científico Tipo TOP #3._x000a_Publicación 3. Capítulo en Libro de Investigación de Calidad A1, que permite profundizar en aspectos específicos de la bioprospección y la economía circular._x000a_Productos de Desarrollo Tecnológico_x000a_− Producto de Desarrollo Tecnológico tipo A: Patente de Invención de Calidad A1 de los bioproductos desarrollados_x000a_− Producto de Desarrollo Tecnológico tipo A: Producto de Creación o Investigación-Creación de Calidad A1"/>
    <n v="0.9703183411443278"/>
    <n v="1.587219884057604E-2"/>
    <n v="0"/>
    <n v="1"/>
    <n v="7.4610688206804574E-4"/>
    <n v="6.629991161477043E-5"/>
    <n v="7.4610688206804574E-4"/>
    <n v="1.2250946339345273E-2"/>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Ejecutor"/>
    <s v="FUNDACION ALIANZA TECNOLÓGICA Y DESARROLLO EDUCATIVO_x000a_FUNDACIÓN UNIÓN GLOBAL _x000a_FUNDACIÓN TECNALIA COLOMBIA_x000a_RED NACIONAL DE AGENCIAS DE DESARROLLO LOCAL DE COLOMBIA- RED ADELCO_x000a_MUNICIPIO DE POLONUEVO _x000a_FUNDACIÓN UNIVERSITARIA CAFAM_x000a_MUNICIPIO DE VILLANUEVA _x000a_MUNICIPIO DE SANTA ROSA BOLÍVAR_x000a_MUNICIPIO DE SANTO TOMÁS _x000a_SOCIEDAD DE MEJORAS PUBLICAS DE CARTAGENA"/>
    <s v="N/A"/>
    <s v="“Fortalecimiento de capacidades de CTeI para mitigar la degradación de la biodiversidad y promover el aprovechamiento sano de los ecosistemas en los departamentos de Atlántico, Bolívar, Cundinamarca"/>
    <n v="36"/>
    <m/>
    <m/>
    <n v="43122016466"/>
    <n v="0"/>
    <n v="41666666666"/>
    <n v="1455349800"/>
    <n v="41666666666"/>
    <m/>
    <n v="681571800"/>
    <m/>
    <n v="16019375"/>
    <m/>
    <n v="2847000"/>
    <m/>
    <n v="32038750"/>
    <m/>
    <n v="722872875"/>
    <s v="Fortalecer capacidades en CTeI para la mitigación de la degradación acelerada y aprovechamiento sano de los ecosistemas marinos y costeros afectados por la sobreexplotación de los recursos naturales en los departamentos de Chocó, Magdalena, y La Guajira."/>
    <s v="Documentos de investigación elaborados 4, Prototipos desarrollado 6, Estrategias de apropiación realizadas 1"/>
    <n v="0.96625042335050626"/>
    <n v="1.5805656967303287E-2"/>
    <n v="0"/>
    <n v="1"/>
    <n v="3.714894690193962E-4"/>
    <n v="6.6021958927749743E-5"/>
    <n v="7.4297893803879241E-4"/>
    <n v="1.6763429316204555E-2"/>
    <m/>
    <m/>
    <m/>
    <m/>
    <m/>
    <m/>
    <m/>
    <m/>
    <m/>
    <m/>
    <m/>
    <m/>
    <m/>
    <m/>
    <m/>
    <m/>
    <m/>
    <m/>
    <m/>
    <m/>
    <m/>
    <m/>
    <m/>
    <m/>
  </r>
  <r>
    <n v="2025"/>
    <s v="Propuesta de Investigación Convocatoria"/>
    <x v="1"/>
    <n v="37"/>
    <s v="CONVOCATORIA DE LA ASIGNACIÓN PARA LA CIENCIA, TECNOLOGÍA E INNOVACIÓN DEL SISTEMA GENERAL DE REGALÍAS PARA LA CONFORMACIÓN DE UN LISTADO DE MACROPROYECTOS NACIONALES ELEGIBLES PARA CONTRIBUIR A LA CREACIÓN DE CONOCIMIENTO, DESARROLLO DE TECNOLOGÍA E INVESTIGACIÓN SOBRE EL CLIMA, LOS RECURSOS HÍDRICOS, EL AIRE, LOS SUELOS Y LA CAPA VEGETAL EN EL TERRITORIO NACIONAL"/>
    <s v="MinCiencias (SGR)"/>
    <s v="Ejecutor"/>
    <s v="UNIVERSIDAD TECNOLÓGICA DE PEREIRA_x000a_UNIVERSIDAD DEL ATLÁNTICO _x000a_UNIVERSIDAD MANUELA BELTRÁN _x000a_UNIVERSIDAD SANTO TOMAS _x000a_EMPRESA DE ACUEDUCTO Y ALCANTARILLADO DE PEREIRA S.A.S E.S.P_x000a_ASOCIACIÓN COMUNITARIA YARUMO BLANCO_x000a_GUADUA Y SECADO DE COLOMBIA SAS _x000a_MACONDOLAB CENTRO DE INNOVACIÓN Y PRODUCTIVIDAD DEPENDIENTE DE LA UNIVERSIDAD SIMÓN BOLÍVAR_x000a_FÁBRICA DE LA FELICIDAD SAS _x000a_MUNICIPIO DE GARAGOA _x000a_ALCALDÍA MUNICIPAL DE NEMOCÓN_x000a_MUNICIPIO DE PESCA _x000a_MUNICIPIO DE SATIVANORTE_x000a_MUNICIPIO DE SOMONDOCO _x000a_MUNICIPIO DE CAMPOHERMOSO _x000a_MUNICIPIO DE UBALA _x000a_JUNTA DE ACCIÓN COMUNAL VEREDA QUIGUA ARRIBA. GARAGOA_x000a_"/>
    <s v="N/A"/>
    <s v="“Gestión Innovadora del Agua y Restauración de Ecosistemas: Soluciones Basadas en la Conservación para Territorios Resilientes y Sostenibles en las regiones Centro Oriente, Eje Cafetero y Caribe"/>
    <n v="36"/>
    <s v="UDFJC-William Lopez Candela"/>
    <m/>
    <n v="48684890425"/>
    <n v="0"/>
    <n v="41652208527"/>
    <n v="7032681898"/>
    <n v="41652208527"/>
    <m/>
    <n v="1150038606"/>
    <m/>
    <n v="1902196744"/>
    <m/>
    <n v="713210792"/>
    <m/>
    <n v="1981349100"/>
    <m/>
    <n v="1285886656"/>
    <s v="Generar nuevo conocimiento y desarrollo tecnológico para el cuidado del agua y la restauración ecológica participativa, fortaleciendo la resiliencia ambiental y social en los territorios de Cundinamarca, Boyacá, Risaralda y Atlántico "/>
    <s v="Participación en evento de investigación internacional como ponente  Número de ponencias  2 _x000a_Estudiantes de maestría.  Número de estudiantes de maestría  2 _x000a_Jóvenes investigadores  Número Jóvenes investigadores  2 _x000a_Informe de Validación Línea Base Ambiental y Cartografía  Número de Informes 1 _x000a_Número de estudiantes de maestria 2 _x000a_Número de artículos 2 _x000a_Participación en evento internacional por grupo de investigación OLEOQUIMICA NUMERO DE PONENCIAS 1 _x000a_Video divulgativo a cargo del grupo OLOEQUIMICA con los principales resultados de la caracterización de las prácticas agricolas, el diagnóstico de residualidad y la obtención de los diferentes tipos de biochar y sus aplicaciones en la remoción de contaminantes_x000a_NÚMERO DE VIDEOS 1 _x000a_Doctor en Estancia posdoctoral Número de Doctor 1_x000a_Estudiante de Maestría Número de maestrantes 1 _x000a_Joven investigador Número de investigadores 1 _x000a_Artículos de investigación Número de artículos 2 _x000a_Documentos de investigación Número de libros /o capítulos de libro. 2 _x000a_Ponencias internacionales Número de ponencias 4 _x000a_Ponencias nacionales Número de ponencias 4 _x000a_Libro resultado de investigación   Número de libros 1 _x000a_Guía metodológica de lineamientos ecológicos de intervención con actores locales    Número de Guías Metodológicas  1 _x000a_Intormes trimestrales administrativos  Número de informes  4 _x000a_Intormes trimestrales de supervisión.  Número de informes  4 _x000a_Artículo Clasificación A Open Access (resultados de la remoción de productos farmacéuticos y de cuidado personal y plaguicidas por medio de los diferentes tipos de biochar obtenidos), Responsable Grupo de Investigación Oleoquímica UTP-USTA Número de artículos publicados1 _x000a_Ponencia Internacional Presentación de los resultados de la aplicación del biocarbón obtenido en remoción de contaminantes, en congreso internacional especializado Responsable Grupo de Investigación Oleoquímica UTP-USTA Número de Ponencias 3 _x000a_Estudiante de Maestría eje cafetero Implementación de metodologías HPLC y GC- MS /QQQ evaluación de la remoción de productos farmacéuticos y de cuidado personal y plaguicidas por medio de los diferentes tipos de biochar a cargo del grupo OLEOQUIMICA UTP Número de estudiantes de maestría 1 _x000a_Artículos Clasificación A Open Access (Resultados de la caracterización materias primas y la simulación del proceso de pirólisis y su evaluación económica con el análisis de escala usando los residuos), Responsable Grupo de Investigación DPQ - UTP Número de artículos Pblicados  2 _x000a_Ponencias Internacionales (Resultados de la caracterización materias primas y la simulación del proceso de pirólisis y su evaluación económica con el análisis de escala usando los residuos), Responsable Grupo de Investigación DPQ - UTP Número de ponencias 2 _x000a_Estudiantes de Maestría eje cafetero. Realizar la caracterización materias primas y la simulación del proceso de pirólisis y su evaluación económica con el análisis de escala usando los residuos), Responsable Grupo de Investigación DPQ - UTP Número de estudiantes de maestría 2 _x000a_Artículo publicado en revista indexada derivado de los procesos de oxidación avanzada realizados por el Grupo de Investigación en Fisicoquímica Aplicada y Modelamiento Molecular GIFAMol UTP Número de Artículos 1 _x000a_Artículos de investigación Número de artículos 4 _x000a_Libros resultados de investigación Número de libros /o capítulos de libro. 1 _x000a_Productos tecnológicos patentados o en proceso de solicitud de patente Número de patentes o solicitud de patentes 1 _x000a_Dotación de equipos a escala piloto para la pirolisis de residuos agroindustriales (PML-UTP) Equipos comprados  1 _x000a_Servicio de evaluación del comportamiento a escala piloto de biomasa residual agroindustrial a procesos de transformación pirolítica (PML-UTP) materias primas paralizadas a escala piloto 3 _x000a_Socialización de resultados comunidad científica (PML-UTP) Articulo publicada 1 _x000a_Socialización de resultados potenciales usuarios de la tecnología (PML-UTP) Evento de socialización  3 _x000a_Diseño de estrategia para Incrementar el Nivel de Disponibilidad Tecnológica (TRL) (PML-UTP) Ruta de maduración tecnológica 1 _x000a_Ponencias nacionales  Número de ponencias  6  _x000a_Ponencias internacionales  Número de ponencias   4 _x000a_Joven investigador Número de jóvenes investigadores 4 _x000a_Patentes dron Numero de patentes  1  _x000a_Artículos de investigación A1 Numero de artículos  4 _x000a_Estudiante de Maestria Numero estudiantes de maestria 1  _x000a_Libro de divulgación  Número de libros de divulgación 1 _x000a_Ponencia nacional Número de ponencias 1 _x000a_Kits de transferencia por tecnología Número de kits documentados, validados y listos para transferencia 3 _x000a_Intormes trimestrales administrativos.  Número de informes  4 _x000a_Intormes trimestrales de supervisión. Número de informes  4 _x000a_Estrategia territorial de apropiación comunitaria Documento de estrategia formulado y validado 1 _x000a_Modelos de negocio sostenibles validados Número de modelos por tecnología validados con actores del ecosistema 3 _x000a_Programa de formación técnica y social implementado Número de cursos 1 _x000a_Pilotos de implementación comunitaria Número de pilotos instalados y en funcionamiento autónomo 3 _x000a_Informe de implementación y validación de la estrategia participativa de restauración ecológica Número de Informes 2 _x000a_Informes trimestrales administrativos  Número de informes  4 _x000a_Informes trimestrales de supervisión.   Número de informes  4"/>
    <n v="0.85554692972280633"/>
    <n v="2.3622084715824849E-2"/>
    <n v="0"/>
    <n v="1"/>
    <n v="3.9071603682262986E-2"/>
    <n v="1.464953059920541E-2"/>
    <n v="4.069741315434007E-2"/>
    <n v="2.6412438125560392E-2"/>
    <m/>
    <m/>
    <m/>
    <m/>
    <m/>
    <m/>
    <m/>
    <m/>
    <m/>
    <m/>
    <m/>
    <m/>
    <m/>
    <m/>
    <m/>
    <m/>
    <m/>
    <m/>
    <m/>
    <m/>
    <m/>
    <m/>
    <m/>
    <m/>
  </r>
  <r>
    <n v="2025"/>
    <s v="Propuesta de Investigación Convocatoria"/>
    <x v="1"/>
    <n v="963"/>
    <s v="Orquídeas: Mujeres en Inteligencia Artificial, Ciencias y Tecnologías Cuánticas 2025"/>
    <s v="MinCiencias"/>
    <s v="Ejecutor"/>
    <s v="N/A"/>
    <s v="N/A"/>
    <s v="“Desarrollo de una solución basada en Inteligencia Artificial y Análisis Geoespacial para el Aprovechamiento de Techos para Sistemas Fotovoltaicos en Comunidades Energéticas”"/>
    <n v="12"/>
    <s v="Nelson Diaz Aldana_x000a_Adriana Carolina Luna Hernández_x000a_Laura Dayana Díaz Beltrán "/>
    <m/>
    <n v="274732000"/>
    <n v="0"/>
    <n v="220332000"/>
    <n v="54400000"/>
    <n v="220332000"/>
    <m/>
    <n v="54400000"/>
    <m/>
    <m/>
    <m/>
    <m/>
    <m/>
    <m/>
    <m/>
    <m/>
    <s v="Se propone la creación de modelos de dimensionamiento que recurran a imágenes satelitales de las posibles comunidades energéticas y con apoyo de la inteligencia artificial, determinar las capacidades máximas que pueden ser instaladas en los techos y azoteas de la comunidad. La herramienta de inteligencia artificial que se genere de la metodología propuesta debe ser capaz de replicar las soluciones a diferentes comunidades lo cual facilitará el proceso de dimensionamiento y futura implementación de estas soluciones en las comunidades el Registro de Comunidades Energéticas (RCE). Este proyecto se alinea con la Misión de Transición Energética de las Políticas de Investigación e Innovación Orientadas por Misiones y particularmente apunta al eje de Inteligencia artificial y la línea temática de Optimización y gestión de energías renovables en territorio"/>
    <s v="• Modelo desarrollado a partir de Inteligencia Artificial para el Aprovechamiento de Techos en Sistemas Fotovoltaicos en Comunidades Energéticas. _x000a_• 1 Articulo de Investigación _x000a_• 1 Trabajo de pregrado aprobado. _x000a_• 1 Informe técnico final de investigación. _x000a_• Recursos educativos abiertos _x000a_o Cartillas digitales o Manuales no especializados o Cápsulas de videos explicativos _x000a_o Recursos gráficos, tipo presentaciones e inforgrafias _x000a_• 1 Vinculación de jóven Investigadora."/>
    <n v="0.80198884731301778"/>
    <n v="0.19801115268698222"/>
    <n v="0"/>
    <n v="1"/>
    <n v="0"/>
    <n v="0"/>
    <n v="0"/>
    <n v="0"/>
    <m/>
    <m/>
    <m/>
    <m/>
    <m/>
    <m/>
    <m/>
    <m/>
    <m/>
    <m/>
    <m/>
    <m/>
    <m/>
    <m/>
    <m/>
    <m/>
    <m/>
    <m/>
    <m/>
    <m/>
    <m/>
    <m/>
    <m/>
    <m/>
  </r>
  <r>
    <n v="2025"/>
    <s v="Propuesta de Investigación Convocatoria"/>
    <x v="5"/>
    <n v="963"/>
    <s v="Orquídeas: Mujeres en Inteligencia Artificial, Ciencias y Tecnologías Cuánticas 2026"/>
    <s v="MinCiencias"/>
    <s v="Ejecutor"/>
    <s v="N/A"/>
    <s v="N/A"/>
    <s v="Modelado y análisis de la respuesta óptica de fluoróforos acoplados a nanopartículas metálicas para el monitoreo térmico en aplicaciones biomédicas"/>
    <n v="12"/>
    <s v="Cesar Aurelio Herreño Fierro_x000a_Adriana María De Mendoza Velásquez _x000a_Karen Daniela Chitiva Martínez"/>
    <m/>
    <n v="249956000"/>
    <n v="0"/>
    <n v="232956000"/>
    <n v="17000000"/>
    <n v="232956000"/>
    <m/>
    <n v="17000000"/>
    <m/>
    <m/>
    <m/>
    <m/>
    <m/>
    <m/>
    <m/>
    <m/>
    <s v="Los resultados esperados del proyecto incluyen el desarrollo de un modelo mecanocuántico que describa con precisión la respuesta óptica de fluoróforos acoplados a nanopartículas metálicas bajo excitación láser y en presencia de un baño térmico a temperatura finita. Se generarán simulaciones computacionales que permitan predecir cómo el tamaño, el recubrimiento de la nanopartícula, la temperatura del medio y la intensidad del láser afectan la emisión de los fluoróforos. Además, se llevarán a cabo experimentos que validen estos modelos teóricos mediante la síntesis, caracterización y funcionalización de nanopartículas de oro con fluoróforos como fluoresceína y rodamina, y su posterior análisis óptico bajo diferentes condiciones de excitación. A nivel medible y cuantificable, el proyecto dará lugar a la publicación de al menos un artículo científicos en una revista indexada de primer cuartil, la presentación de los resultados en un congresos internacional, y la formación de al menos una estudiante de pregrado (vincuada bajo la modalidad de joven investigadora) en técnicas avanzadas de modelado, simulación y caracterización óptica. También se espera el desarrollo de herramientas computacionales que puedan ser utilizadas en futuras investigaciones sobre interacción luz-materia a nanoescala. En el corto plazo, este proyecto fortalecerá la capacidad investigativa en nanotecnología y óptica en las instituciones participantes, fomentando colaboraciones entre grupos de investigación. A mediano plazo, se espera que los resultados permitan la optimización de nanosistemas híbridos con aplicaciones en bioimagenología, sensores ópticos y terapias fotodinámicas. A largo plazo, los avances en esta área podrían contribuir al desarrollo de estrategias más precisas y efectivas en el tratamiento del cáncer mediante hipertermia localizada, con impacto en la salud pública y en la consolidación de Colombia como un actor relevante en la investigación en nanomedicina. "/>
    <s v="Articulos A1 1_x000a_Reporte de criterios de diseño para mejorar la sensibilidad térmica de los nanosistemas. 1_x000a_Informes tecnicos de avance y final 2_x000a_Publicación en revistas científicas de divulgación de la Universidad Distrital (&quot;Revista Científica&quot; o &quot;Tecnura&quot;) 1_x000a_Comunicación social del conocimiento Estrategias de comunicación del conocimiento Participación del equipo en un evento de divulgación científica,como una feria universitaria o un encuentro de ciencia abierta.1_x000a_Comunicación social del conocimiento Generación de contenidos Se crearán infografías y videos cortos sobre los hallazgos del proyecto, difundidos en plataformas digitales de la universidad y redes sociales. 2_x000a_Comunicación con enfoque en las relaciones entre ciencia, tecnología y sociedad Estrategias de comunicación del conocimiento Coloquio sobre nanotecnología y biofotónica en medicina para docentes y estudiantes , y un seminario abierto para la comunidad académica sobre los avances y aplicaciones biomédicas del proyecto.2_x000a_Vinculación de jóvenes investigadores mediante becas_x0002_pasantías a las actividades de CTeI Estudiante recien graduada de la Licenciatura en Física de la Universidad Distrital 1_x000d_"/>
    <n v="0.93198802989326124"/>
    <n v="6.8011970106738789E-2"/>
    <n v="0"/>
    <n v="1"/>
    <n v="0"/>
    <n v="0"/>
    <n v="0"/>
    <n v="0"/>
    <m/>
    <m/>
    <m/>
    <m/>
    <m/>
    <m/>
    <m/>
    <m/>
    <m/>
    <m/>
    <m/>
    <m/>
    <m/>
    <m/>
    <m/>
    <m/>
    <m/>
    <m/>
    <m/>
    <m/>
    <m/>
    <m/>
    <m/>
    <m/>
  </r>
  <r>
    <n v="2025"/>
    <s v="Propuesta de Investigación Convocatoria"/>
    <x v="5"/>
    <n v="963"/>
    <s v="Orquídeas: Mujeres en Inteligencia Artificial, Ciencias y Tecnologías Cuánticas 2027"/>
    <s v="MinCiencias"/>
    <s v="Ejecutor"/>
    <s v="N/A"/>
    <s v="N/A"/>
    <s v="Baterías más seguras y sostenibles: biomoléculas y modelado computacional en el diseño de electrolitos híbridos"/>
    <n v="12"/>
    <s v="Cesar Aurelio Herreño Fierro_x000a_Sindy Julieth Rodríguez Sotelo_x000a_Laura Estefany Mora Jimenez"/>
    <m/>
    <n v="248612000"/>
    <n v="0"/>
    <n v="216612000"/>
    <n v="32000000"/>
    <n v="216612000"/>
    <m/>
    <n v="32000000"/>
    <m/>
    <m/>
    <m/>
    <m/>
    <m/>
    <m/>
    <m/>
    <m/>
    <s v="Corto plazo_x000a_Resultados medibles:_x000a_Obtención de configuraciones estructurales estables para los compuestos Cys+AlF3 y Gly+AlF3 intercalados en HOPG mediante simulaciones DFT._x000a_Generación de imágenes simuladas STM comparables con datos experimentales de intercalación._x000a_Identificación de las energías de adsorción y las barreras de difusión de las biomoléculas intercaladas._x000a_Impacto a nivel nacional:_x000a_Iniciar el intercambio científico y técnico entre investigadores de Argentina y otras regiones mediante colaboraciones con el LASUI-IFIS y el Departamento de Física de Neutrones de la CNEA._x000a_Fomentar el uso de métodos de modelización computacional avanzados como DFT en instituciones científicas nacionales, fortaleciendo la infraestructura de investigación en física y materiales._x000a_Aportar avances en la investigación de materiales sostenibles para el almacenamiento de energía: Escritura de un paper científico, participación en congresos._x000a_Mediano plazo_x000a_Resultados medibles:_x000a_Validación experimental de los compuestos intercalados a través de técnicas como XPS, STM y RBS, con resultados que confirmen la estabilidad y la morfología esperadas._x000a_Identificación de las condiciones óptimas para la intercalación y comportamiento de los sistemas biomoleculares en el sustrato de HOPG._x000a_Impacto a nivel regional:_x000a_Generación de conocimiento nuevo. Publicación de un artículo científico basado en los resultados del proyecto, consolidando su impacto académico._x000a_Transferencia científica a través de la participación en congresos especializados, permitiendo la difusión del conocimiento generado._x000a_Formación de una joven investigadora a través de su pasantía, promoviendo el desarrollo de nuevos talentos en el campo de la física de materiales y tecnologías cuánticas._x000a_Establecimiento de vínculos más sólidos entre instituciones de América Latina, como LASUI-IFIS y CNEA en Argentina, promoviendo la cooperación en ciencia y tecnología._x000a_Contribución a la formación de recursos humanos en áreas avanzadas de física de materiales y tecnologías cuánticas en América Latina._x000a_Establecimiento de una línea de investigación en el Grupo de Instrumentación Científica &amp; Didáctica de la Facultad de Ciencias de la Universidad Distrital, enfocada en el modelado computacional de materiales para almacenamiento de energía, promoviendo la continuidad del trabajo desarrollado en el proyecto._x000a_Largo plazo_x000a_Resultados medibles:_x000a_Desarrollo de nuevos electrolitos híbridos más sostenibles y eficientes para su futura implementación en baterías recargables, mejorando la estabilidad y la eficiencia energética._x000a_Publicación de artículos científicos y participación activa en congresos internacionales sobre energías renovables y materiales avanzados, consolidando la visibilidad internacional del proyecto._x000a_Impacto a nivel nacional y regional:_x000a_Contribuir al estudio de materiales avanzados para baterías, reduciendo la dependencia de materiales tóxicos o contaminantes, como los derivados del litio._x000a_Fomentar la investigación aplicada en energías renovables y tecnologías sostenibles, alineándose con los objetivos nacionales y regionales de transición energética y desarrollo tecnológico._x000a_Posible transferencia de conocimiento a industrias locales relacionadas con el almacenamiento de energía, promoviendo el desarrollo de materiales más sostenibles y eficientes."/>
    <s v="Artículo de investigación Artículos categoría A1 Artículo Teórico-Experimental de la intercalación de Cys+AlF3 y Ala+AlF3, con aplicaciones en electrodos híbridos para baterías recargables. 1_x000a_Circulación de conocimiento especializado Participaciones u organizaciones de eventos científicos, tecnológicos y de innovación (congresos, seminarios, foros, conversatorios, talleres, entre otros) La joven investigadora y la doctora, participarán en los Coloquio de Licenciatura en Física y Semana de la Enseñanza de la Física en la Universidad Distrital Francisco José de Caldas.2_x000a_Ponencias Ponencias La Doctora presentará los avances del proyecto en un congreso internacional.1_x000a_Otros Otros Informe Final del Proyecto 1_x000a_Comunicación social del conocimiento Estrategias de comunicación del conocimiento Cuenta de TikTok del Proyecto. Creación de videos cortos (30-60 segundos) que expliquen de manera concisa las generalidades de la investigación. 1 o 2 por semana.1_x000a_Circulación de conocimiento especializado Participaciones u organizaciones de eventos científicos, tecnológicos y de innovación (congresos, seminarios, foros, conversatorios, talleres, entre otros) La Joven Investigadora participará en un congreso Internacional en modalidad póster. Discutirá sus resultados con expertos en el área y recibirá retroalimentación de otros investigadores interesados. 1_x000a_Joven investigador Vinculación de jóvenes investigadores mediante becas_x0002_pasantías a las actividades de CTeI Se vinculará a la Joven Investigadora de este proyecto a becas y pasantías en el exterior. 1_x000a_Apoyo a la creación de programas o cursos de formación de investigadores, especialistas, tecnólogos o técnicos Apoyo a creación de cursos de pregrado Curso de Modelado Cuántico mediante DFT para Aplicaciones en  Materiales. 30 Estudiantes de pregrado"/>
    <n v="0.87128537640982739"/>
    <n v="0.12871462359017263"/>
    <n v="0"/>
    <n v="1"/>
    <n v="0"/>
    <n v="0"/>
    <n v="0"/>
    <n v="0"/>
    <m/>
    <m/>
    <m/>
    <m/>
    <m/>
    <m/>
    <m/>
    <m/>
    <m/>
    <m/>
    <m/>
    <m/>
    <m/>
    <m/>
    <m/>
    <m/>
    <m/>
    <m/>
    <m/>
    <m/>
    <m/>
    <m/>
    <m/>
    <m/>
  </r>
  <r>
    <n v="2025"/>
    <s v="Propuesta de Investigación Convocatoria"/>
    <x v="1"/>
    <s v="NA"/>
    <s v="Wellcome Discovery Award"/>
    <s v="Wellcome Trust"/>
    <s v="Ejecutor"/>
    <s v="NA"/>
    <s v="N/A"/>
    <s v="PREDICTION OF THE BEHAVIOR OF ANTIBIOTICS CEPHALEXIN, AMOXICILLIN AND AZITHROMYCIN IN RAW AND POTABLE WATER MATRICES IN BOGOTÁ, D.C. APPLYING ARTIFICIAL INTELLIGENCE."/>
    <n v="48"/>
    <s v="Juan Pablo Rodríguez Miranda _x000a_Luisa Fernanda González Ramirez _x000a_Dora Luz Gómez Aguilar _x000a_Nohora Marlen Arias Vargas"/>
    <s v="Aquaformat"/>
    <n v="1299500000"/>
    <n v="0"/>
    <n v="1299500000"/>
    <n v="0"/>
    <n v="1299500000"/>
    <m/>
    <m/>
    <m/>
    <m/>
    <m/>
    <m/>
    <m/>
    <m/>
    <m/>
    <m/>
    <s v="Se pretende mejorar el control del uso de los medicamentos para reducir las descargas de los no metabolizados a los cuerpos de agua. _x000a_Finalmente, se busca que este proyecto se convierta en un referente para la normatividad emitida por los Ministerios de Ambiente y Desarrollo Sostenible y Ministerio de Salud y Protección Social de Colombia que permitan modificar el Decreto 1575 de 2007 y la Resolución 2115 de 2007 en lo relacionado con agua potable, siendo Colombia así un referente a los países de Latinoamérica _x000a_"/>
    <s v="•_x0009_Protocolos de muestreo en agua cruda y potable para la detección de antibióticos (Cefalexina, Amoxicilina y Azitromicina)._x000a_•_x0009_Participación en congresos nacionales e internacionales_x000a_•_x0009_Protocolos de estandarización y validación de técnicas analíticas de UV-VIS y HPLC para cuantificación de antibióticos (Cefalexina, Amoxicilina y Azitromicina)._x000a_•_x0009_Generación de artículos científicos en revistas indexadas. _x000a_"/>
    <n v="1"/>
    <n v="0"/>
    <e v="#DIV/0!"/>
    <e v="#DIV/0!"/>
    <n v="0"/>
    <n v="0"/>
    <n v="0"/>
    <n v="0"/>
    <m/>
    <m/>
    <m/>
    <m/>
    <m/>
    <m/>
    <m/>
    <m/>
    <m/>
    <m/>
    <m/>
    <m/>
    <m/>
    <m/>
    <m/>
    <m/>
    <m/>
    <m/>
    <m/>
    <m/>
    <m/>
    <m/>
    <m/>
    <m/>
  </r>
  <r>
    <n v="2025"/>
    <s v="Propuesta de Investigación Convocatoria"/>
    <x v="1"/>
    <s v="NA"/>
    <s v="CONVOCATORIA DE INVESTIGACIÓN PARA GRUPOS DE INVESTIGACIÓN 2025_x000d_"/>
    <s v="ICFES"/>
    <s v="Ejecutor"/>
    <s v="NA"/>
    <s v="NA"/>
    <s v="Influencia institucional en las trayectorias y el rendimiento académico de estudiantes con bajo capital cultural"/>
    <n v="4.5"/>
    <s v="Omer Calderon"/>
    <m/>
    <n v="105060000"/>
    <n v="0"/>
    <n v="34500000"/>
    <n v="70560000"/>
    <n v="34500000"/>
    <m/>
    <n v="70560000"/>
    <m/>
    <m/>
    <m/>
    <m/>
    <m/>
    <m/>
    <m/>
    <m/>
    <s v="Determinar el efecto de las instituciones educativas en las trayectorias de los estudiantes de bajo capital cultural, con resultados superiores al promedio nacional de las pruebas Saber 11 admitidos en la Educación Superior"/>
    <s v="•un artículo científico para una revista indexada_x000a_•presentación de resultados en eventos académicos internacionales especializados en educación, desigualdad y políticas públicas, _x000a_• elaboración de un informe técnico dirigido a las instituciones educativas participantes."/>
    <n v="0.32838378069674473"/>
    <n v="0.67161621930325532"/>
    <n v="0"/>
    <n v="1"/>
    <n v="0"/>
    <n v="0"/>
    <n v="0"/>
    <n v="0"/>
    <m/>
    <m/>
    <m/>
    <m/>
    <m/>
    <m/>
    <m/>
    <m/>
    <m/>
    <m/>
    <m/>
    <m/>
    <m/>
    <m/>
    <m/>
    <m/>
    <m/>
    <m/>
    <m/>
    <m/>
    <m/>
    <m/>
    <m/>
    <m/>
  </r>
  <r>
    <n v="2025"/>
    <s v="Propuesta de Investigación Convocatoria"/>
    <x v="1"/>
    <n v="966"/>
    <s v="CONVOCATORIA COLOMBIA INTELIGENTE: CIENCIA Y TECNOLOGÍAS CUÁNTICAS E INTELIGENCIA ARTIFICIAL PARA LOS TERRITORIOS"/>
    <s v="MinCiencias"/>
    <s v="Aliado"/>
    <s v="Universidad America_x000a_Escuela Tecnológica Instituto Técnico Central_x000a_Empresa B&amp;V Ingenieros SAS_x000a_Asociación principal: Asociación Departamental de Usuarios Campesinos de Cundinamarca. ANUC Cundinamarca"/>
    <s v="N/A"/>
    <s v="Integración de tecnologías 4.0 a través de Inteligencia artificial para la valorización sostenible de residuos orgánicos con Hermetia illucens en comunidades de Bogotá:  Hacia una bioeconomía circular"/>
    <n v="18"/>
    <s v="Carlos Enrique Montenegro Marín, Paulo Alonso Gaona García"/>
    <s v="GIIRA"/>
    <n v="2051819892"/>
    <n v="0"/>
    <n v="1500000000"/>
    <n v="551819892"/>
    <n v="1500000000"/>
    <m/>
    <n v="218400000"/>
    <m/>
    <n v="221099892"/>
    <m/>
    <n v="52416000"/>
    <m/>
    <n v="59904000"/>
    <m/>
    <m/>
    <s v="La propuesta para la valorización sostenible de residuos orgánicos mediante el uso de Hermetia illucens aporta beneficios económicos, sociales y ambientales coherentes con el perfil de las comunidades beneficiarias._x000a_En términos económicos, la bioconversión de 100 kg de residuos orgánicos húmedos genera aproximadamente entre 10 y 15 kg de larvas frescas (con alta humedad, alrededor del 60-70%) y alrededor de 50 a 60 kg de frass húmedo, que puede usarse como fertilizante orgánico. Esta estimación es consistente con estudios recientes donde se reportan tasas de conversión (de residuos a biomasa larvaria) entre 10 y 15% en peso fresco y producción de frass que mantiene un contenido de humedad cercano al 60% (Diener et al., 2011; Nguyen et al., 2015). Esto permite transformar un residuo que inicialmente no tiene valor comercial en productos con valor agregado, generando oportunidades de negocio y emprendimiento local. La venta o uso de larvas como alimento para animales y el uso del frass para agricultura generan ahorro en insumos para las familias y organizaciones participantes (Lalander et al., 2019). Además, experiencias globales muestran que estas iniciativas pueden convertirse en modelos de negocio socialmente inclusivos, fomentando la sostenibilidad económica de las comunidades (Joly &amp; Nikiema, 2022; Beesigamukama et al., 2020)._x000a_Desde el punto de vista social, el proyecto fomenta la generación de empleo local, especialmente para jóvenes y mujeres en las comunidades, promoviendo la inclusión social y equidad. Estudios de casos en comunidades vulnerables indican que iniciativas similares generan entre 1 y 2 empleos directos por cada 1000 kg de residuos procesados mensualmente (Sheppard et al., 2018). Se espera que al menos un 15-20% de los miembros activos de las organizaciones participen directamente en las actividades de recolección, manejo y transformación de residuos, fortaleciendo el tejido comunitario y el empoderamiento local. La capacitación en tecnologías 4.0 e inteligencia artificial aumenta las capacidades técnicas y la participación activa de la comunidad en procesos innovadores, fortaleciendo además la cohesión social y la equidad (Montenegro-Marín et al., 2025; Beesigamukama et al., 2020)._x000a_En el ámbito ambiental, la reducción del volumen y la carga contaminante de los residuos orgánicos evita emisiones de gases de efecto invernadero y la contaminación de suelos y cuerpos de agua. La transformación biológica con Hermetia illucens contribuye a una gestión sostenible de residuos, disminuyendo hasta un 30-40% la materia orgánica que termina en vertederos o en disposición inadecuada (Diener et al., 2011). La generación de frass con alto valor como fertilizante orgánico favorece la recuperación de suelos y promueve prácticas agrícolas sostenibles, cerrando ciclos dentro de una bioeconomía circular (Lalander et al., 2019; Menegon et al., 2020). Además, la experiencia internacional señala que estos sistemas integrados en comunidades fomentan una economía circular con impactos positivos en la resiliencia ambiental local (Joly &amp; Nikiema, 2022)._x000a_Cuantitativamente, para cada 100 kg de residuos tratados, se estima una reducción efectiva del 30-40% del residuo inicial en forma de gases y agua evaporada, manteniendo un balance hídrico coherente con la entrega de frass húmedo (Nguyen et al., 2015). El sistema favorece la creación de aproximadamente 1 a 2 empleos directos por cada 1000 kg de residuo procesado mensualmente, generando ahorro en insumos y mejorando la calidad de vida de las familias involucradas (Sheppard et al., 2018). La participación comunitaria se traduce en mayor conciencia ambiental, mejora en las condiciones sanitarias locales y fortalecimiento del capital social (Montenegro-Marín et al., 2025; Beesigamukama et al., 2020)._x000a_"/>
    <s v="Nuevo conocimiento_x000a_(2)  Artículos científicos de los primeros dos cuartiles de indexación en scopus, publindex_x000a_Objetivo asociados 2 y 3_x000a_Desarrollo tecnológico e innovación_x000a_(1) Prototipo funcional de sistema inteligente de cría y monitoreo de Hermetia illucens (TRL 4-7)._x000a_(1) Software registrado para monitoreo y análisis ambiental en procesos de bioconversión._x000a_(1) Modelo de IA entrenado para clasificación de residuos y predicción de eficiencia de conversión._x000a_Objetivos asociados 1 y 2_x000a_Apropiación social del conocimiento_x000a_(1) Módulo de formación para organizaciones comunitarias en bioeconomía circular e IA. con enfoque poblacional- Estrategia de formación y fortalecimiento de capacidades_x000a_(1) Sistematización del proceso de apropiación tecnológica con comunidades _x000a_(2) Eventos de transferencia tecnológica y socialización de resultados._x000a_(1)Videos educativos_x000a_(1) cartilla sobre bioconversión y tecnologías 4.0._x000a_Objetivos asociados 4_x000a_"/>
    <n v="0.73105831844620794"/>
    <n v="0.10644209116576787"/>
    <n v="0"/>
    <n v="1"/>
    <n v="0.10775794350277212"/>
    <n v="2.5546101879784292E-2"/>
    <n v="2.9195545005467761E-2"/>
    <n v="0"/>
    <m/>
    <m/>
    <m/>
    <m/>
    <m/>
    <m/>
    <m/>
    <m/>
    <m/>
    <m/>
    <m/>
    <m/>
    <m/>
    <m/>
    <m/>
    <m/>
    <m/>
    <m/>
    <m/>
    <m/>
    <m/>
    <m/>
    <m/>
    <m/>
  </r>
  <r>
    <n v="2025"/>
    <s v="Propuesta de Investigación Convocatoria"/>
    <x v="1"/>
    <s v="03 de 2025"/>
    <s v="Chamada MCTI/CNPq nº 03/2025"/>
    <s v="Conselho Nacional de Desenvolvimento Científico e Tecnológico - CNPq"/>
    <s v="Aliado"/>
    <s v="Facultad de Ingeniería Química (FEQ) y Facultad de Física (FAFIS) – Universidad Federal del Sur y  Sudeste de Pará (UNIFESSPA)_x000a_• Departamento Académico de Ingeniería (DAENG) - Universidad Tecnológica Federal de Paraná(UTFPR)_x000a_• Centro de Energías Alternativas y Renovables (CEAR) - Universidad Federal de Paraíba (UFPB)_x000a_• Departamento de Ingeniería Química (DEQ) - Universidad Federal de Santa Maria (UFSM)_x000a_• Departamento de Ingeniería Química y Ambiental - Universidad Nacional de Colombia (UNAL)_x000a_• Curso de Ingeniería Química - Universidad Franciscana (UFN)"/>
    <s v="N/A"/>
    <s v="Transformação do caroço de açaí em biochar usando um forno de baixo custo: uma possível alternativa para combater as mudanças climáticas por meio da captura de CO2 em solo."/>
    <n v="24"/>
    <s v="Prof.ª Dra. Suélen Maria de Amorim (PROPONENTE - Coordinadora del proyecto) _x000a_CPF: 064.922.329-25; Instituto de Geociencias e Ingeniería – UNIFESSPA _x000a_Programa de Posgrado en Física - PPGF - UNIFESSPA _x000a_Programa de Posgrado en Química - PPGQ- Unifesspa _x000a_Prof.ª Dra. Luciane Batistella (colaboradora) _x000a_CPF: 012.204.980-25; Instituto de Geociencias e Engenharias – UNIFESSPA _x000a_Prof. Dr. Jhony Tiago Teleken (colaborador) _x000a_CPF: 066.664.659-70; Instituto de Geociencias e Ingeniería – UNIFESSPA _x000a_Prof. Dr. Tarciso Silva de Andrade Filho (colaborador) _x000a_CPF:752.182.752-04; Facultad de Física – UNIFESSPA _x000a_Prof. Dr. Renato Alves Teixeira (colaborador) _x000a_CPF:; Faculdade Ciências Agrárias - UNIFESSPA _x000a_Prof.ª Dr.ª Michele Di Domenico (colaboradora) _x000a_CPF: 042.760.229-75; Departamento Acadêmico de Engenharias – UTFPR; Programa de Pós-Graduação em _x000a_Engenharia Química - PPGEQ _x000a_Prof. Dr. Claiton Zanini Brusamarello (colaborador) _x000a_CPF: 014.342.880-21; Departamento Acadêmico de Engenharias – UTFPR _x000a_Prof.ª Dr.ª Silvia Layara Floriani (colaboradora) _x000a_CPF: 037.823.119-73; Departamento de Engenharia de Energias Renováveis - UFPB _x000a_Prof.ª Dr.ª Astrid Altamar Consuegra (colaboradora) _x000a_CPF: 011.561.259-95; Programa en Ingeniería de Producción (ciclos propedéuticos) - FTUD - Colômbia _x000a_Prof. Dr. Jaime Aguilar Arias (colaborador) _x000a_CPF: 750.724.591-87; Departamento de Ingeniería Química y Ambiental - UNAL - Colômbia. _x000a_Prof.ª Dr.ª Gabriela Carvalho Collazzo (colaboradora) _x000a_CPF: 008.085.250-50; Departamento de Engenharia Química - UFSM _x000a_Programa de Pós-Graduação em Engenharia Química - PPGEQ _x000a_Prof. Dr. Guilherme Luiz Dotto (colaborador) _x000a_CPF:006638810-48; Departamento de Engenharia Química - UFSM _x000a_Programa de Pós-Graduação em Engenharia Química - PPGEQ _x000a_Prof. Dr. William Leonardo da Silva (colaborador) _x000a_CPF:01170874088; Curso de Engenharia Química _x000a_Programa de Pós-Graduação em Nanociências - UFN "/>
    <m/>
    <n v="141404460"/>
    <n v="0"/>
    <n v="141404460"/>
    <n v="0"/>
    <n v="141404460"/>
    <m/>
    <m/>
    <m/>
    <m/>
    <m/>
    <m/>
    <m/>
    <m/>
    <m/>
    <m/>
    <s v="Estudiar el potencial de aplicación del biocarbón de semillas de açaí en el suelo en cuanto a su capacidad de_x000a_captura de CO2 y desarrollar una tecnología popular y de bajo costo para que los pequeños agricultores produzcan_x000a_biocarbón a partir de este residuo"/>
    <s v="Productos esperados - Año 1:_x000a_• Informes detallados sobre las propiedades de las semillas de açaí utilizadas como materia prima_x000a_para la producción de biocarbón._x000a_• Informes sobre las características físico-químicas de las muestras de suelo recogidas._x000a_• Desarrollo y montaje del horno de pirólisis de bajo costo._x000a_• Documentación técnica y fotos del prototipo construido, acompañadas del manual de operación y_x000a_análisis de costo-beneficio._x000a_• Producción y caracterización inicial de biocarbones._x000a_• Informes parciales de actividades técnicas y científicas._x000a_• Participación en eventos regionales y talleres de extensión._x000a_• Presentación de al menos dos artículos en revistas internacionales de alto impacto._x000a_• Realización de al menos dos eventos de participación comunitaria, incluyendo conferencias y_x000a_demostraciones prácticas de la tecnología desarrollada._x000a_Productos esperados – Año 2:_x000a_• Informes detallados sobre las propiedades de los biocarbones sintetizados en el laboratorio y en el_x000a_reactor de bajo coste._x000a_• Informes con las características físico-químicas del suelo que contiene biocarbón tras el proceso_x000a_de incubación._x000a_• Informes detallados sobre la evaluación de la capacidad de adsorción de CO₂ de los biocarbones,_x000a_el suelo y los biocarbones incubados en el suelo._x000a_• Informes con el análisis de viabilidad técnica, económica y medioambiental._x000a_• Presentación de al menos dos artículos a revistas internacionales de alto impacto y participación en_x000a_congresos nacionales y/o internacionales con presentación oral o póster._x000a_• Formación de recursos humanos._x000a_• Materiales de divulgación científica y concienciación medioambiental._x000a_• Producción de folletos educativos, vídeos explicativos y podcasts con un lenguaje accesible,_x000a_dirigidos a la comunidad local y escolar._x000a_• Consolidación de alianzas y fortalecimiento institucional._x000a_• Ampliación de la red de colaboración entre investigadores, comunidades locales e instituciones_x000a_involucradas, promoviendo nuevas oportunidades de cooperación científica y tecnológica."/>
    <n v="1"/>
    <n v="0"/>
    <e v="#DIV/0!"/>
    <e v="#DIV/0!"/>
    <n v="0"/>
    <n v="0"/>
    <n v="0"/>
    <n v="0"/>
    <m/>
    <m/>
    <m/>
    <m/>
    <m/>
    <m/>
    <m/>
    <m/>
    <m/>
    <m/>
    <m/>
    <m/>
    <m/>
    <m/>
    <m/>
    <m/>
    <m/>
    <m/>
    <m/>
    <m/>
    <m/>
    <m/>
    <m/>
    <m/>
  </r>
  <r>
    <n v="2025"/>
    <s v="Propuesta de Investigación Convocatoria"/>
    <x v="1"/>
    <s v="N/A"/>
    <s v="Vision Grant"/>
    <s v="Spencer Foundation"/>
    <s v="Ejecutor"/>
    <s v="N/A"/>
    <s v="N/A"/>
    <s v="Toward the improvement of in-service teachers' practices from Bogotá"/>
    <n v="13"/>
    <s v="Brigitte Sanchez Robayo"/>
    <m/>
    <n v="288562500"/>
    <n v="0"/>
    <n v="288562500"/>
    <n v="0"/>
    <n v="288562500"/>
    <m/>
    <m/>
    <m/>
    <m/>
    <m/>
    <m/>
    <m/>
    <m/>
    <m/>
    <m/>
    <s v="Estableceremos un plan para cambiar las prácticas de enseñanza en las escuelas públicas de Bogotá (Colombia). Indicadores como los resultados PISA revelan que existe un bajo nivel de rendimiento educativo en Colombia. El sistema educativo de Bogotá es un referente nacional, y la ciudad alberga un alto número de estudiantes. Un cambio en el sistema educativo de Bogotá podría incubar transformaciones más amplias a nivel nacional. Además, la disminución en la matrícula estudiantil en Bogotá presenta una oportunidad para mejorar el desarrollo profesional docente._x000a__x000a_Perseguimos una transformación significativa en las prácticas docentes reales del día a día, incluyendo las actividades de desarrollo profesional (ADP) como parte integral de su trabajo. Seguiremos el enfoque de comunidades de mejora en red. Por lo tanto, nuestro objetivo es establecer un centro en red mientras identificamos las condiciones reales de las prácticas docentes para integrar las ADP. Este centro en red debe estar compuesto por diferentes investigadores, docentes, líderes docentes, parte del personal administrativo escolar y representantes del gobierno. Asimismo, identificaremos las condiciones necesarias para implementar comunidades de práctica sistémicas dentro de las prácticas pedagógicas docentes. De este modo, el principal resultado será un plan integral para integrar las ADP en las prácticas de los docentes de las escuelas públicas de Bogotá, permitiéndoles identificar áreas de reflexión y acción."/>
    <s v="•Participación en una conferencia_x000a_•Un informe final"/>
    <n v="1"/>
    <n v="0"/>
    <e v="#DIV/0!"/>
    <e v="#DIV/0!"/>
    <n v="0"/>
    <n v="0"/>
    <n v="0"/>
    <n v="0"/>
    <m/>
    <m/>
    <m/>
    <m/>
    <m/>
    <m/>
    <m/>
    <m/>
    <m/>
    <m/>
    <m/>
    <m/>
    <m/>
    <m/>
    <m/>
    <m/>
    <m/>
    <m/>
    <m/>
    <m/>
    <m/>
    <m/>
    <m/>
    <m/>
  </r>
  <r>
    <n v="2025"/>
    <s v="Propuesta de Investigación Convocatoria"/>
    <x v="1"/>
    <s v="N/A"/>
    <s v="Convocatoria interna de investigación 2026"/>
    <s v="Universidad Pedagogica Nacional"/>
    <s v="Aliado"/>
    <s v="Universidad Pedagogica Nacional"/>
    <s v="N/A"/>
    <s v="Fundamentos del derecho a la filosofía"/>
    <n v="12"/>
    <s v="Esther Juliana Vargas"/>
    <m/>
    <n v="57945768"/>
    <n v="0"/>
    <n v="46972884"/>
    <n v="10972884"/>
    <n v="46972884"/>
    <m/>
    <n v="10972884"/>
    <m/>
    <m/>
    <m/>
    <m/>
    <m/>
    <m/>
    <m/>
    <m/>
    <s v="Explorar la posibilidad teórica de que la filosofía pueda ser comprendida como derecho. "/>
    <s v="Objetivo 1: Texto publicable sobre la idea de derecho y se explore su relación con los ideales de vida democráticos._x000a_Objetivo 1. Ponencia en evento académico o divulgativo_x000a_Objetivo 2: Texto publicable sobre las distintas tipologías de derecho, los asuntos a los que se refiere y las posibles vías en las que puede hablarse de derecho a la filosofía. _x000a_Objetivo 2. Ponencia en evento académico o divulgativo._x000a_Objetivo 3: Texto publicable sobre las distintas formas de comprender la filosofía y se explore las formas en las que ella puede ser comprendida cuando se establece como derecho._x000a_Objetivo 3. Ponencia en evento académico o divulgativo._x000a_Objetivo 4: Texto publicable en el que se diagnostique o se exprese la necesidad de que la filosofía sea comprendida como derecho_x000a_Objetivo 4: Texto publicable en el que se revelen y exploren formas fundamentales en las que la filosofía ha estado presente social y culturalmente, previo a su consideración como derecho._x000a_Objetivo 4. Ponencia en evento académico o divulgativo._x000a_"/>
    <n v="0.81063528228670645"/>
    <n v="0.18936471771329358"/>
    <n v="0"/>
    <n v="1"/>
    <n v="0"/>
    <n v="0"/>
    <n v="0"/>
    <n v="0"/>
    <m/>
    <m/>
    <m/>
    <m/>
    <m/>
    <m/>
    <m/>
    <m/>
    <m/>
    <m/>
    <m/>
    <m/>
    <m/>
    <m/>
    <m/>
    <m/>
    <m/>
    <m/>
    <m/>
    <m/>
    <m/>
    <m/>
    <m/>
    <m/>
  </r>
  <r>
    <n v="2025"/>
    <s v="Propuesta de Investigación Convocatoria"/>
    <x v="5"/>
    <s v="N/A"/>
    <s v="CONVOCATORIA CITECDES:_x000a_IMPULSO A LA INVESTIGACIÓN PARA EL DESARROLLO SOSTENIBLE 2026 UNIVERSIDAD SANTO TOMÁS SECCIONAL TUNJA"/>
    <s v="Universidad Santo Tomas Seccional Tunja"/>
    <s v="Aliado"/>
    <s v="Universidad Santo Tomas Seccional Tunja_x000a_Escuela Tecnológica Instituto Técnico Central (ETITC)"/>
    <s v="N/A"/>
    <s v="Optimización geométrica de rotores de bombas hidráulicas para operación en modo turbina mediante análisis numérico"/>
    <n v="10"/>
    <s v="Yina Faizully Quintero Gamboa"/>
    <s v="Grupo de Investigación en Energías Alternativas GIEAUD"/>
    <n v="40645800"/>
    <m/>
    <n v="6000000"/>
    <n v="34645800"/>
    <n v="6000000"/>
    <m/>
    <n v="10081800"/>
    <m/>
    <n v="15573000"/>
    <m/>
    <n v="8991000"/>
    <m/>
    <m/>
    <m/>
    <m/>
    <s v="Obtener una geometría de rotor optimizada que, que, al ser reemplazada en una bomba hidráulica comercial, le permita operar como turbina (PAT) con un aumento significativo en la eficiencia hidrodinámica respecto al rotor original._x000a_➢_x000a_Generar modelos numéricos que sirvan como base para futuros desarrollos en turbomáquinas reversibles._x000a_➢_x000a_Validar numéricamente el desempeño hidráulico de las geometrías propuestas._x000a_➢_x000a_Fortalecer la capacidad investigativa interinstitucional en el área de ingeniería hidroambiental aplicada a energías renovables."/>
    <s v="Artículo en revista indexada categoría B 1_x000a_Desarrollo Tecnológico e Innovación software de cálculo hidrodinámico 1_x000a_Apropiación Social del Conocimiento Divulgación en evento científico con componente de apropiación 1_x000a_Formación de Recurso Humano Trabajos de grado de pregrado 2"/>
    <n v="0.14761672792760874"/>
    <n v="0.248040387936761"/>
    <n v="0"/>
    <n v="1"/>
    <n v="0.38313921733610851"/>
    <n v="0.22120366679952172"/>
    <n v="0"/>
    <n v="0"/>
    <m/>
    <m/>
    <m/>
    <m/>
    <m/>
    <m/>
    <m/>
    <m/>
    <m/>
    <m/>
    <m/>
    <m/>
    <m/>
    <m/>
    <m/>
    <m/>
    <m/>
    <m/>
    <m/>
    <m/>
    <m/>
    <m/>
    <m/>
    <m/>
  </r>
  <r>
    <n v="2025"/>
    <s v="Propuesta de Investigación Convocatoria"/>
    <x v="6"/>
    <n v="971"/>
    <s v="CONVOCATORIA PARA LA FINANCIACIÓN DE PROYECTOS DE CTEI CON ENFOQUE EN_x000a_APROPIACIÓN SOCIAL DEL CONOCIMIENTO PARA EL DESARROLLO DE COMUNIDADES_x000a_ENERGÉTICAS EN EL PAÍS"/>
    <s v="MinCiencias "/>
    <s v="Proponente"/>
    <s v="CONSEJO COMUNITARIO LOS ANDES_x000a_OSI COLOMBIA ENERGÍA SOLAR SAS_x000a_NODRIZA FÁBRICA DE PROYECTOS SAS_x000a_NEPTURA ZOMAC SAS_x000a_GUADA HOLDING SAS"/>
    <s v="N/A"/>
    <s v="Implementación de Microred Híbrida Portátil Fotovoltaica–Biomasa para Comunidades Rurales de Colombia en el departamento de Putumayo"/>
    <n v="36"/>
    <s v="Edwin Rivas Trujillo"/>
    <s v="GCEM"/>
    <n v="3669679393"/>
    <m/>
    <n v="3420851593"/>
    <n v="248827800"/>
    <n v="3420851593"/>
    <m/>
    <n v="188329050"/>
    <m/>
    <n v="49110750"/>
    <m/>
    <n v="11388000"/>
    <m/>
    <m/>
    <m/>
    <m/>
    <s v="Línea base socio-energética y térmica; inventarios y mapas de recurso; modelo de demanda; estudio de_x000a_factibilidad (CAPEX/OPEX) y ruta regulatoria para la microred comunitaria._x000a_Prototipos validados a nivel de campo; documentación técnica (planos, unifilares, especificaciones, SOPs);_x000a_software EMS y gemelo digital básico; expediente regulatorio para operación._x000a_Solución energética operando en sitio; indicadores de disponibilidad, continuidad y calidad del suministro;_x000a_plan de O&amp;M, plan de respuesta a emergencias y esquema de sostenibilidad financiera (tarifas_x000a_internas/fondo de reposición)_x000a_Operadores locales certificados; comunidad empoderada y participando en la gestión; productos de_x000a_Apropiación Social del Conocimiento (ASC) y manuales implementados._x000a_Reducción de brechas tecnológicas; paquetes tecnológicos replicables; acuerdos de cooperación para_x000a_escalamiento y adopción en nuevas comunidades rurales."/>
    <s v="Informe técnico_x000a_Documento de análisis financiero._x000a_Documento de evaluación ambiental._x000a_Análisis de factibilidad global del proyecto con enfoque en sostenibilidad._x000a_Documento jurídicoregulatorio._x000a_Actas de participación comunitaria._x000a_Estrategia inicial de formación y transferencia hacia la comunidad beneficiaria._x000a_Plan que detalla cómo el proyecto genera beneficios comunitarios sostenibles._x000a_Documento de diagnóstico socioenergético participativo._x000a_Registro de talleres y encuestas._x000a_"/>
    <n v="0.9321935860460604"/>
    <n v="5.1320300721431442E-2"/>
    <n v="0"/>
    <n v="1"/>
    <n v="1.3382844859330195E-2"/>
    <n v="3.103268373178016E-3"/>
    <n v="0"/>
    <n v="0"/>
    <m/>
    <m/>
    <m/>
    <m/>
    <m/>
    <m/>
    <m/>
    <m/>
    <m/>
    <m/>
    <m/>
    <m/>
    <m/>
    <m/>
    <m/>
    <m/>
    <m/>
    <m/>
    <m/>
    <m/>
    <m/>
    <m/>
    <m/>
    <m/>
  </r>
  <r>
    <n v="2025"/>
    <s v="Propuesta de Investigación Convocatoria"/>
    <x v="6"/>
    <n v="971"/>
    <s v="CONVOCATORIA PARA LA FINANCIACIÓN DE PROYECTOS DE CTEI CON ENFOQUE EN_x000a_APROPIACIÓN SOCIAL DEL CONOCIMIENTO PARA EL DESARROLLO DE COMUNIDADES_x000a_ENERGÉTICAS EN EL PAÍS"/>
    <s v="MinCiencias "/>
    <s v="Aliado"/>
    <s v="*EFICIENCIA ENERGETICA Y GENERACION ALTERNATIVA DE ENERGIA SAS _x000a_* AGRO360 SAS COEJECUTOR_x000a_* ASOCIACION DE PRODUCTORES AGROPECUARIOS AGUAS VIVAS TOTORO _x000a_* UNIVERSIDAD TECNOLÓGICA DE PEREIRA"/>
    <s v="N/A"/>
    <s v="Fortalecimiento de los niveles de eficiencia energética promoviendo el aprovechamiento de fuentes no convencionales de energía renovable en los procesos de acopio y transformación de productos lácteos de la Asociación ASPROVIT en la_x000a_vereda Aguas Vivas, municipio de Totoró (Cauca)"/>
    <n v="24"/>
    <s v="Carlos Adrian Correa Florez"/>
    <s v="Grupo de Compatibilidad e Interferencia_x000a_Electromagnética GCEM"/>
    <n v="3289733475"/>
    <m/>
    <n v="2278021904"/>
    <n v="1011711571"/>
    <n v="2278021904"/>
    <m/>
    <n v="45449342"/>
    <m/>
    <n v="60000000"/>
    <m/>
    <n v="806262229"/>
    <m/>
    <n v="100000000"/>
    <m/>
    <m/>
    <s v="Con esta convocatoria se busca fortalecer las relaciones de tecnociencia respecto a la posibilidad de la adaptación de la tecnología_x000a_que pueda ser adquirida o creada a los contextos sociales, culturales y ambientales donde se calcule impacten en el desarrollo de los_x000a_proyectos._x000a_Implementación, dotación, promoción y operación de comunidades energéticas con foco en acceso a la energía y/o mejora en el_x000a_servicio o reducción de costos."/>
    <s v="Estudio de viabilidad_x000a_Modelo de gobernanza_x000a_Sistema de generación solar fotovoltaico_x000a_Estrategía de comunicación y difusión_x000a_Plan de operación y mantenimiento"/>
    <n v="0.69246397050447983"/>
    <n v="1.3815508868845371E-2"/>
    <n v="0"/>
    <n v="1"/>
    <n v="1.8238559584222852E-2"/>
    <n v="0.24508436173541384"/>
    <n v="3.0397599307038087E-2"/>
    <n v="0"/>
    <m/>
    <m/>
    <m/>
    <m/>
    <m/>
    <m/>
    <m/>
    <m/>
    <m/>
    <m/>
    <m/>
    <m/>
    <m/>
    <m/>
    <m/>
    <m/>
    <m/>
    <m/>
    <m/>
    <m/>
    <m/>
    <m/>
    <m/>
    <m/>
  </r>
  <r>
    <n v="2025"/>
    <s v="Propuesta de Investigación Convocatoria"/>
    <x v="7"/>
    <n v="50"/>
    <s v="CONVOCATORIA EN INVESTIGACIÓN BÁSICA"/>
    <s v="MinCiencias (SGR)"/>
    <s v="Proponente"/>
    <m/>
    <m/>
    <s v="Producción de proteína de insectos para alimentación animal bajo un enfoque de economía circular usando biomasas residuales agrícolas en el departamento de Vichada"/>
    <n v="36"/>
    <s v="Juan Pablo Rodríguez Miranda "/>
    <s v="Aquaformat"/>
    <n v="10051193271"/>
    <m/>
    <n v="9891583333"/>
    <n v="159609938"/>
    <n v="9891583333"/>
    <m/>
    <n v="159609938"/>
    <m/>
    <m/>
    <m/>
    <m/>
    <m/>
    <m/>
    <m/>
    <m/>
    <s v="Incrementar la participación de proyectos I+D +i del área OCDE ciencias biológica en el departamento del Vichada y financiados por MinCiencias"/>
    <s v="36 Informes de Supervisión_x000a_3 Documentos de Investigación_x000a_1Estrategia de ASC_x000a_2 Estancias de Investigación_x000a_6 Jovenes Investigadores"/>
    <n v="0.98412029958069647"/>
    <n v="1.5879700419303578E-2"/>
    <n v="0"/>
    <n v="1"/>
    <n v="0"/>
    <n v="0"/>
    <n v="0"/>
    <n v="0"/>
    <m/>
    <m/>
    <m/>
    <m/>
    <m/>
    <m/>
    <m/>
    <m/>
    <m/>
    <m/>
    <m/>
    <m/>
    <m/>
    <m/>
    <m/>
    <m/>
    <m/>
    <m/>
    <m/>
    <m/>
    <m/>
    <m/>
    <m/>
    <m/>
  </r>
  <r>
    <n v="2025"/>
    <s v="Formacion de Alto Nivel"/>
    <x v="1"/>
    <n v="44"/>
    <s v="FORTALECIMIENTO DE CAPACIDADES REGIONALES MEDIANTE LA FORMACIÓN DE TALENTO HUMANO A NIVEL DE DOCTORADO Y MAESTRÍA, ALINEADO CON LOS RETOS ESTRATÉGICOS DE CTeI DEL PLAN BIENAL 2025-2026"/>
    <s v="MinCiencias (SGR)"/>
    <s v="Aliado"/>
    <s v="Universidad de la Sabana"/>
    <s v="N/A"/>
    <s v="FORTALECIMIENTO DE LAS CAPACIDADES DEL TALENTO HUMANO PARA LA GENERACIÓN Y DIVULGACIÓN DE CONOCIMIENTO, DESARROLLO TECNOLÓGICO E INNOVACIÓN EN LA REGIÓN CENTRO ORIENTE BOGOTÁ Y CUNDINAMARCA."/>
    <n v="96"/>
    <s v="N/A"/>
    <s v="Uso y conservación de la diversidad forestal _x000a_Aquaformat_x000a_Propobos_x000a_Indesos_x000a_Grupo de Estudios Ambientales GEAUD_x000a_Fluoreciencia_x000a_Poiesis XXI_x000a_Contexto,Música y Arte- COMA_x000a_Investigación para la Creación Artística_x000a_Dramaturgías del cuerpo y Escrituras del Espacio_x000a_Vivencias  _x000a_AQUAFORMAT_x000a_ARCO-SES_x000a_ARMOS_x000a_GCEM_x000a_GEFEM_x000a_GESETIC_x000a_GICE_x000a_GICOECOL_x000a_GICOGE_x000a_GIDENUTAS_x000a_GIDPAD_x000a_GIICUD_x000a_GIIRA_x000a_GISE3_x000a_GITEM++_x000a_GITUD_x000a_GRECO_x000a_IDEAS_x000a_INTECSE_x000a_INTERNET INTELIGENTE_x000a_ITI_x000a_LASER_x000a_LIDER_x000a_LIFAE_x000a_MULTIMEDIA INTERACTIVA Y ANIMACIÓN DIGITAL_x000a_NIDE_x000a_Diseño, Modelamiento y Simulación DIMSI_x000a_Grupo de investigación en cadenas de abastecimiento, logística y trazabilidad GICALyT_x000a_Ingeniería y Nanotecnología para la Vida INVID_x000a_LAMIC_x000a_GEIT"/>
    <n v="17265991587"/>
    <m/>
    <n v="16149061715"/>
    <n v="1116929872"/>
    <n v="16149061715"/>
    <m/>
    <n v="132800000"/>
    <m/>
    <n v="984129872"/>
    <m/>
    <m/>
    <m/>
    <m/>
    <m/>
    <m/>
    <s v="El proyecto FORTALECIMIENTO DE LAS CAPACIDADES DEL TALENTO HUMANO PARA LA GENERACIÓN Y DIVULGACIÓN DE CONOCIMIENTO, DESARROLLO TECNOLÓGICO E INNOVACIÓN EN LA REGIÓN CENTRO ORIENTE BOGOTÁ Y CUNDINAMARCA, entregará 67 estudiantes con beca para estudio de doctorado y 20 estudiantes con beca para estudio de maestría, mediante recursos de Asignaciones CTeI del SGR y recursos de contrapartida de la Universidad de La Sabana y la Universidad Distrital Francisco José de Caldas. De acuerdo con el Observatorio Laboral para la Educación, durante los últimos 5 años en el Departamento de Cundinamarca se han graduado de doctorado en promedio 11,4 personas por año, por lo tanto, se incrementará en más de un 200% esta cifra durante los años 4 y 5 de este proyecto cuando se espera que se gradúen los beneficiarios._x000a__x000a_Cada uno de los doctores formados generará una producción mínima de un (1) artículo de investigación publicado en una revista indexada en la base de datos Scopus o WoS, así como la divulgación de los resultados de su investigación en el marco de la estrategia institucional de divulgación descrita en este documento._x000a__x000a_El desarrollo de los trabajos de investigación con calidad e impacto por parte de cada estudiante de doctorado será orientado a atender las demandas territoriales de Bogotá D.C. y el Departamento de Cundinamarca desde los diferentes alcances temáticos definidos por la convocatoria, en materia de ciencia, tecnología e innovación dentro de los retos establecidos por el Plan Bienal de convocatorias 2025-2026 de la Asignación para la Ciencia Tecnología e Innovación del Sistema General de Regalías, de la siguiente manera:_x000a__x000a_•_x0009_Tesis doctorales dirigidas a atender las demandas de Bogotá D.C: 40._x000a_•_x0009_Tesis doctorales dirigidas a atender las demandas del Departamento de Cundinamarca: 27._x000a_•_x0009_Tesis de maestría dirigidas a atender las demandas de Bogotá D.C: 16._x000a_•_x0009_Tesis de maestría dirigidas a atender las demandas del Departamento de Cundinamarca: 4._x000a__x000a_Se espera que los resultados de las tesis de estos 87 nuevos profesionales de alto nivel incrementen la contribución de la CTeI al desarrollo social, ambiental, económico y sostenible de la Región Centro Oriente y el país, una de las metas definidas en la Política Nacional de Ciencia Tecnología e Innovación, y a largo plazo al crecimiento económico de Colombia._x000a__x000a_Así mismo, al aumentar el número de investigadores reconocidos por el SNCTI, mejore el empleo intensivo en conocimiento acercando al país a esa meta de ser un referente regional y el tercer país más innovador de Latinoamérica. Así mismo, al aumentar el acervo de capital científico del país con formación de alto nivel, se espera que a mediano y largo plazo aumente la capacidad nacional de generación de conocimiento científico de calidad e impacto, lo que sitúe a Colombia más arriba en los rankings internacionales._x000a_Finalmente, la ciencia al servicio de las comunidades y territorios, con resultados relevantes para las necesidades de la región, contribuirá a aumentar el bienestar social y las políticas públicas orientadas a mejorar la calidad de vida de los(las) ciudadanos(as)._x000a_"/>
    <s v="67 Becas DOctorales _x000a_20 Becas de maestria"/>
    <n v="0.93531041258927961"/>
    <n v="7.6914204047214101E-3"/>
    <n v="0"/>
    <n v="1"/>
    <n v="5.6998167005999016E-2"/>
    <n v="0"/>
    <n v="0"/>
    <n v="0"/>
    <m/>
    <m/>
    <m/>
    <m/>
    <m/>
    <m/>
    <m/>
    <m/>
    <m/>
    <m/>
    <m/>
    <m/>
    <m/>
    <m/>
    <m/>
    <m/>
    <m/>
    <m/>
    <m/>
    <m/>
    <m/>
    <m/>
    <m/>
    <m/>
  </r>
  <r>
    <n v="2026"/>
    <s v="Restauración Ecologica"/>
    <x v="7"/>
    <n v="9"/>
    <s v="CONVOCATORIA PARA LA CONSERVACIÓN DE ÁREAS AMBIENTALES ESTRATÉGICAS Y LUCHA NACIONAL CONTRA LA DEFORESTACIÓN"/>
    <s v="MinAmbiente (SGR)"/>
    <s v="Ejecutor"/>
    <s v="Alcaldia Municipal de Atrato"/>
    <s v="NA"/>
    <s v="IMPLEMENTACIÓN DE ACCIONES DE RESTAURACIÓN ECOLÓGICA PARTICIPATIVA Y BIOECONOMÍA EN ÁREAS DE IMPORTANCIA AMBIENTAL EN LA ZRF PACIFICO PARA EL MUNICIPIO DE ATRATO"/>
    <n v="24"/>
    <s v="I3+"/>
    <s v="No Presentado"/>
    <s v=" "/>
    <m/>
    <n v="12000000000"/>
    <n v="0"/>
    <n v="12000000000"/>
    <n v="0"/>
    <n v="0"/>
    <m/>
    <m/>
    <m/>
    <m/>
    <m/>
    <m/>
    <m/>
    <m/>
    <s v="Disminuir la pérdida progresiva de la biodiversidad y deterioro de la provisión de servicios ecosistémicos en áreas ambientales estratégicas en el Municipio de Atrato – Chocó"/>
    <s v="Áreas en proceso de restauración Hectáreas 410_x000a_Número de asistencias técnicas Asistencias técnicas realizadas 36"/>
    <n v="1"/>
    <m/>
    <m/>
    <m/>
    <m/>
    <m/>
    <m/>
    <m/>
    <m/>
    <m/>
    <m/>
    <m/>
    <m/>
    <m/>
    <m/>
    <m/>
    <m/>
    <m/>
    <m/>
    <m/>
    <m/>
    <m/>
    <m/>
    <m/>
    <m/>
    <m/>
    <m/>
    <m/>
    <m/>
    <m/>
    <m/>
    <m/>
  </r>
  <r>
    <n v="2026"/>
    <s v="Restauración Ecologica"/>
    <x v="7"/>
    <n v="9"/>
    <s v="CONVOCATORIA PARA LA CONSERVACIÓN DE ÁREAS AMBIENTALES ESTRATÉGICAS Y LUCHA NACIONAL CONTRA LA DEFORESTACIÓN"/>
    <s v="MinAmbiente (SGR)"/>
    <s v="Ejecutor"/>
    <s v="Alcaldía de Murindo"/>
    <s v="NA"/>
    <s v="RESTAURACIÓN PARTICIPATIVA PARA LA SOSTENIBILIDAD DE LOS ECOSISTEMAS LOCALES EN ÁREAS DE IMPORTANCIA AMBIENTAL DE LA ZRF PACÍFICO EN EL MUNICIPIO DE MURINDÓ"/>
    <n v="24"/>
    <s v="I3+"/>
    <s v="No Presentado"/>
    <n v="12000000000"/>
    <m/>
    <n v="12000000000"/>
    <n v="0"/>
    <n v="12000000000"/>
    <m/>
    <m/>
    <m/>
    <m/>
    <m/>
    <m/>
    <m/>
    <m/>
    <m/>
    <m/>
    <s v="Disminuir la pérdida progresiva de la biodiversidad y deterioro de la provisión de servicios ecosistémicos en áreas ambientales estratégicas del municipio de Murindó."/>
    <s v="Áreas en proceso de restauración Hectáreas 401,6_x000a_Número de asistencias técnicas Asistencias técnicas realizadas 5"/>
    <n v="1"/>
    <m/>
    <m/>
    <m/>
    <m/>
    <m/>
    <m/>
    <m/>
    <m/>
    <m/>
    <m/>
    <m/>
    <m/>
    <m/>
    <m/>
    <m/>
    <m/>
    <m/>
    <m/>
    <m/>
    <m/>
    <m/>
    <m/>
    <m/>
    <m/>
    <m/>
    <m/>
    <m/>
    <m/>
    <m/>
    <m/>
    <m/>
  </r>
  <r>
    <n v="2026"/>
    <s v="Restauración Ecologica"/>
    <x v="7"/>
    <n v="9"/>
    <s v="CONVOCATORIA PARA LA CONSERVACIÓN DE ÁREAS AMBIENTALES ESTRATÉGICAS Y LUCHA NACIONAL CONTRA LA DEFORESTACIÓN"/>
    <s v="MinAmbiente (SGR)"/>
    <s v="Ejecutor"/>
    <s v="Municipio de Nóvita"/>
    <s v="NA"/>
    <s v="IMPLEMENTACIÓN DE ACCIONES DE RESTAURACIÓN ECOLÓGICA PARTICIPATIVA Y BIOECONOMÍA EN ÁREAS DE IMPORTANCIA AMBIENTAL EN LA ZRF PACIFICO PARA EL MUNICIPIO DE NOVITA"/>
    <n v="24"/>
    <s v="I3+"/>
    <s v="No Presentado"/>
    <n v="12000000000"/>
    <m/>
    <n v="12000000000"/>
    <n v="0"/>
    <n v="12000000000"/>
    <m/>
    <m/>
    <m/>
    <m/>
    <m/>
    <m/>
    <m/>
    <m/>
    <m/>
    <m/>
    <s v="Disminuir la pérdida progresiva de la biodiversidad y deterioro de la_x000a_provisión de servicios ecosistémicos en áreas ambientales estratégicas del Municipio de Novita – Choco."/>
    <s v="Áreas en proceso de restauración Hectáreas 411,02_x000a_Número de asistencias técnicas Asistencias técnicas realizadas 30"/>
    <n v="1"/>
    <m/>
    <m/>
    <m/>
    <m/>
    <m/>
    <m/>
    <m/>
    <m/>
    <m/>
    <m/>
    <m/>
    <m/>
    <m/>
    <m/>
    <m/>
    <m/>
    <m/>
    <m/>
    <m/>
    <m/>
    <m/>
    <m/>
    <m/>
    <m/>
    <m/>
    <m/>
    <m/>
    <m/>
    <m/>
    <m/>
    <m/>
  </r>
  <r>
    <n v="2026"/>
    <s v="Restauración Ecologica"/>
    <x v="7"/>
    <n v="9"/>
    <s v="CONVOCATORIA PARA LA CONSERVACIÓN DE ÁREAS AMBIENTALES ESTRATÉGICAS Y LUCHA NACIONAL CONTRA LA DEFORESTACIÓN"/>
    <s v="MinAmbiente (SGR)"/>
    <s v="Ejecutor"/>
    <s v="Institución Universitaria del Putumayo"/>
    <s v="NA"/>
    <s v="RESTAURACIÓN ECOLÓGICA EN EL PNN EL TUPARRO Y SU ZONA DE INFLUENCIA HÍDRICA (DIRECTOS ORINOCO TOMO–META) EN EL MUNICIPIO DE PUERTO CARREÑO"/>
    <n v="24"/>
    <s v="I3+"/>
    <s v="No Presentado"/>
    <n v="12000000000"/>
    <m/>
    <n v="12000000000"/>
    <n v="0"/>
    <n v="12000000000"/>
    <m/>
    <m/>
    <m/>
    <m/>
    <m/>
    <m/>
    <m/>
    <m/>
    <m/>
    <m/>
    <s v="Contribuir en la recuperación de coberturas estratégicas de conectividad asociadas a planos de inundación y corredores riparios del sistema hídrico Caño la Hormiga – Tomo – río Orinoco (PNN El Tuparro)."/>
    <s v="Áreas en proceso de restauración Hectáreas 167,56_x000a_Número de asistencias técnicas Asistencias técnicas realizadas 20"/>
    <n v="1"/>
    <m/>
    <m/>
    <m/>
    <m/>
    <m/>
    <m/>
    <m/>
    <m/>
    <m/>
    <m/>
    <m/>
    <m/>
    <m/>
    <m/>
    <m/>
    <m/>
    <m/>
    <m/>
    <m/>
    <m/>
    <m/>
    <m/>
    <m/>
    <m/>
    <m/>
    <m/>
    <m/>
    <m/>
    <m/>
    <m/>
    <m/>
  </r>
  <r>
    <n v="2026"/>
    <s v="Restauración Ecologica"/>
    <x v="7"/>
    <n v="10"/>
    <s v="Conservación de áreas ambientales estratégicas y lucha nacional contra la deforestación para pueblos y comunidades indígenas"/>
    <s v="MinAmbiente (SGR)"/>
    <s v="Ejecutor"/>
    <s v="• Autoridades indígenas del resguardo Chaquenodá_x000a_• Familias del resguardo Chaquenodá_x000a_• CORANTIOQUIA_x000a_• Fundación Genene"/>
    <s v="NA"/>
    <s v="CONSERVACIÓN AMBIENTAL, RESTAURACIÓN PARTICIPATIVA Y FORTALECIMIENTO DE LA GOBERNANZA AMBIENTAL EN EL RESGUARDO INDÍGENA CHAQUENODÁ, MUNICIPIO DE FRONTINO, ANTIOQUIA"/>
    <n v="24"/>
    <s v="I3+"/>
    <s v="No Presentado"/>
    <n v="8000000000"/>
    <m/>
    <n v="8000000000"/>
    <n v="0"/>
    <n v="8000000000"/>
    <m/>
    <m/>
    <m/>
    <m/>
    <m/>
    <m/>
    <m/>
    <m/>
    <m/>
    <m/>
    <s v="Contribuir a la conservación y manejo sostenible de áreas ambientales estratégicas en el Resguardo Indígena Emberá Katío de Chaquenodá mediante procesos de restauración ecológica participativa, fortalecimiento de la gobernanza ambiental indígena y desarrollo de economías de la naturaleza que promuevan la reducción de la deforestación y la sostenibilidad socioecológica del territorio."/>
    <s v="Área de ecosistemas estratégicos intervenidos mediante restauración ecológica participativa._x0009_450 hectáreas intervenidas._x000a_5 jornadas de formación comunitaria._x000a_50 hectáreas con sistemas productivos sostenibles implementados."/>
    <n v="1"/>
    <m/>
    <m/>
    <m/>
    <m/>
    <m/>
    <m/>
    <m/>
    <m/>
    <m/>
    <m/>
    <m/>
    <m/>
    <m/>
    <m/>
    <m/>
    <m/>
    <m/>
    <m/>
    <m/>
    <m/>
    <m/>
    <m/>
    <m/>
    <m/>
    <m/>
    <m/>
    <m/>
    <m/>
    <m/>
    <m/>
    <m/>
  </r>
  <r>
    <n v="2026"/>
    <s v="Restauración Ecologica"/>
    <x v="7"/>
    <n v="10"/>
    <s v="Conservación de áreas ambientales estratégicas y lucha nacional contra la deforestación para pueblos y comunidades indígenas"/>
    <s v="MinAmbiente (SGR)"/>
    <s v="Ejecutor"/>
    <s v="• Resguardo Ancestral Del Pueblo Tamaz Dujos Del Caguán Paniquita_x000a_• Familias del resguardo indígena_x000a_• Departamento del Huila"/>
    <s v="NA"/>
    <s v="RESTAURACIÓN ECOLÓGICA PARTICIPATIVA EN ÁREAS CLAVE DE LA CUENCA DEL RÍO LORO – RESGUARDO ANCESTRAL TAMAZ DUJOS EN EL MUNICIPIO DE RIVERA"/>
    <n v="24"/>
    <s v="I3+"/>
    <s v="No Presentado"/>
    <n v="7895500000"/>
    <m/>
    <n v="7895500000"/>
    <n v="0"/>
    <n v="7895500000"/>
    <m/>
    <m/>
    <m/>
    <m/>
    <m/>
    <m/>
    <m/>
    <m/>
    <m/>
    <m/>
    <s v="Disminuir la pérdida progresiva de la biodiversidad y deterioro de la provisión de servicios ecosistémicos en el territorio del Resguardo Ancestral Del Pueblo Tamaz Dujos Del Caguán Paniquita."/>
    <s v="Áreas en proceso de restauración Hectáreas 304,76_x000a_Número de asistencias técnicas Asistencias técnicas realizadas 41"/>
    <n v="1"/>
    <m/>
    <m/>
    <m/>
    <m/>
    <m/>
    <m/>
    <m/>
    <m/>
    <m/>
    <m/>
    <m/>
    <m/>
    <m/>
    <m/>
    <m/>
    <m/>
    <m/>
    <m/>
    <m/>
    <m/>
    <m/>
    <m/>
    <m/>
    <m/>
    <m/>
    <m/>
    <m/>
    <m/>
    <m/>
    <m/>
    <m/>
  </r>
  <r>
    <n v="2026"/>
    <s v="Restauración Ecologica"/>
    <x v="7"/>
    <n v="10"/>
    <s v="Conservación de áreas ambientales estratégicas y lucha nacional contra la deforestación para pueblos y comunidades indígenas"/>
    <s v="MinAmbiente (SGR)"/>
    <s v="Ejecutor"/>
    <s v="• Resguardo Indígena De Tóez De Caloto - Cooperante_x000a_• Familias del resguardo indígena - Beneficiario_x000a_• Departamento del Cauca - Beneficiario"/>
    <s v="NA"/>
    <s v="Restauración ecosistémica y gobernanza participativa en áreas clave de las cuencas Quinamayo y Palo – resguardo indígena de Toez en el municipio de Caloto"/>
    <n v="24"/>
    <s v="I3+"/>
    <s v="No Presentado"/>
    <n v="7798500000"/>
    <m/>
    <n v="7798500000"/>
    <n v="0"/>
    <n v="7798500000"/>
    <m/>
    <m/>
    <m/>
    <m/>
    <m/>
    <m/>
    <m/>
    <m/>
    <m/>
    <m/>
    <s v="Disminuir la pérdida progresiva de la biodiversidad y deterioro de la provisión de servicios ecosistémicos en áreas ambientales estratégicas del Resguardo Indígena de Toez en Caloto Cauca."/>
    <s v="Áreas en proceso de restauración Hectáreas 307,43_x000a_Número de asistencias técnicas Asistencias técnicas realizadas 11"/>
    <n v="1"/>
    <m/>
    <m/>
    <m/>
    <m/>
    <m/>
    <m/>
    <m/>
    <m/>
    <m/>
    <m/>
    <m/>
    <m/>
    <m/>
    <m/>
    <m/>
    <m/>
    <m/>
    <m/>
    <m/>
    <m/>
    <m/>
    <m/>
    <m/>
    <m/>
    <m/>
    <m/>
    <m/>
    <m/>
    <m/>
    <m/>
    <m/>
  </r>
  <r>
    <n v="2026"/>
    <s v="Restauración Ecologica"/>
    <x v="7"/>
    <n v="11"/>
    <s v="Conservación de áreas ambientales estratégicas y lucha nacional contra la deforestación para comunidades negras, afrocolombianas, raizales y palenqueras"/>
    <s v="MinAmbiente (SGR)"/>
    <s v="Ejecutor"/>
    <s v="Consejo Comunitario General del Río Baudó (ACABA)"/>
    <s v="NA"/>
    <s v="Restauración participativa para la conectividad ecológica del río Baudó en la ZRF Pacífico (Ley 2da), en el territorio del Consejo Comunitario General del Río Baudó, en el municipio de Medio Baudó"/>
    <n v="24"/>
    <s v="I3+"/>
    <s v="No Presentado"/>
    <n v="7895000356.0799999"/>
    <m/>
    <n v="7895000356.0799999"/>
    <n v="0"/>
    <n v="7895000356.0799999"/>
    <m/>
    <m/>
    <m/>
    <m/>
    <m/>
    <m/>
    <m/>
    <m/>
    <m/>
    <m/>
    <s v="Disminuir la pérdida de la biodiversidad y sus servicios ecosistémicos de áreas ambientales estratégicas en el Consejo Comunitario General del Río Baudó y sus Afluentes (ACABA)"/>
    <s v="Áreas en proceso de restauración Hectáreas 312,23_x000a_Número de asistencias técnicas Asistencias técnicas realizadas 7"/>
    <n v="1"/>
    <m/>
    <m/>
    <m/>
    <m/>
    <m/>
    <m/>
    <m/>
    <m/>
    <m/>
    <m/>
    <m/>
    <m/>
    <m/>
    <m/>
    <m/>
    <m/>
    <m/>
    <m/>
    <m/>
    <m/>
    <m/>
    <m/>
    <m/>
    <m/>
    <m/>
    <m/>
    <m/>
    <m/>
    <m/>
    <m/>
    <m/>
  </r>
  <r>
    <n v="2026"/>
    <s v="Restauración Ecologica"/>
    <x v="7"/>
    <n v="11"/>
    <s v="Conservación de áreas ambientales estratégicas y lucha nacional contra la deforestación para comunidades negras, afrocolombianas, raizales y palenqueras"/>
    <s v="MinAmbiente (SGR)"/>
    <s v="Ejecutor"/>
    <s v="Consejo Comunitario Mayor de Unión Panamericana"/>
    <s v="NA"/>
    <s v="Fortalecimiento de la conectividad ecológica y los servicios ecosistémicos mediante restauración participativa en áreas de importancia ambiental de la ZRF pacífico, cuencas Quito–Alto San Juan, en el municipio de Unión Panamericana"/>
    <n v="24"/>
    <s v="I3+"/>
    <s v="No Presentado"/>
    <n v="7991600100"/>
    <m/>
    <n v="7991600100"/>
    <n v="0"/>
    <n v="7991600100"/>
    <m/>
    <m/>
    <m/>
    <m/>
    <m/>
    <m/>
    <m/>
    <m/>
    <m/>
    <m/>
    <s v="Disminuir la pérdida progresiva de la biodiversidad y deterioro de la provisión de servicios ecosistémicos en áreas ambientales estratégicas del Consejo Comunitario Mayor de Unión Panamericana - COCOMAUPA."/>
    <s v="Áreas en proceso de restauración Hectáreas 308,1_x000a_Número de asistencias técnicas Asistencias técnicas realizadas 5"/>
    <n v="1"/>
    <m/>
    <m/>
    <m/>
    <m/>
    <m/>
    <m/>
    <m/>
    <m/>
    <m/>
    <m/>
    <m/>
    <m/>
    <m/>
    <m/>
    <m/>
    <m/>
    <m/>
    <m/>
    <m/>
    <m/>
    <m/>
    <m/>
    <m/>
    <m/>
    <m/>
    <m/>
    <m/>
    <m/>
    <m/>
    <m/>
    <m/>
  </r>
  <r>
    <n v="2026"/>
    <s v="Restauración Ecologica"/>
    <x v="7"/>
    <n v="11"/>
    <s v="Conservación de áreas ambientales estratégicas y lucha nacional contra la deforestación para comunidades negras, afrocolombianas, raizales y palenqueras"/>
    <s v="MinAmbiente (SGR)"/>
    <s v="Ejecutor"/>
    <s v="Consejo Comunitario Afrocolombiano de Bajo de Polo "/>
    <s v="NA"/>
    <s v="Restauración participativa para la conectividad ecológica del río Baudó en la ZRF Pacífico (Ley 2da), en el territorio del Consejo Comunitario General del Río Baudó, en el municipio de Medio Baudó "/>
    <n v="24"/>
    <s v="I3+"/>
    <s v="No Presentado"/>
    <n v="7950850800"/>
    <m/>
    <n v="7950850800"/>
    <n v="0"/>
    <n v="7950850800"/>
    <m/>
    <m/>
    <m/>
    <m/>
    <m/>
    <m/>
    <m/>
    <m/>
    <m/>
    <m/>
    <s v="Recuperar el BST y los servicios ecosistémicos en el territorio del Consejo Comunitario Afrocolombiano de Bajo Polo del Corregimiento de Rotinet"/>
    <s v="Áreas en proceso de restauración Hectáreas 167,56_x000a_Número de asistencias técnicas Asistencias técnicas realizadas 41"/>
    <n v="1"/>
    <m/>
    <m/>
    <m/>
    <m/>
    <m/>
    <m/>
    <m/>
    <m/>
    <m/>
    <m/>
    <m/>
    <m/>
    <m/>
    <m/>
    <m/>
    <m/>
    <m/>
    <m/>
    <m/>
    <m/>
    <m/>
    <m/>
    <m/>
    <m/>
    <m/>
    <m/>
    <m/>
    <m/>
    <m/>
    <m/>
    <m/>
  </r>
  <r>
    <n v="2026"/>
    <s v="Restauración Ecologica"/>
    <x v="7"/>
    <n v="11"/>
    <s v="Conservación de áreas ambientales estratégicas y lucha nacional contra la deforestación para comunidades negras, afrocolombianas, raizales y palenqueras"/>
    <s v="MinAmbiente (SGR)"/>
    <s v="Ejecutor"/>
    <s v="Consejo Comunitario de Campesinos y Pescadores de la Vereda Leticia (Proponente)"/>
    <s v="NA"/>
    <s v="Implementación de acciones de restauración ecológica participativa y bioeconomía en el DRMI Bahía de Cispatá – San Antero"/>
    <n v="24"/>
    <s v="I3+"/>
    <s v="No Presentado"/>
    <n v="7375100000"/>
    <m/>
    <n v="7375100000"/>
    <n v="0"/>
    <n v="7375100000"/>
    <m/>
    <m/>
    <m/>
    <m/>
    <m/>
    <m/>
    <m/>
    <m/>
    <m/>
    <m/>
    <s v="Reducir la degradación progresiva de los ecosistemas estratégicos del DRMI Bahía de Cispatá en el territorio colectivo del C.C.C.P.C.N.L., asociada a procesos de deforestación y fortalecer el control y gobernanza comunitaria."/>
    <s v="Áreas en proceso de restauración Hectáreas 167,56_x000a_Número de asistencias técnicas Asistencias técnicas realizadas 41"/>
    <n v="1"/>
    <m/>
    <m/>
    <m/>
    <m/>
    <m/>
    <m/>
    <m/>
    <m/>
    <m/>
    <m/>
    <m/>
    <m/>
    <m/>
    <m/>
    <m/>
    <m/>
    <m/>
    <m/>
    <m/>
    <m/>
    <m/>
    <m/>
    <m/>
    <m/>
    <m/>
    <m/>
    <m/>
    <m/>
    <m/>
    <m/>
    <m/>
  </r>
  <r>
    <n v="2026"/>
    <s v="Restauración Ecologica"/>
    <x v="7"/>
    <n v="11"/>
    <s v="Conservación de áreas ambientales estratégicas y lucha nacional contra la deforestación para comunidades negras, afrocolombianas, raizales y palenqueras"/>
    <s v="MinAmbiente (SGR)"/>
    <s v="Ejecutor"/>
    <s v="Consejo Comunitario Legado Ancestral "/>
    <s v="NA"/>
    <s v="Fortalecimiento de la gobernanza territorial y restauración participativa en el territorio del Consejo Comunitario Legado Ancestral – Cuenca del Río Mira (Tumaco"/>
    <n v="24"/>
    <s v="I3+"/>
    <s v="No Presentado"/>
    <n v="7649900050"/>
    <m/>
    <n v="7649900050"/>
    <n v="0"/>
    <n v="7649900050"/>
    <m/>
    <m/>
    <m/>
    <m/>
    <m/>
    <m/>
    <m/>
    <m/>
    <m/>
    <m/>
    <s v="Disminuir la pérdida progresiva de la biodiversidad y deterioro de la provisión de servicios ecosistémicos en áreas ambientales estratégicas del Consejo comunitario Legado Ancestral de Tumaco en Nariño."/>
    <s v="Áreas en proceso de restauración Hectáreas 307,43_x000a_Número de asistencias técnicas Asistencias técnicas realizadas 10"/>
    <n v="1"/>
    <m/>
    <m/>
    <m/>
    <m/>
    <m/>
    <m/>
    <m/>
    <m/>
    <m/>
    <m/>
    <m/>
    <m/>
    <m/>
    <m/>
    <m/>
    <m/>
    <m/>
    <m/>
    <m/>
    <m/>
    <m/>
    <m/>
    <m/>
    <m/>
    <m/>
    <m/>
    <m/>
    <m/>
    <m/>
    <m/>
    <m/>
  </r>
  <r>
    <n v="2026"/>
    <s v="Propuesta de Investigación Convocatoria"/>
    <x v="7"/>
    <n v="1"/>
    <s v="FAPMIG 01/2026"/>
    <s v="Fundação de Amparo à Pesquisa do Estado de Minas Gerais – FAPEMIG, Brasil"/>
    <s v="Aliado"/>
    <s v="1- Universidade Federal do Triângulo Mineiro (UFTM), campus Uberaba - Brasil_x000a_2- Universidade Federal de Uberlândia (UFU), campus Ituiutaba e campus Uberlândia - Brasil_x000a_3- Universidad Nacional de Córdoba (UNC) - Argentina"/>
    <s v="NA"/>
    <s v="Museus de ciências: interfaces e contribuições para a divulgação científica, educação e formação científica cidadã"/>
    <n v="36"/>
    <s v="UDFJC:_x000a_- Olga Lucía Castiblanco Abril_x000a_UFTM:_x000a_- Pedro Donizete Colombo Junior_x000a_- Daniel Fernando Bovolenta Ovigli_x000a_UFU:_x000a_- Sandro Rogério Vargas Ustra_x000a_- Sílvia Martins dos Santos_x000a_UNC:_x000a_- Eduardo Miguel González e Francisco A. Tamarit"/>
    <s v="Enseñanza y Aprendizaje de la Física"/>
    <n v="320507100"/>
    <m/>
    <n v="320507100"/>
    <n v="0"/>
    <n v="320507100"/>
    <m/>
    <m/>
    <m/>
    <m/>
    <m/>
    <m/>
    <m/>
    <m/>
    <m/>
    <m/>
    <s v="Los datos generados en la investigación podrán interpretarse a partir de: transcripciones de entrevistas con mediadores, gestores y visitantes de las instituciones investigadas; grabaciones de audio y video; grupos focales; cuestionarios estructurados tabulados en software estadístico; registros in situ en museos; elaboración de matrices comparativas entre datos de espacios de Argentina, Colombia y Brasil; registros de intercambios realizados por el equipo; e informes de actividades conjuntas._x000a_Participación en:_x000a_•Eventos académicos. (grupos de investigación, talleres y grupos de discusión entre investigadores)_x000a_•Eventos científicos nacionales e internacionales._x000a_Se creará un espacio de difusión donde se presentarán los resultados finales de la investigación, el cual estará disponible en el canal Genfec o en los canales de los participantes."/>
    <s v="Se generarán estrategias planificadas para la preservación de datos, estos se protegerán de acuerdo con la LGPD (Ley General de Protección de Datos de Brasil) en servidores institucionales. En consonancia con las regulaciones de Ciencia Abierta y de la FAPEMIG. La colección estará disponible en repositorios institucionales, garantizando la transparencia y el acceso futuro._x000a_Publicaciones:_x000a_•Artículos científicos en revistas del área de Educación con calificación Qualis/Capes A_x000a_•Libro electrónico de acceso abierto al final de la investigación._x000a_•Actividades de extensión, talleres y exposiciones itinerantes."/>
    <n v="1"/>
    <m/>
    <m/>
    <m/>
    <m/>
    <m/>
    <m/>
    <m/>
    <m/>
    <m/>
    <m/>
    <m/>
    <m/>
    <m/>
    <m/>
    <m/>
    <m/>
    <m/>
    <m/>
    <m/>
    <m/>
    <m/>
    <m/>
    <m/>
    <m/>
    <m/>
    <m/>
    <m/>
    <m/>
    <m/>
    <m/>
    <m/>
  </r>
  <r>
    <n v="2026"/>
    <s v="Propuesta de Investigación Convocatoria"/>
    <x v="1"/>
    <n v="976"/>
    <s v="CONVOCATORIA 976 COLOMBIA INTELIGENTE 2026"/>
    <s v="MinCiencias"/>
    <s v="Ejecutor"/>
    <s v="•_x0009_Empresa Agencia ÁGATA_x000a_•_x0009_Red de Docentes Investigadores REDDI_x000a_"/>
    <s v="NA"/>
    <s v="TutorIA (Sistema de Tutoría Inteligente Adaptativa basado en Inteligencia Artificial para el Aprendizaje de Matemáticas y Programación en Instituciones Educativas Oficiales de Colombia — Educación Básica, Media, Superior, Técnica, Tecnológica y No Formal — con Énfasis en Territorios Rurales, PEDET y ZOMAC)"/>
    <n v="14"/>
    <s v="•_x0009_NELSON ENRIQUE VERA PARRA (Investigador principal)_x000a_•_x0009_PAULO ALONSO GAONA GARCIA (Estancia postdoctoral)_x000a_"/>
    <m/>
    <n v="2400000000"/>
    <m/>
    <n v="2000000000"/>
    <n v="400000000"/>
    <n v="2000000000"/>
    <m/>
    <n v="400000000"/>
    <m/>
    <m/>
    <m/>
    <m/>
    <m/>
    <m/>
    <m/>
    <m/>
    <s v="Resultados susceptibles de protección_x000a_•_x0009_Software del sistema TutorIA para Matemáticas y Programación (código fuente completo): protegido por derecho de autor como obra de software._x000a_•_x0009_Modelo de IA entrenado con datos colombianos: protegible como obra científica y como know-how tecnológico._x000a_•_x0009_Banco de ejercicios matemáticos contextualizados: protegible como base de datos y como obra colectiva._x000a_•_x0009_Metodología de co-diseño para IA educativa en contextos rurales colombianos: publicable como conocimiento científico (artículo)._x000a_"/>
    <s v="Productos tecnológicos_x000a_Sistema TutorIA funcional y validado: plataforma multiplataforma (aplicación Android y versión web progresiva) con motor de Inteligencia Artificial adaptativo, banco de más de 5.000 ejercicios, panel docente y panel de política pública, con código fuente completo publicado bajo licencia GNU AGPL v3 en repositorio público. Modelo de IA entrenado con datos reales de estudiantes colombianos de zonas rurales, documentado y publicado en repositorio abierto con sus pipelines de entrenamiento y evaluación._x000a_Productos de nuevo conocimiento_x000a_Mínimo un artículo científico enviado a revista indexada en cuartil Q1 o Q2 en las áreas de Educational Technology, Artificial Intelligence in Education o Learning Analytics, con resultados del piloto cuasi-experimental. Ponencia en evento científico nacional o internacional de IA aplicada a educación. Grafo de conocimiento matemático multi-marco (estándares curriculares del MEN, Pruebas Saber del ICFES y PISA 2022) documentado y publicado como recurso educativo abierto._x000a_Productos de formación_x000a_Mínimo 250 niñas, niños, adolescentes y jóvenes formados en pensamiento computacional y programación en los territorios del piloto. Mínimo 50 docentes rurales capacitados en pedagogía mediada por Inteligencia Artificial y uso del panel de analítica de aprendizaje. Guía metodológica de implementación del sistema en instituciones educativas rurales de baja conectividad, publicada bajo licencia Creative Commons CC BY-SA 4.0._x000a_Productos de apropiación social_x000a_Piloto validado en mínimo 10 instituciones educativas de zonas rurales, PEDET y ZOMAC de al menos 3 departamentos, con informe técnico de resultados. Acuerdos de adopción institucional firmados con mínimo 2 Secretarías de Educación departamentales. Hoja de ruta de despliegue nacional acordada con el Ministerio de Educación Nacional._x000a_"/>
    <n v="0.83333333333333337"/>
    <n v="0.16666666666666663"/>
    <m/>
    <n v="0.16666666666666663"/>
    <m/>
    <m/>
    <m/>
    <m/>
    <m/>
    <m/>
    <m/>
    <m/>
    <m/>
    <m/>
    <m/>
    <m/>
    <m/>
    <m/>
    <m/>
    <m/>
    <m/>
    <m/>
    <m/>
    <m/>
    <m/>
    <m/>
    <m/>
    <m/>
    <m/>
    <m/>
    <m/>
    <m/>
  </r>
  <r>
    <n v="2026"/>
    <s v="Propuesta de Investigación Convocatoria"/>
    <x v="7"/>
    <n v="976"/>
    <s v="CONVOCATORIA 976 COLOMBIA INTELIGENTE 2026"/>
    <s v="MinCiencias"/>
    <s v="Ejecutor"/>
    <s v="•_x000a_Grupo De Investigación Y Desarrollo En Tecnologías De La Información Zeety S A S (Empresa Aliada)_x000a_•_x000a_Universidad Pedagógica y Tecnológica de Colombia (Co-ejecutora)"/>
    <s v="NA"/>
    <s v="MentorIA: aplicación basada en IA para fortalecer competencias matemáticas y de programación en estudiantes rurales de la región central de Colombia, mediante aprendizaje adaptativo, validación en entornos reales y apropiación social."/>
    <n v="14"/>
    <s v="GIOVANI MANCILLA GAONA"/>
    <m/>
    <n v="2400000000"/>
    <m/>
    <n v="2000000000"/>
    <n v="400000000"/>
    <n v="2000000000"/>
    <m/>
    <n v="400000000"/>
    <m/>
    <m/>
    <m/>
    <m/>
    <m/>
    <m/>
    <m/>
    <m/>
    <s v="Mejora en las competencias matemáticas de estudiantes de primaria y secundaria en instituciones rurales, mediante el uso de aprendizaje adaptativo basado en IA.•_x000a_Personalización del aprendizaje, permitiendo que cada estudiante avance a su propio ritmo, reduciendo brechas de aprendizaje._x000a_•_x000a_Aumento del rendimiento académico, evidenciado en mejores resultados en evaluaciones diagnósticas y finales._x000a_•_x000a_Refuerzo continuo del aprendizaje, gracias a la disponibilidad de herramientas de apoyo educativo accesibles en cualquier momento._x000a_•_x000a_Fortalecimiento de habilidades de pensamiento lógico y resolución de problemas, fundamentales para el desarrollo académico y profesional._x000a_Beneficios tecnológicos_x000a_•_x000a_Implementación de una solución basada en Inteligencia Artificial aplicada a la educación, validada en entornos reales._x000a_•_x000a_Desarrollo y optimización de modelos de IA educativos, adaptados a contextos rurales._x000a_•_x000a_Generación de una plataforma escalable y replicable, que puede ser extendida a otras regiones del país._x000a_•_x000a_Funcionamiento en entornos de baja conectividad, mediante soluciones híbridas u offline, garantizando accesibilidad._x000a_•_x000a_Generación de analítica de aprendizaje, permitiendo la toma de decisiones basada en datos._x000a_Beneficios en términos de impacto e innovación_x000a_•_x000a_Reducción de brechas educativas, especialmente en el área de matemáticas en zonas rurales._x000a_•_x000a_Transformación de los procesos de enseñanza-aprendizaje, mediante la integración de Inteligencia Artificial en el aula._x000a_•_x000a_Generación de conocimiento aplicado, que contribuye al desarrollo de políticas y estrategias educativas basadas en tecnología._x000a_•_x000a_Avance en el nivel de madurez tecnológica (TRL 8), con una solución validada en condiciones reales."/>
    <s v="Una versión optimizada de la aplicación, con mejor desempeño técnico, mayor capacidad adaptativa y una experiencia de usuario mejorada._x000a_•_x000a_Validación funcional de la solución en contextos reales, identificación de ajustes necesarios y evidencia de adopción inicial._x000a_•_x000a_Evidencia cuantitativa del impacto de la solución en el fortalecimiento de competencias y reducción de brechas educativas, así como modelos de trayectorias de aprendizaje._x000a_•_x000a_Una solución validada en entorno real (TRL 8), con modelo claro de sostenibilidad y lineamientos para su replicabilidad en otros territorios."/>
    <n v="0.83333333333333337"/>
    <n v="0.16666666666666663"/>
    <m/>
    <n v="0.16666666666666663"/>
    <m/>
    <m/>
    <m/>
    <m/>
    <m/>
    <m/>
    <m/>
    <m/>
    <m/>
    <m/>
    <m/>
    <m/>
    <m/>
    <m/>
    <m/>
    <m/>
    <m/>
    <m/>
    <m/>
    <m/>
    <m/>
    <m/>
    <m/>
    <m/>
    <m/>
    <m/>
    <m/>
    <m/>
  </r>
  <r>
    <n v="2026"/>
    <s v="Propuesta de Investigación Convocatoria"/>
    <x v="1"/>
    <n v="976"/>
    <s v="CONVOCATORIA 976 COLOMBIA INTELIGENTE 2026"/>
    <s v="MinCiencias"/>
    <s v="Ejecutor"/>
    <s v="SINNETIC"/>
    <s v="NA"/>
    <s v="Plataforma Integrada de Inteligencia Artificial y Sistemas IoT para la Optimización de la_x000a_Productividad en Cultivos de Caña de Azúcar mediante Agricultura de Precisión en el_x000a_Valle del Cauca"/>
    <n v="14"/>
    <s v="Antonio Preziosi Ribero"/>
    <m/>
    <n v="2200000000"/>
    <m/>
    <n v="1800000000"/>
    <n v="400000000"/>
    <n v="1800000000"/>
    <m/>
    <n v="400000000"/>
    <m/>
    <m/>
    <m/>
    <m/>
    <m/>
    <m/>
    <m/>
    <m/>
    <s v="RE1. Modelo bayesiano geoespacial mejorado con integración IoT, capaz de generar alertas_x000a_accionables en tiempo real con una precisión predictiva superior al 80% (medida como_x000a_porcentaje de alertas confirmadas por inspección de campo). Indicador: precisión del modelo_x000a_≥ 80%; latencia de alertas ≤ 4 horas desde la detección._x000a_RE2. Sistema de actuación IoT funcional compuesto por al menos 2 drones de diagnóstico y_x000a_aplicación, 20 electroválvulas inteligentes y 30 nodos de sensado desplegados en parcelas_x000a_piloto. Indicador: 100% de dispositivos operativos y comunicados con la plataforma central._x000a_RE3. Plataforma CañaIA-IoT operativa con dashboard accesible desde dispositivos móviles,_x000a_probada por al menos 20 usuarios finales con una puntuación de usabilidad ≥ 70/100 en_x000a_escala SUS. Indicador: SUS score ≥ 70; adopción ≥ 80% de usuarios piloto._x000a_RE4. Evidencia cuantitativa de impacto en productividad: incremento ≥ 8% en TCH o_x000a_rendimiento de sacarosa en parcelas tratadas vs. control, y reducción ≥ 15% en costos de_x000a_agroquímicos. Indicador: diferencia estadísticamente significativa (p &lt; 0.05) en las variables_x000a_de productividad._x000a_RE5. Al menos 250 jóvenes (14-24 años) hijos de agricultores y trabajadores cañicultores_x000a_formados en programación con Python y matemáticas aplicadas al agro, con certificación de_x000a_competencias. Un (1) producto de Apropiación Social del Conocimiento y un (1) producto de_x000a_Divulgación Pública de la Ciencia._x000a_RE6. Al menos 3 artículos científicos tipo publicable sometidos a revistas indexadas (1 por el_x000a_doctor postdoctoral, 1 por cada estudiante de maestría, 1 por los jóvenes investigadores)._x000a_Una solicitud de patente o registro de software para la plataforma CañaIA-IoT."/>
    <s v="Los productos esperados del proyecto, alineados con los objetivos de la convocatoria,_x000a_incluyen: un prototipo funcional de la plataforma CañaIA-IoT validado en entorno operativo_x000a_(TRL 7); un producto tecnológico (software) nuevo, validado y con potencial de certificación;_x000a_documentación técnica completa para replicación en otros cultivos; artículos científicos_x000a_sometidos a revistas indexadas; productos de apropiación social del conocimiento y_x000a_divulgación pública de la ciencia; y fortalecimiento de capacidades regionales en IA y IoT_x000a_aplicadas al agro."/>
    <n v="0.75"/>
    <n v="0.25"/>
    <m/>
    <n v="0.25"/>
    <m/>
    <m/>
    <m/>
    <m/>
    <m/>
    <m/>
    <m/>
    <m/>
    <m/>
    <m/>
    <m/>
    <m/>
    <m/>
    <m/>
    <m/>
    <m/>
    <m/>
    <m/>
    <m/>
    <m/>
    <m/>
    <m/>
    <m/>
    <m/>
    <m/>
    <m/>
    <m/>
    <m/>
  </r>
  <r>
    <n v="2026"/>
    <s v="Propuesta de Investigación Convocatoria"/>
    <x v="7"/>
    <n v="976"/>
    <s v="CONVOCATORIA 976 COLOMBIA INTELIGENTE 2026"/>
    <s v="MinCiencias"/>
    <s v="Ejecutor"/>
    <s v="• Universidad de Cundinamarca_x000a_• Universidad Pedagógica y Tecnológica de Colombia UPTC_x000a_• LogOn Colombia SAS_x000a_• Asociación de Productores Agropecuarios de La Calera_x000a_• Asociación Agropecuaria en Unión de la mujer Rural municipio de Silvania"/>
    <s v="NA"/>
    <s v="Escalamiento y validación en entorno operativo de una plataforma de Inteligencia Artificial_x000a_soportada en redes comunitarias, WSN, IoT y LPWAN para la predicción, prevención y_x000a_gestión de plagas y riesgos agroclimáticos en cultivos de ciclo corto en Bogotá,_x000a_Cundinamarca y Boyacá."/>
    <n v="14"/>
    <s v="Roberto Ferro Escobar"/>
    <s v="LIDER|"/>
    <n v="2400000000"/>
    <m/>
    <n v="2000000000"/>
    <n v="400000000"/>
    <n v="2000000000"/>
    <m/>
    <n v="400000000"/>
    <m/>
    <m/>
    <m/>
    <m/>
    <m/>
    <m/>
    <m/>
    <m/>
    <s v="Los resultados del proyecto se alinean directamente con los objetivos específicos y generan_x000a_conocimiento aplicado en inteligencia artificial para agricultura de precisión, contribuyendo al_x000a_desarrollo ambiental, social y económico de las regiones rurales beneficiadas._x000a_Resultado 1 (OE1): Infraestructura de monitoreo WSN-IoT-LPWAN operativa y_x000a_escalable_x000a_Red de sensores que cubre el 95% del área agrícola objetivo (mínimo 200 hectáreas en_x000a_múltiples zonas piloto) con monitoreo 24/7 de temperatura (±0.5°C), humedad (±2%), viento_x000a_y precipitación; 98.5% de uptime; transmisión de alertas tempranas con mínimo 360 minutos_x000a_de antelación a eventos de helada; y conectividad comunitaria mediante radioenlaces que_x000a_reduce la brecha digital para al menos 150 estudiantes del área de influencia. Indicador_x000a_verificable: número de nodos operativos, porcentaje de uptime y registros de alertas_x000a_enviadas._x000a_Resultado 2 (OE2): Modelos de IA validados para predicción agroclimática y_x000a_detección de plagas_x000a_Plataforma con precisión predictiva del 87±3% (RMSE temperatura ≤0.8°C), F1-score de_x000a_detección de plagas ≥0.89±0.04, AUC heladas ≥0.93; sistema difuso evolutivo con ECM_x000a_&lt;0.15 para optimización hídrica. Los modelos incluyen LSTM bidireccional, Random Forest_x000a_complementado con GAN para imágenes sintéticas de plagas, y sistemas difusos con 25_x000a_reglas Mamdani._x000a_Producción científica obligatoria asociada a este resultado, por responsable:_x000a_• Doctor en estancia postdoctoral: 1 artículo Tipo TOP o Tipo A (Scopus Q1-Q2)_x000a_sobre predicción de temperatura mínima con LSTM multivariante en zonas_x000a_altoandinas colombianas._x000a_• Joven Investigador 2: 1 artículo categoría A1-C (Publindex) sobre Random Forest y_x000a_GAN para detección temprana de plagas en cultivos de ciclo corto._x000a_DOCUMENTO CONFIDENCIAL UNIVERSIDAD DISTRITAL FRANCISCO JOSÉ DE CALDAS_x000a_• Estudiante de Maestría 1: 1 artículo categoría A1-B (Publindex) sobre sistemas_x000a_difusos evolutivos para optimización hídrica en invernaderos de montaña tropical._x000a_• Universidad de Cundinamarca (aliada): coautoría en 1 artículo A2-C (Publindex)_x000a_sobre validación de la plataforma e impacto en la resiliencia agroclimática regional._x000a_Indicador verificable: artículos sometidos o en proceso de sometimiento antes del cierre del_x000a_proyecto, certificados por el Investigador Principal; métricas RMSE ≤0,8°C, F1-score ≥0,89_x000a_y AUC ≥0,93 validadas en campo contra datos IDEAM._x000a_Resultado 3 (OE3): Plataforma PREDICAMPO 2.0 funcional y desplegada_x000a_Dashboard web y aplicación móvil accesibles en modo offline-first, con capacidad para 200_x000a_usuarios concurrentes, latencia de inferencia &lt;3 segundos, y puntuación SUS de usabilidad_x000a_≥85/100 evaluada con 45 agricultores. Repositorio de código fuente abierto (GitHub, licencia_x000a_MIT). Ecosistema de datos históricos con mínimo 2.5 millones de registros climáticos_x000a_validados disponibles bajo licencia Creative Commons. Indicador verificable: número de_x000a_usuarios activos, registros de uso de la plataforma, puntaje SUS._x000a_Resultado 4 (OE4): Sistema validado con comunidades y organizaciones_x000a_campesinas_x000a_Validación con mínimo 5 comunidades piloto, ROI ≥300% en el primer año de operación,_x000a_adopción del ≥80% por parte de agricultores beneficiarios, reducción del ≥20% en pérdidas_x000a_productivas medida en las fincas participantes. Manual de replicabilidad técnica (mínimo 120_x000a_páginas) con especificaciones de arquitectura, protocolos de calibración y plan de_x000a_escalabilidad para municipios altoandinos similares. Indicador verificable: encuestas de_x000a_impacto productivo, registros de pérdidas antes/después, número de organizaciones activas_x000a_en la plataforma._x000a_Resultados en formación y capacidades:_x000a_Los productos científicos, tecnológicos y de apropiación social del conocimiento son de_x000a_carácter obligatorio conforme a los numerales 5, 6, 7 y 12 de los Términos de Referencia de_x000a_la convocatoria ColombIA Inteligente 2026 y al Anexo 1 de la Convocatoria 957 de 2024 de_x000a_Minciencias. A continuación se detallan por responsable:"/>
    <s v="Univ. Distrital FJDC (ejecutora): Plataforma PREDICAMPO 2.0 · Manual de_x000a_replicabilidad (120 pp.) · Ecosistema de datos (2,5M registros) · Código abierto_x000a_MIT/GitHub · 1 ponencia en congreso nacional/internacional._x000a_• Univ. de Cundinamarca (aliada): 1 artículo A2-C Publindex en coautoría sobre_x000a_impacto en resiliencia agroclimática + 1 ponencia en evento regional._x000a_• Doctor en estancia postdoctoral (14 meses): 1 artículo Tipo TOP/A Scopus Q1-Q2_x000a_sobre LSTM altoandino + 1 producto Divulgación Pública de la Ciencia + 1 informe_x000a_técnico final._x000a_• Joven Investigador 1 (12 meses): 1 artículo A1-C Publindex sobre WSN-LPWAN en_x000a_zonas sin conectividad + informe de avance (mes 6) + informe final (mes 12)._x000a_• Joven Investigador 2 (12 meses): 1 artículo A1-C Publindex sobre Random Forest y_x000a_GAN para detección de plagas + informe de avance (mes 6) + informe final (mes 12)._x000a_• Estudiante de Maestría 1 (12 meses): 1 artículo A1-B Publindex sobre sistemas_x000a_difusos evolutivos para optimización hídrica + informe técnico final._x000a_• Estudiante de Maestría 2 (12 meses): 1 artículo A1-B Publindex sobre impacto de_x000a_PREDICAMPO 2.0 en comunidades campesinas + informe técnico final._x000a_• Semillero de Investigación (10+ estudiantes): 2 productos ASC — taller_x000a_comunitario IoT (250 jóvenes) + cartilla/infografía divulgativa._x000a_• Empresa nacional aliada: 1 prototipo tecnológico co-desarrollado (Desarrollo_x000a_Tecnológico e Innovación, Convocatoria 957/2024) + contrapartida + soporte técnico_x000a_en campo. Sin obligación de artículos indexados propios según TDR._x000a_• Organización Local-Regional: Participación activa en validación de pilotos y_x000a_apropiación de PREDICAMPO 2.0. Sin obligación de producción académica indexada_x000a_según TDR._x000a_• Consolidado mínimo: 6 artículos indexados + 2 ponencias + 2 productos ASC + 1_x000a_producto Divulgación Pública de la Ciencia + 7 informes técnicos + 1 plataforma + 1_x000a_prototipo + 1 manual + 2 trabajos de grado._x000a_• Programa formativo: 3 talleres para 45+ agricultores sobre plataformas predictivas y_x000a_uso de la app; kit de replicación hardware con nodos sensores preconfigurados;_x000a_helpdesk técnico 24/7 durante 12 meses post-implementación._x000a_• Capital humano formado: Jóvenes investigadores con certificación en programación_x000a_de IA (Python, TensorFlow, LoRaWAN), estudiantes de maestría y semillero de_x000a_investigación activo._x000a_• Acuerdos institucionales: Convenios de cooperación formalizados con al menos 5_x000a_organizaciones campesinas y alianzas con entidades de apoyo (IDEAM, SENA,_x000a_gobernaciones) para sostenibilidad y escalamiento."/>
    <n v="0.83333333333333337"/>
    <n v="0.16666666666666663"/>
    <m/>
    <n v="0.16666666666666663"/>
    <m/>
    <m/>
    <m/>
    <m/>
    <m/>
    <m/>
    <m/>
    <m/>
    <m/>
    <m/>
    <m/>
    <m/>
    <m/>
    <m/>
    <m/>
    <m/>
    <m/>
    <m/>
    <m/>
    <m/>
    <m/>
    <m/>
    <m/>
    <m/>
    <m/>
    <m/>
    <m/>
    <m/>
  </r>
  <r>
    <n v="2026"/>
    <s v="Propuesta de Investigación Convocatoria"/>
    <x v="7"/>
    <n v="976"/>
    <s v="CONVOCATORIA 976 COLOMBIA INTELIGENTE 2026"/>
    <s v="MinCiencias (SGR)"/>
    <s v="Aliado"/>
    <s v="INSTITUCIÓN UNIVRSITARIA DEL PUTUMAYO (IES) [antes Instituto Tecnológico del Putumayo], SOFTPROJECT COLOMBIA ZOMAC S.A.S, ASOCIACION DE AFRODESENDIENTES DE SAN JOSE DEL FRAGUA- CAQUETA. AAFROSA,"/>
    <s v="NA"/>
    <s v="DISEÑO, IMPLEMENTACIÓN Y EVALUACIÓN DE UN MODELO DE HOSPITALIZACIÓN DOMICILIARIA CON MONITORIZACIÓN INTELIGENTE, DIAGNÓSTICO ASISTIDO POR INTELIGENCIA ARTIFICIAL Y TELEREHABILITACIÓN PARA TERRITORIOS SIN HOSPITALIZACIÓN INTRAMURAL: CASO SAN JOSÉ DEL FRAGUA Y ALBANIA, CAQUETÁ"/>
    <n v="14"/>
    <s v="Edith Aparicio"/>
    <s v="Gitem++"/>
    <n v="2400000000"/>
    <m/>
    <n v="2000000000"/>
    <n v="400000000"/>
    <n v="2000000000"/>
    <m/>
    <m/>
    <m/>
    <n v="400000000"/>
    <m/>
    <m/>
    <m/>
    <m/>
    <m/>
    <m/>
    <m/>
    <m/>
    <n v="0.83333333333333337"/>
    <m/>
    <m/>
    <m/>
    <n v="0.16666666666666663"/>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C4EBF9-5D18-432A-90BD-F72A51270257}"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A12" firstHeaderRow="1" firstDataRow="1" firstDataCol="1"/>
  <pivotFields count="62">
    <pivotField showAll="0"/>
    <pivotField showAll="0"/>
    <pivotField axis="axisRow" showAll="0">
      <items count="23">
        <item x="7"/>
        <item m="1" x="10"/>
        <item m="1" x="13"/>
        <item m="1" x="12"/>
        <item m="1" x="17"/>
        <item m="1" x="16"/>
        <item m="1" x="14"/>
        <item m="1" x="8"/>
        <item m="1" x="19"/>
        <item x="1"/>
        <item x="3"/>
        <item m="1" x="20"/>
        <item m="1" x="15"/>
        <item m="1" x="9"/>
        <item m="1" x="18"/>
        <item m="1" x="11"/>
        <item x="2"/>
        <item m="1" x="21"/>
        <item x="0"/>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9">
    <i>
      <x/>
    </i>
    <i>
      <x v="9"/>
    </i>
    <i>
      <x v="10"/>
    </i>
    <i>
      <x v="16"/>
    </i>
    <i>
      <x v="18"/>
    </i>
    <i>
      <x v="19"/>
    </i>
    <i>
      <x v="20"/>
    </i>
    <i>
      <x v="2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E11" firstHeaderRow="0" firstDataRow="1" firstDataCol="1" rowPageCount="1" colPageCount="1"/>
  <pivotFields count="49">
    <pivotField axis="axisPage" compact="0" outline="0" showAll="0" defaultSubtotal="0">
      <items count="7">
        <item x="0"/>
        <item x="1"/>
        <item x="2"/>
        <item x="3"/>
        <item x="4"/>
        <item x="5"/>
        <item x="6"/>
      </items>
    </pivotField>
    <pivotField compact="0" outline="0" showAll="0" defaultSubtotal="0"/>
    <pivotField axis="axisRow" dataField="1" compact="0" outline="0" showAll="0" defaultSubtotal="0">
      <items count="8">
        <item x="4"/>
        <item x="6"/>
        <item x="0"/>
        <item x="3"/>
        <item x="1"/>
        <item x="5"/>
        <item x="2"/>
        <item x="7"/>
      </items>
    </pivotField>
    <pivotField compact="0" outline="0" showAll="0" defaultSubtotal="0">
      <items count="66">
        <item x="25"/>
        <item x="31"/>
        <item x="35"/>
        <item x="40"/>
        <item x="41"/>
        <item x="43"/>
        <item x="44"/>
        <item x="48"/>
        <item x="47"/>
        <item x="54"/>
        <item x="56"/>
        <item x="57"/>
        <item x="64"/>
        <item x="0"/>
        <item x="4"/>
        <item x="1"/>
        <item x="2"/>
        <item x="3"/>
        <item x="5"/>
        <item x="6"/>
        <item x="8"/>
        <item x="10"/>
        <item x="11"/>
        <item x="20"/>
        <item x="16"/>
        <item x="21"/>
        <item x="17"/>
        <item x="18"/>
        <item x="22"/>
        <item x="24"/>
        <item x="29"/>
        <item x="27"/>
        <item x="28"/>
        <item x="30"/>
        <item x="34"/>
        <item x="33"/>
        <item x="36"/>
        <item x="38"/>
        <item x="45"/>
        <item x="37"/>
        <item x="39"/>
        <item x="42"/>
        <item x="50"/>
        <item x="52"/>
        <item x="51"/>
        <item x="49"/>
        <item x="53"/>
        <item x="55"/>
        <item x="58"/>
        <item x="59"/>
        <item x="60"/>
        <item x="61"/>
        <item x="62"/>
        <item x="63"/>
        <item x="32"/>
        <item x="12"/>
        <item x="9"/>
        <item x="23"/>
        <item x="46"/>
        <item x="7"/>
        <item x="19"/>
        <item x="13"/>
        <item x="15"/>
        <item x="26"/>
        <item x="14"/>
        <item x="65"/>
      </items>
    </pivotField>
    <pivotField compact="0" outline="0" showAll="0" defaultSubtotal="0">
      <items count="73">
        <item x="11"/>
        <item x="24"/>
        <item x="67"/>
        <item x="50"/>
        <item x="63"/>
        <item x="32"/>
        <item x="4"/>
        <item x="61"/>
        <item x="69"/>
        <item x="18"/>
        <item x="70"/>
        <item x="57"/>
        <item x="31"/>
        <item x="30"/>
        <item x="52"/>
        <item x="34"/>
        <item x="41"/>
        <item x="40"/>
        <item x="56"/>
        <item x="58"/>
        <item x="35"/>
        <item x="38"/>
        <item x="6"/>
        <item x="3"/>
        <item x="9"/>
        <item x="72"/>
        <item x="17"/>
        <item x="65"/>
        <item x="16"/>
        <item x="47"/>
        <item x="10"/>
        <item x="64"/>
        <item x="27"/>
        <item x="54"/>
        <item x="26"/>
        <item x="45"/>
        <item x="36"/>
        <item x="22"/>
        <item x="44"/>
        <item x="48"/>
        <item x="55"/>
        <item x="49"/>
        <item x="66"/>
        <item x="2"/>
        <item x="29"/>
        <item x="46"/>
        <item x="8"/>
        <item x="20"/>
        <item x="21"/>
        <item x="14"/>
        <item x="15"/>
        <item x="43"/>
        <item x="28"/>
        <item x="7"/>
        <item x="33"/>
        <item x="60"/>
        <item x="23"/>
        <item x="13"/>
        <item x="71"/>
        <item x="53"/>
        <item x="37"/>
        <item x="68"/>
        <item x="5"/>
        <item x="12"/>
        <item x="1"/>
        <item x="39"/>
        <item x="25"/>
        <item x="59"/>
        <item x="62"/>
        <item x="51"/>
        <item x="19"/>
        <item x="42"/>
        <item x="0"/>
      </items>
    </pivotField>
    <pivotField compact="0" outline="0" showAll="0" defaultSubtotal="0"/>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2"/>
  </rowFields>
  <rowItems count="7">
    <i>
      <x/>
    </i>
    <i>
      <x v="1"/>
    </i>
    <i>
      <x v="2"/>
    </i>
    <i>
      <x v="3"/>
    </i>
    <i>
      <x v="4"/>
    </i>
    <i>
      <x v="5"/>
    </i>
    <i t="grand">
      <x/>
    </i>
  </rowItems>
  <colFields count="1">
    <field x="-2"/>
  </colFields>
  <colItems count="4">
    <i>
      <x/>
    </i>
    <i i="1">
      <x v="1"/>
    </i>
    <i i="2">
      <x v="2"/>
    </i>
    <i i="3">
      <x v="3"/>
    </i>
  </colItems>
  <pageFields count="1">
    <pageField fld="0" item="5" hier="-1"/>
  </pageFields>
  <dataFields count="4">
    <dataField name="Cuenta de ESTADO" fld="2" subtotal="count" baseField="0" baseItem="0"/>
    <dataField name="Suma de VALOR PROYECTO" fld="13" baseField="2" baseItem="0" numFmtId="164"/>
    <dataField name="Suma de UDFJC EFECTIVO" fld="18" baseField="2" baseItem="0" numFmtId="164"/>
    <dataField name="Suma de UDFJC ESPECIE" fld="19"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3:B9" firstHeaderRow="1" firstDataRow="1" firstDataCol="1"/>
  <pivotFields count="49">
    <pivotField axis="axisRow" dataField="1" showAll="0">
      <items count="8">
        <item h="1" x="0"/>
        <item h="1"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2"/>
    </i>
    <i>
      <x v="3"/>
    </i>
    <i>
      <x v="4"/>
    </i>
    <i>
      <x v="5"/>
    </i>
    <i>
      <x v="6"/>
    </i>
    <i t="grand">
      <x/>
    </i>
  </rowItems>
  <colItems count="1">
    <i/>
  </colItems>
  <dataFields count="1">
    <dataField name="Cuenta de AÑO"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14D383-9C92-427D-9ACF-9127638C1418}" name="Tabla1" displayName="Tabla1" ref="A1:AJ306" totalsRowShown="0" headerRowDxfId="0" dataDxfId="1" headerRowBorderDxfId="38" tableBorderDxfId="39">
  <autoFilter ref="A1:AJ306" xr:uid="{5B14D383-9C92-427D-9ACF-9127638C1418}"/>
  <tableColumns count="36">
    <tableColumn id="1" xr3:uid="{64C41630-CA49-4C8D-9E41-8F623094330E}" name="AÑO" dataDxfId="37"/>
    <tableColumn id="2" xr3:uid="{6A35C8E9-2595-41B1-BF93-50E4B9CAB257}" name="TIPO" dataDxfId="36"/>
    <tableColumn id="3" xr3:uid="{F1572C63-6C7B-471A-9B9A-5EDFB6C76D77}" name="ESTADO" dataDxfId="35"/>
    <tableColumn id="4" xr3:uid="{611F60B5-BB9F-458F-87F8-6687E476DDF8}" name="No. CONVOCATORIA" dataDxfId="34"/>
    <tableColumn id="5" xr3:uid="{E5758AD5-8300-4412-BC35-E7E722B7A23E}" name="NOMBRE CONVOCATORIA" dataDxfId="33"/>
    <tableColumn id="6" xr3:uid="{E59124E5-CDC7-41B4-A3F1-29685F45D332}" name="ENTIDAD" dataDxfId="32"/>
    <tableColumn id="7" xr3:uid="{3D9EF8F9-F5B7-4B09-83AF-5C4598F42E36}" name="ROL UDFJC" dataDxfId="31"/>
    <tableColumn id="8" xr3:uid="{CBCC1816-DED0-40A9-8C43-FA290FBB1D83}" name="ALIADO" dataDxfId="30"/>
    <tableColumn id="9" xr3:uid="{3FF28A3C-63F1-43FD-8F15-B57AE7F9AAD6}" name="PROGRAMA" dataDxfId="29"/>
    <tableColumn id="10" xr3:uid="{457454A9-1588-4712-AE28-4B66080643D0}" name="MESES" dataDxfId="28"/>
    <tableColumn id="11" xr3:uid="{DEA1A985-4B45-46EF-BEDE-FA574011B344}" name="GRUPOS DE INVESTIGACIÓN" dataDxfId="27"/>
    <tableColumn id="12" xr3:uid="{CA3A3B9F-982A-45E4-A142-FCD3A025A326}" name="VALOR PROYECTO" dataDxfId="26">
      <calculatedColumnFormula>+SUM(P2:Z2)</calculatedColumnFormula>
    </tableColumn>
    <tableColumn id="13" xr3:uid="{23E2CA97-2CC8-48B2-A9D3-2A8487225648}" name="RECURSOS EN EFECTIVO FINANCIADO A UDFJC" dataDxfId="25"/>
    <tableColumn id="14" xr3:uid="{950624B7-0E0B-4249-9619-E709C6EE556C}" name="VALOR PROYECTO EFECTIVO" dataDxfId="24">
      <calculatedColumnFormula>+P2+Q2+S2+U2+W2+Y2</calculatedColumnFormula>
    </tableColumn>
    <tableColumn id="15" xr3:uid="{ACA29AF5-2AB9-4237-99C7-A9480966D6B6}" name="VALOR PROYECTO ESPECIE" dataDxfId="23">
      <calculatedColumnFormula>+R2+T2+V2+X2+Z2</calculatedColumnFormula>
    </tableColumn>
    <tableColumn id="16" xr3:uid="{93D4EEC4-D3BC-4804-92C2-2BB790ABC6EA}" name="SOLICITADO A ENTIDAD" dataDxfId="22"/>
    <tableColumn id="17" xr3:uid="{1A5BD99E-32C4-4070-A8E4-2E4E8C1BAD5B}" name="UDFJC EFECTIVO" dataDxfId="21"/>
    <tableColumn id="18" xr3:uid="{80829A3B-D7AA-45DC-9F79-44E6CB154738}" name="UDFJC ESPECIE" dataDxfId="20"/>
    <tableColumn id="19" xr3:uid="{3E8A2752-A832-4C69-8874-B190F409E311}" name="SOLICITADO ALIADO 1_x000a_EFECTIVO" dataDxfId="19"/>
    <tableColumn id="20" xr3:uid="{81DC003B-BD4F-44D6-9B24-1BB9F44ACD97}" name="SOLICITADO ALIADO 1_x000a_ESPECIE" dataDxfId="18"/>
    <tableColumn id="21" xr3:uid="{C1075718-B7F3-416B-9F34-C9FBC757EB4A}" name="SOLICITADO ALIADO 2_x000a_EFECTIVO" dataDxfId="17"/>
    <tableColumn id="22" xr3:uid="{F8C6DA5A-A620-451C-9938-EAE0135DA420}" name="SOLICITADO ALIADO 2_x000a_ESPECIE" dataDxfId="16"/>
    <tableColumn id="23" xr3:uid="{1732FD17-8E88-47AC-A58F-1763137FEB53}" name="SOLICITADO ALIADO 3_x000a_EFECTIVO" dataDxfId="15"/>
    <tableColumn id="24" xr3:uid="{4E6A2255-359F-40E2-BA82-661DA895A9DD}" name="SOLICITADO ALIADO 3_x000a_ESPECIE" dataDxfId="14"/>
    <tableColumn id="25" xr3:uid="{32C4869D-E603-4138-87AC-4E0E240116E0}" name="SOLICITADO ALIADO 4_x000a_EFECTIVO" dataDxfId="13"/>
    <tableColumn id="26" xr3:uid="{A7EEB163-F597-4E70-9B3B-5D36E804F9AD}" name="SOLICITADO ALIADO 4_x000a_ESPECIE" dataDxfId="12"/>
    <tableColumn id="27" xr3:uid="{2DBECA18-1612-46DD-A0A2-25660AD0446E}" name="RESULTADOS ESPERADOS" dataDxfId="11"/>
    <tableColumn id="28" xr3:uid="{018CBD01-58C5-4471-AEB7-A87CF8FD3585}" name="PRODUCTOS ESPERADOS" dataDxfId="10"/>
    <tableColumn id="29" xr3:uid="{353AA837-A7C6-4960-8CD0-40B1ABFCED65}" name="% Aportes Colciencias" dataDxfId="9">
      <calculatedColumnFormula>+IFERROR(P2/L2,0%)</calculatedColumnFormula>
    </tableColumn>
    <tableColumn id="30" xr3:uid="{D7966DBA-7B3C-42EF-AC8F-64E9282FE598}" name="% Aportes UDFJC" dataDxfId="8">
      <calculatedColumnFormula>+IFERROR((Q2+R2)/L2,0%)</calculatedColumnFormula>
    </tableColumn>
    <tableColumn id="31" xr3:uid="{75CC568B-5A22-4314-B041-3A4247F7D4DF}" name="% Aportes UDFJC Efectivo" dataDxfId="7">
      <calculatedColumnFormula>IFERROR(Q2/(Q2+R2),0%)</calculatedColumnFormula>
    </tableColumn>
    <tableColumn id="32" xr3:uid="{B29B496F-539E-4F13-838A-7340316D2DAE}" name="% Aportes UDFJC Especie" dataDxfId="6">
      <calculatedColumnFormula>IFERROR(R2/(Q2+R2),0%)</calculatedColumnFormula>
    </tableColumn>
    <tableColumn id="33" xr3:uid="{D07F7E16-9DBA-4E74-817E-03D3882BBFA9}" name="% Aportes Aliado 1" dataDxfId="5">
      <calculatedColumnFormula>+IFERROR((S2+T2)/L2,0%)</calculatedColumnFormula>
    </tableColumn>
    <tableColumn id="34" xr3:uid="{6D278B11-B424-4DB2-AB3C-FFE2BB1532E8}" name="% Aportes Aliado 2" dataDxfId="4">
      <calculatedColumnFormula>+IFERROR((U2+V2)/L2,0%)</calculatedColumnFormula>
    </tableColumn>
    <tableColumn id="35" xr3:uid="{55D26498-C688-498F-A94E-769F614B4D7C}" name="% Aportes Aliado 3" dataDxfId="3">
      <calculatedColumnFormula>+IFERROR((W2+X2)/L2,0%)</calculatedColumnFormula>
    </tableColumn>
    <tableColumn id="36" xr3:uid="{4A37C79E-EECE-46BA-BD81-AE0FB7198956}" name="% Aportes Aliado 4" dataDxfId="2">
      <calculatedColumnFormula>+IFERROR((Y2+Z2)/L2,0%)</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Z156" dT="2022-09-28T16:30:25.12" personId="{32210863-A9AD-4052-95F5-A150296A0F5F}" id="{0AB82335-E0B5-4F26-B303-1ED2CA2C6ABB}">
    <text>Aliado 4 y 5</text>
  </threadedComment>
  <threadedComment ref="T211" dT="2023-11-15T21:20:09.38" personId="{4D30FB68-9D6E-4469-BFAD-EB61DD7647C4}" id="{ACAC4DAB-6814-46E8-AB95-A04DA5BB78AE}">
    <text>20 millones: Uso de equipos y Laboratorios, el resto es valor dedicación docentes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7ACBE00-7BC6-4073-8A1F-74E2394B762D}">
  <we:reference id="WA200009404" version="1.0.0.8" store="Omex" storeType="OMEX"/>
  <we:alternateReferences>
    <we:reference id="WA200009404" version="1.0.0.8" store="WA200009404" storeType="OMEX"/>
  </we:alternateReferences>
  <we:properties>
    <we:property name="claude.fileId" value="&quot;403693a8-4ca6-407a-8626-a575a81a1c3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65D6-F25A-4160-97EE-93CF3F4789F4}">
  <dimension ref="A3:A12"/>
  <sheetViews>
    <sheetView workbookViewId="0">
      <selection activeCell="C5" sqref="C5"/>
    </sheetView>
  </sheetViews>
  <sheetFormatPr baseColWidth="10" defaultRowHeight="14.4" x14ac:dyDescent="0.3"/>
  <cols>
    <col min="1" max="1" width="32.109375" bestFit="1" customWidth="1"/>
  </cols>
  <sheetData>
    <row r="3" spans="1:1" x14ac:dyDescent="0.3">
      <c r="A3" s="30" t="s">
        <v>46</v>
      </c>
    </row>
    <row r="4" spans="1:1" x14ac:dyDescent="0.3">
      <c r="A4" s="31" t="s">
        <v>1187</v>
      </c>
    </row>
    <row r="5" spans="1:1" x14ac:dyDescent="0.3">
      <c r="A5" s="31" t="s">
        <v>1108</v>
      </c>
    </row>
    <row r="6" spans="1:1" x14ac:dyDescent="0.3">
      <c r="A6" s="31" t="s">
        <v>65</v>
      </c>
    </row>
    <row r="7" spans="1:1" x14ac:dyDescent="0.3">
      <c r="A7" s="31" t="s">
        <v>68</v>
      </c>
    </row>
    <row r="8" spans="1:1" x14ac:dyDescent="0.3">
      <c r="A8" s="31" t="s">
        <v>26</v>
      </c>
    </row>
    <row r="9" spans="1:1" x14ac:dyDescent="0.3">
      <c r="A9" s="31" t="s">
        <v>1259</v>
      </c>
    </row>
    <row r="10" spans="1:1" x14ac:dyDescent="0.3">
      <c r="A10" s="31" t="s">
        <v>1260</v>
      </c>
    </row>
    <row r="11" spans="1:1" x14ac:dyDescent="0.3">
      <c r="A11" s="31" t="s">
        <v>1261</v>
      </c>
    </row>
    <row r="12" spans="1:1" x14ac:dyDescent="0.3">
      <c r="A12" s="31"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135"/>
    <pageSetUpPr fitToPage="1"/>
  </sheetPr>
  <dimension ref="A1:AJ306"/>
  <sheetViews>
    <sheetView tabSelected="1" zoomScale="60" zoomScaleNormal="60" workbookViewId="0">
      <pane ySplit="1" topLeftCell="A2" activePane="bottomLeft" state="frozen"/>
      <selection activeCell="E11" sqref="E11"/>
      <selection pane="bottomLeft" activeCell="I1" sqref="I1"/>
    </sheetView>
  </sheetViews>
  <sheetFormatPr baseColWidth="10" defaultColWidth="14.44140625" defaultRowHeight="25.5" customHeight="1" x14ac:dyDescent="0.3"/>
  <cols>
    <col min="1" max="1" width="10.88671875" customWidth="1"/>
    <col min="2" max="2" width="14.88671875" customWidth="1"/>
    <col min="3" max="3" width="39" bestFit="1" customWidth="1"/>
    <col min="4" max="4" width="27.21875" customWidth="1"/>
    <col min="5" max="5" width="34.109375" customWidth="1"/>
    <col min="6" max="6" width="19.88671875" customWidth="1"/>
    <col min="7" max="7" width="16.6640625" customWidth="1"/>
    <col min="8" max="8" width="18" customWidth="1"/>
    <col min="9" max="9" width="27.33203125" customWidth="1"/>
    <col min="10" max="10" width="11.88671875" customWidth="1"/>
    <col min="11" max="11" width="37.44140625" customWidth="1"/>
    <col min="12" max="12" width="25.88671875" customWidth="1"/>
    <col min="13" max="13" width="60.33203125" customWidth="1"/>
    <col min="14" max="14" width="39.109375" customWidth="1"/>
    <col min="15" max="15" width="37.44140625" customWidth="1"/>
    <col min="16" max="16" width="32" customWidth="1"/>
    <col min="17" max="17" width="24.109375" customWidth="1"/>
    <col min="18" max="18" width="22.44140625" customWidth="1"/>
    <col min="19" max="19" width="16.77734375" customWidth="1"/>
    <col min="20" max="20" width="22.5546875" bestFit="1" customWidth="1"/>
    <col min="21" max="21" width="20.6640625" customWidth="1"/>
    <col min="22" max="22" width="23.109375" bestFit="1" customWidth="1"/>
    <col min="23" max="23" width="13.5546875" customWidth="1"/>
    <col min="24" max="26" width="17.6640625" customWidth="1"/>
    <col min="27" max="27" width="65.88671875" customWidth="1"/>
    <col min="28" max="28" width="59.21875" customWidth="1"/>
    <col min="29" max="29" width="28.5546875" customWidth="1"/>
    <col min="30" max="30" width="23.109375" customWidth="1"/>
    <col min="31" max="31" width="33.109375" customWidth="1"/>
    <col min="32" max="32" width="33" customWidth="1"/>
    <col min="33" max="33" width="24.21875" customWidth="1"/>
    <col min="34" max="36" width="24.6640625" customWidth="1"/>
  </cols>
  <sheetData>
    <row r="1" spans="1:36" ht="57.6" x14ac:dyDescent="0.3">
      <c r="A1" s="98" t="s">
        <v>54</v>
      </c>
      <c r="B1" s="99" t="s">
        <v>124</v>
      </c>
      <c r="C1" s="99" t="s">
        <v>99</v>
      </c>
      <c r="D1" s="99" t="s">
        <v>125</v>
      </c>
      <c r="E1" s="99" t="s">
        <v>126</v>
      </c>
      <c r="F1" s="99" t="s">
        <v>127</v>
      </c>
      <c r="G1" s="99" t="s">
        <v>128</v>
      </c>
      <c r="H1" s="99" t="s">
        <v>129</v>
      </c>
      <c r="I1" s="99" t="s">
        <v>130</v>
      </c>
      <c r="J1" s="99" t="s">
        <v>131</v>
      </c>
      <c r="K1" s="99" t="s">
        <v>132</v>
      </c>
      <c r="L1" s="99" t="s">
        <v>133</v>
      </c>
      <c r="M1" s="99" t="s">
        <v>134</v>
      </c>
      <c r="N1" s="99" t="s">
        <v>135</v>
      </c>
      <c r="O1" s="99" t="s">
        <v>136</v>
      </c>
      <c r="P1" s="99" t="s">
        <v>137</v>
      </c>
      <c r="Q1" s="99" t="s">
        <v>138</v>
      </c>
      <c r="R1" s="99" t="s">
        <v>139</v>
      </c>
      <c r="S1" s="99" t="s">
        <v>140</v>
      </c>
      <c r="T1" s="99" t="s">
        <v>141</v>
      </c>
      <c r="U1" s="99" t="s">
        <v>142</v>
      </c>
      <c r="V1" s="99" t="s">
        <v>143</v>
      </c>
      <c r="W1" s="99" t="s">
        <v>144</v>
      </c>
      <c r="X1" s="99" t="s">
        <v>145</v>
      </c>
      <c r="Y1" s="99" t="s">
        <v>146</v>
      </c>
      <c r="Z1" s="99" t="s">
        <v>147</v>
      </c>
      <c r="AA1" s="100" t="s">
        <v>148</v>
      </c>
      <c r="AB1" s="99" t="s">
        <v>149</v>
      </c>
      <c r="AC1" s="99" t="s">
        <v>150</v>
      </c>
      <c r="AD1" s="101" t="s">
        <v>151</v>
      </c>
      <c r="AE1" s="102" t="s">
        <v>152</v>
      </c>
      <c r="AF1" s="103" t="s">
        <v>153</v>
      </c>
      <c r="AG1" s="99" t="s">
        <v>154</v>
      </c>
      <c r="AH1" s="99" t="s">
        <v>155</v>
      </c>
      <c r="AI1" s="99" t="s">
        <v>156</v>
      </c>
      <c r="AJ1" s="104" t="s">
        <v>157</v>
      </c>
    </row>
    <row r="2" spans="1:36" ht="25.5" customHeight="1" x14ac:dyDescent="0.3">
      <c r="A2" s="94">
        <v>2021</v>
      </c>
      <c r="B2" s="27" t="s">
        <v>57</v>
      </c>
      <c r="C2" s="5" t="s">
        <v>26</v>
      </c>
      <c r="D2" s="28" t="s">
        <v>77</v>
      </c>
      <c r="E2" s="9" t="s">
        <v>589</v>
      </c>
      <c r="F2" s="9" t="s">
        <v>96</v>
      </c>
      <c r="G2" s="5" t="s">
        <v>35</v>
      </c>
      <c r="H2" s="9" t="s">
        <v>96</v>
      </c>
      <c r="I2" s="5" t="s">
        <v>77</v>
      </c>
      <c r="J2" s="9">
        <v>6</v>
      </c>
      <c r="K2" s="9" t="s">
        <v>550</v>
      </c>
      <c r="L2" s="23">
        <f t="shared" ref="L2:L33" si="0">+SUM(P2:Z2)</f>
        <v>440000000</v>
      </c>
      <c r="M2" s="24">
        <v>320000000</v>
      </c>
      <c r="N2" s="23">
        <f t="shared" ref="N2:N33" si="1">+P2+Q2+S2+U2+W2+Y2</f>
        <v>384000000</v>
      </c>
      <c r="O2" s="23">
        <f t="shared" ref="O2:O33" si="2">+R2+T2+V2+X2+Z2</f>
        <v>56000000</v>
      </c>
      <c r="P2" s="25">
        <v>320000000</v>
      </c>
      <c r="Q2" s="26">
        <v>64000000</v>
      </c>
      <c r="R2" s="26">
        <v>56000000</v>
      </c>
      <c r="S2" s="8">
        <v>0</v>
      </c>
      <c r="T2" s="8">
        <v>0</v>
      </c>
      <c r="U2" s="8">
        <v>0</v>
      </c>
      <c r="V2" s="8">
        <v>0</v>
      </c>
      <c r="W2" s="8">
        <v>0</v>
      </c>
      <c r="X2" s="8">
        <v>0</v>
      </c>
      <c r="Y2" s="8">
        <v>0</v>
      </c>
      <c r="Z2" s="8">
        <v>0</v>
      </c>
      <c r="AA2" s="9" t="s">
        <v>590</v>
      </c>
      <c r="AB2" s="15" t="s">
        <v>591</v>
      </c>
      <c r="AC2" s="20">
        <f>+IFERROR(P2/L2,0%)</f>
        <v>0.72727272727272729</v>
      </c>
      <c r="AD2" s="21">
        <f>+IFERROR((Q2+R2)/L2,0%)</f>
        <v>0.27272727272727271</v>
      </c>
      <c r="AE2" s="22">
        <f>IFERROR(Q2/(Q2+R2),0%)</f>
        <v>0.53333333333333333</v>
      </c>
      <c r="AF2" s="22">
        <f>IFERROR(R2/(Q2+R2),0%)</f>
        <v>0.46666666666666667</v>
      </c>
      <c r="AG2" s="20">
        <f>+IFERROR((S2+T2)/L2,0%)</f>
        <v>0</v>
      </c>
      <c r="AH2" s="20">
        <f>+IFERROR((U2+V2)/L2,0%)</f>
        <v>0</v>
      </c>
      <c r="AI2" s="20">
        <f>+IFERROR((W2+X2)/L2,0%)</f>
        <v>0</v>
      </c>
      <c r="AJ2" s="97">
        <f>+IFERROR((Y2+Z2)/L2,0%)</f>
        <v>0</v>
      </c>
    </row>
    <row r="3" spans="1:36" ht="25.5" customHeight="1" x14ac:dyDescent="0.3">
      <c r="A3" s="94">
        <v>2018</v>
      </c>
      <c r="B3" s="5" t="s">
        <v>60</v>
      </c>
      <c r="C3" s="5" t="s">
        <v>1108</v>
      </c>
      <c r="D3" s="5">
        <v>802</v>
      </c>
      <c r="E3" s="5" t="s">
        <v>77</v>
      </c>
      <c r="F3" s="5" t="s">
        <v>75</v>
      </c>
      <c r="G3" s="5" t="s">
        <v>36</v>
      </c>
      <c r="H3" s="5" t="s">
        <v>162</v>
      </c>
      <c r="I3" s="5" t="s">
        <v>77</v>
      </c>
      <c r="J3" s="5">
        <v>18</v>
      </c>
      <c r="K3" s="5" t="s">
        <v>77</v>
      </c>
      <c r="L3" s="6">
        <f t="shared" si="0"/>
        <v>547842614</v>
      </c>
      <c r="M3" s="7">
        <v>0</v>
      </c>
      <c r="N3" s="6">
        <f t="shared" si="1"/>
        <v>442541614</v>
      </c>
      <c r="O3" s="6">
        <f t="shared" si="2"/>
        <v>105301000</v>
      </c>
      <c r="P3" s="8">
        <v>349991614</v>
      </c>
      <c r="Q3" s="8">
        <v>52650000</v>
      </c>
      <c r="R3" s="8">
        <v>24301000</v>
      </c>
      <c r="S3" s="8">
        <v>39900000</v>
      </c>
      <c r="T3" s="8">
        <v>81000000</v>
      </c>
      <c r="U3" s="8">
        <v>0</v>
      </c>
      <c r="V3" s="8">
        <v>0</v>
      </c>
      <c r="W3" s="8">
        <v>0</v>
      </c>
      <c r="X3" s="8">
        <v>0</v>
      </c>
      <c r="Y3" s="8">
        <v>0</v>
      </c>
      <c r="Z3" s="8">
        <v>0</v>
      </c>
      <c r="AA3" s="5" t="s">
        <v>164</v>
      </c>
      <c r="AB3" s="5" t="s">
        <v>165</v>
      </c>
      <c r="AC3" s="20">
        <f t="shared" ref="AC3:AC66" si="3">+IFERROR(P3/L3,0%)</f>
        <v>0.63885430789069653</v>
      </c>
      <c r="AD3" s="21">
        <f t="shared" ref="AD3:AD66" si="4">+IFERROR((Q3+R3)/L3,0%)</f>
        <v>0.14046187359933998</v>
      </c>
      <c r="AE3" s="22">
        <f t="shared" ref="AE3:AE66" si="5">IFERROR(Q3/(Q3+R3),0%)</f>
        <v>0.68420163480656526</v>
      </c>
      <c r="AF3" s="22">
        <f t="shared" ref="AF3:AF66" si="6">IFERROR(R3/(Q3+R3),0%)</f>
        <v>0.31579836519343479</v>
      </c>
      <c r="AG3" s="20">
        <f t="shared" ref="AG3:AG66" si="7">+IFERROR((S3+T3)/L3,0%)</f>
        <v>0.22068381850996352</v>
      </c>
      <c r="AH3" s="20">
        <f t="shared" ref="AH3:AH66" si="8">+IFERROR((U3+V3)/L3,0%)</f>
        <v>0</v>
      </c>
      <c r="AI3" s="20">
        <f t="shared" ref="AI3:AI66" si="9">+IFERROR((W3+X3)/L3,0%)</f>
        <v>0</v>
      </c>
      <c r="AJ3" s="97">
        <f t="shared" ref="AJ3:AJ66" si="10">+IFERROR((Y3+Z3)/L3,0%)</f>
        <v>0</v>
      </c>
    </row>
    <row r="4" spans="1:36" ht="25.5" customHeight="1" x14ac:dyDescent="0.3">
      <c r="A4" s="94">
        <v>2018</v>
      </c>
      <c r="B4" s="5" t="s">
        <v>60</v>
      </c>
      <c r="C4" s="5" t="s">
        <v>1108</v>
      </c>
      <c r="D4" s="5">
        <v>802</v>
      </c>
      <c r="E4" s="5" t="s">
        <v>77</v>
      </c>
      <c r="F4" s="5" t="s">
        <v>75</v>
      </c>
      <c r="G4" s="5" t="s">
        <v>36</v>
      </c>
      <c r="H4" s="5" t="s">
        <v>166</v>
      </c>
      <c r="I4" s="5" t="s">
        <v>77</v>
      </c>
      <c r="J4" s="5">
        <v>18</v>
      </c>
      <c r="K4" s="5" t="s">
        <v>77</v>
      </c>
      <c r="L4" s="6">
        <f t="shared" si="0"/>
        <v>507842614</v>
      </c>
      <c r="M4" s="7">
        <v>0</v>
      </c>
      <c r="N4" s="6">
        <f t="shared" si="1"/>
        <v>402641614</v>
      </c>
      <c r="O4" s="6">
        <f t="shared" si="2"/>
        <v>105201000</v>
      </c>
      <c r="P4" s="8">
        <v>349991614</v>
      </c>
      <c r="Q4" s="8">
        <v>52650000</v>
      </c>
      <c r="R4" s="8">
        <v>8101000</v>
      </c>
      <c r="S4" s="8">
        <v>0</v>
      </c>
      <c r="T4" s="8">
        <v>97100000</v>
      </c>
      <c r="U4" s="8">
        <v>0</v>
      </c>
      <c r="V4" s="8">
        <v>0</v>
      </c>
      <c r="W4" s="8">
        <v>0</v>
      </c>
      <c r="X4" s="8">
        <v>0</v>
      </c>
      <c r="Y4" s="8">
        <v>0</v>
      </c>
      <c r="Z4" s="8">
        <v>0</v>
      </c>
      <c r="AA4" s="5" t="s">
        <v>167</v>
      </c>
      <c r="AB4" s="5" t="s">
        <v>168</v>
      </c>
      <c r="AC4" s="20">
        <f t="shared" si="3"/>
        <v>0.68917338630428526</v>
      </c>
      <c r="AD4" s="21">
        <f t="shared" si="4"/>
        <v>0.11962564449150381</v>
      </c>
      <c r="AE4" s="22">
        <f t="shared" si="5"/>
        <v>0.86665240078352623</v>
      </c>
      <c r="AF4" s="22">
        <f t="shared" si="6"/>
        <v>0.13334759921647379</v>
      </c>
      <c r="AG4" s="20">
        <f t="shared" si="7"/>
        <v>0.19120096920421098</v>
      </c>
      <c r="AH4" s="20">
        <f t="shared" si="8"/>
        <v>0</v>
      </c>
      <c r="AI4" s="20">
        <f t="shared" si="9"/>
        <v>0</v>
      </c>
      <c r="AJ4" s="97">
        <f t="shared" si="10"/>
        <v>0</v>
      </c>
    </row>
    <row r="5" spans="1:36" ht="25.5" customHeight="1" x14ac:dyDescent="0.3">
      <c r="A5" s="94">
        <v>2018</v>
      </c>
      <c r="B5" s="5" t="s">
        <v>60</v>
      </c>
      <c r="C5" s="5" t="s">
        <v>1108</v>
      </c>
      <c r="D5" s="5">
        <v>806</v>
      </c>
      <c r="E5" s="5" t="s">
        <v>77</v>
      </c>
      <c r="F5" s="5" t="s">
        <v>75</v>
      </c>
      <c r="G5" s="5" t="s">
        <v>35</v>
      </c>
      <c r="H5" s="5" t="s">
        <v>169</v>
      </c>
      <c r="I5" s="5" t="s">
        <v>77</v>
      </c>
      <c r="J5" s="5">
        <v>36</v>
      </c>
      <c r="K5" s="5" t="s">
        <v>77</v>
      </c>
      <c r="L5" s="6">
        <f t="shared" si="0"/>
        <v>78000000</v>
      </c>
      <c r="M5" s="7">
        <v>0</v>
      </c>
      <c r="N5" s="6">
        <f t="shared" si="1"/>
        <v>0</v>
      </c>
      <c r="O5" s="6">
        <f t="shared" si="2"/>
        <v>78000000</v>
      </c>
      <c r="P5" s="8">
        <v>0</v>
      </c>
      <c r="Q5" s="8">
        <v>0</v>
      </c>
      <c r="R5" s="8">
        <v>78000000</v>
      </c>
      <c r="S5" s="8">
        <v>0</v>
      </c>
      <c r="T5" s="8">
        <v>0</v>
      </c>
      <c r="U5" s="8">
        <v>0</v>
      </c>
      <c r="V5" s="8">
        <v>0</v>
      </c>
      <c r="W5" s="8">
        <v>0</v>
      </c>
      <c r="X5" s="8">
        <v>0</v>
      </c>
      <c r="Y5" s="8">
        <v>0</v>
      </c>
      <c r="Z5" s="8">
        <v>0</v>
      </c>
      <c r="AA5" s="5" t="s">
        <v>170</v>
      </c>
      <c r="AB5" s="5">
        <v>0</v>
      </c>
      <c r="AC5" s="20">
        <f t="shared" si="3"/>
        <v>0</v>
      </c>
      <c r="AD5" s="21">
        <f t="shared" si="4"/>
        <v>1</v>
      </c>
      <c r="AE5" s="22">
        <f t="shared" si="5"/>
        <v>0</v>
      </c>
      <c r="AF5" s="22">
        <f t="shared" si="6"/>
        <v>1</v>
      </c>
      <c r="AG5" s="20">
        <f t="shared" si="7"/>
        <v>0</v>
      </c>
      <c r="AH5" s="20">
        <f t="shared" si="8"/>
        <v>0</v>
      </c>
      <c r="AI5" s="20">
        <f t="shared" si="9"/>
        <v>0</v>
      </c>
      <c r="AJ5" s="97">
        <f t="shared" si="10"/>
        <v>0</v>
      </c>
    </row>
    <row r="6" spans="1:36" ht="25.5" customHeight="1" x14ac:dyDescent="0.3">
      <c r="A6" s="94">
        <v>2018</v>
      </c>
      <c r="B6" s="5" t="s">
        <v>60</v>
      </c>
      <c r="C6" s="5" t="s">
        <v>1108</v>
      </c>
      <c r="D6" s="5">
        <v>806</v>
      </c>
      <c r="E6" s="5" t="s">
        <v>77</v>
      </c>
      <c r="F6" s="5" t="s">
        <v>75</v>
      </c>
      <c r="G6" s="5" t="s">
        <v>35</v>
      </c>
      <c r="H6" s="5" t="s">
        <v>171</v>
      </c>
      <c r="I6" s="5" t="s">
        <v>77</v>
      </c>
      <c r="J6" s="5">
        <v>24</v>
      </c>
      <c r="K6" s="5" t="s">
        <v>77</v>
      </c>
      <c r="L6" s="6">
        <f t="shared" si="0"/>
        <v>108915069</v>
      </c>
      <c r="M6" s="7">
        <v>0</v>
      </c>
      <c r="N6" s="6">
        <f t="shared" si="1"/>
        <v>69657534</v>
      </c>
      <c r="O6" s="6">
        <f t="shared" si="2"/>
        <v>39257535</v>
      </c>
      <c r="P6" s="8">
        <v>69657534</v>
      </c>
      <c r="Q6" s="8">
        <v>0</v>
      </c>
      <c r="R6" s="8">
        <v>39257535</v>
      </c>
      <c r="S6" s="8">
        <v>0</v>
      </c>
      <c r="T6" s="8">
        <v>0</v>
      </c>
      <c r="U6" s="8">
        <v>0</v>
      </c>
      <c r="V6" s="8">
        <v>0</v>
      </c>
      <c r="W6" s="8">
        <v>0</v>
      </c>
      <c r="X6" s="8">
        <v>0</v>
      </c>
      <c r="Y6" s="8">
        <v>0</v>
      </c>
      <c r="Z6" s="8">
        <v>0</v>
      </c>
      <c r="AA6" s="5">
        <v>0</v>
      </c>
      <c r="AB6" s="5">
        <v>0</v>
      </c>
      <c r="AC6" s="20">
        <f t="shared" si="3"/>
        <v>0.63955827820299138</v>
      </c>
      <c r="AD6" s="21">
        <f t="shared" si="4"/>
        <v>0.36044172179700862</v>
      </c>
      <c r="AE6" s="22">
        <f t="shared" si="5"/>
        <v>0</v>
      </c>
      <c r="AF6" s="22">
        <f t="shared" si="6"/>
        <v>1</v>
      </c>
      <c r="AG6" s="20">
        <f t="shared" si="7"/>
        <v>0</v>
      </c>
      <c r="AH6" s="20">
        <f t="shared" si="8"/>
        <v>0</v>
      </c>
      <c r="AI6" s="20">
        <f t="shared" si="9"/>
        <v>0</v>
      </c>
      <c r="AJ6" s="97">
        <f t="shared" si="10"/>
        <v>0</v>
      </c>
    </row>
    <row r="7" spans="1:36" ht="25.5" customHeight="1" x14ac:dyDescent="0.3">
      <c r="A7" s="94">
        <v>2018</v>
      </c>
      <c r="B7" s="5" t="s">
        <v>60</v>
      </c>
      <c r="C7" s="5" t="s">
        <v>1108</v>
      </c>
      <c r="D7" s="5">
        <v>807</v>
      </c>
      <c r="E7" s="5" t="s">
        <v>77</v>
      </c>
      <c r="F7" s="5" t="s">
        <v>75</v>
      </c>
      <c r="G7" s="5" t="s">
        <v>35</v>
      </c>
      <c r="H7" s="5" t="s">
        <v>173</v>
      </c>
      <c r="I7" s="5" t="s">
        <v>77</v>
      </c>
      <c r="J7" s="5">
        <v>24</v>
      </c>
      <c r="K7" s="5" t="s">
        <v>77</v>
      </c>
      <c r="L7" s="6">
        <f t="shared" si="0"/>
        <v>774423518</v>
      </c>
      <c r="M7" s="7">
        <v>0</v>
      </c>
      <c r="N7" s="6">
        <f t="shared" si="1"/>
        <v>599623518</v>
      </c>
      <c r="O7" s="6">
        <f t="shared" si="2"/>
        <v>174800000</v>
      </c>
      <c r="P7" s="8">
        <v>528252518</v>
      </c>
      <c r="Q7" s="8">
        <v>51371000</v>
      </c>
      <c r="R7" s="8">
        <v>124400000</v>
      </c>
      <c r="S7" s="8">
        <v>20000000</v>
      </c>
      <c r="T7" s="8">
        <v>50400000</v>
      </c>
      <c r="U7" s="8">
        <v>0</v>
      </c>
      <c r="V7" s="8">
        <v>0</v>
      </c>
      <c r="W7" s="8">
        <v>0</v>
      </c>
      <c r="X7" s="8">
        <v>0</v>
      </c>
      <c r="Y7" s="8">
        <v>0</v>
      </c>
      <c r="Z7" s="8">
        <v>0</v>
      </c>
      <c r="AA7" s="5" t="s">
        <v>174</v>
      </c>
      <c r="AB7" s="5" t="s">
        <v>175</v>
      </c>
      <c r="AC7" s="20">
        <f t="shared" si="3"/>
        <v>0.68212354831920274</v>
      </c>
      <c r="AD7" s="21">
        <f t="shared" si="4"/>
        <v>0.22697012153497126</v>
      </c>
      <c r="AE7" s="22">
        <f t="shared" si="5"/>
        <v>0.29226095317202494</v>
      </c>
      <c r="AF7" s="22">
        <f t="shared" si="6"/>
        <v>0.70773904682797506</v>
      </c>
      <c r="AG7" s="20">
        <f t="shared" si="7"/>
        <v>9.090633014582597E-2</v>
      </c>
      <c r="AH7" s="20">
        <f t="shared" si="8"/>
        <v>0</v>
      </c>
      <c r="AI7" s="20">
        <f t="shared" si="9"/>
        <v>0</v>
      </c>
      <c r="AJ7" s="97">
        <f t="shared" si="10"/>
        <v>0</v>
      </c>
    </row>
    <row r="8" spans="1:36" ht="25.5" customHeight="1" x14ac:dyDescent="0.3">
      <c r="A8" s="94">
        <v>2018</v>
      </c>
      <c r="B8" s="5" t="s">
        <v>60</v>
      </c>
      <c r="C8" s="5" t="s">
        <v>1108</v>
      </c>
      <c r="D8" s="5">
        <v>808</v>
      </c>
      <c r="E8" s="5" t="s">
        <v>77</v>
      </c>
      <c r="F8" s="5" t="s">
        <v>75</v>
      </c>
      <c r="G8" s="5" t="s">
        <v>35</v>
      </c>
      <c r="H8" s="5" t="s">
        <v>77</v>
      </c>
      <c r="I8" s="5" t="s">
        <v>77</v>
      </c>
      <c r="J8" s="5">
        <v>30</v>
      </c>
      <c r="K8" s="5" t="s">
        <v>77</v>
      </c>
      <c r="L8" s="6">
        <f t="shared" si="0"/>
        <v>439445398</v>
      </c>
      <c r="M8" s="7">
        <v>0</v>
      </c>
      <c r="N8" s="6">
        <f t="shared" si="1"/>
        <v>259271998</v>
      </c>
      <c r="O8" s="6">
        <f t="shared" si="2"/>
        <v>180173400</v>
      </c>
      <c r="P8" s="8">
        <v>241989411</v>
      </c>
      <c r="Q8" s="8">
        <v>17282587</v>
      </c>
      <c r="R8" s="8">
        <v>180173400</v>
      </c>
      <c r="S8" s="8">
        <v>0</v>
      </c>
      <c r="T8" s="8">
        <v>0</v>
      </c>
      <c r="U8" s="8">
        <v>0</v>
      </c>
      <c r="V8" s="8">
        <v>0</v>
      </c>
      <c r="W8" s="8">
        <v>0</v>
      </c>
      <c r="X8" s="8">
        <v>0</v>
      </c>
      <c r="Y8" s="8">
        <v>0</v>
      </c>
      <c r="Z8" s="8">
        <v>0</v>
      </c>
      <c r="AA8" s="5" t="s">
        <v>176</v>
      </c>
      <c r="AB8" s="5" t="s">
        <v>177</v>
      </c>
      <c r="AC8" s="20">
        <f t="shared" si="3"/>
        <v>0.55067003113774782</v>
      </c>
      <c r="AD8" s="21">
        <f t="shared" si="4"/>
        <v>0.44932996886225213</v>
      </c>
      <c r="AE8" s="22">
        <f t="shared" si="5"/>
        <v>8.752627490601235E-2</v>
      </c>
      <c r="AF8" s="22">
        <f t="shared" si="6"/>
        <v>0.91247372509398761</v>
      </c>
      <c r="AG8" s="20">
        <f t="shared" si="7"/>
        <v>0</v>
      </c>
      <c r="AH8" s="20">
        <f t="shared" si="8"/>
        <v>0</v>
      </c>
      <c r="AI8" s="20">
        <f t="shared" si="9"/>
        <v>0</v>
      </c>
      <c r="AJ8" s="97">
        <f t="shared" si="10"/>
        <v>0</v>
      </c>
    </row>
    <row r="9" spans="1:36" ht="25.5" customHeight="1" x14ac:dyDescent="0.3">
      <c r="A9" s="94">
        <v>2018</v>
      </c>
      <c r="B9" s="5" t="s">
        <v>60</v>
      </c>
      <c r="C9" s="5" t="s">
        <v>1108</v>
      </c>
      <c r="D9" s="5">
        <v>804</v>
      </c>
      <c r="E9" s="5" t="s">
        <v>77</v>
      </c>
      <c r="F9" s="5" t="s">
        <v>75</v>
      </c>
      <c r="G9" s="5" t="s">
        <v>36</v>
      </c>
      <c r="H9" s="5" t="s">
        <v>178</v>
      </c>
      <c r="I9" s="5" t="s">
        <v>77</v>
      </c>
      <c r="J9" s="5">
        <v>18</v>
      </c>
      <c r="K9" s="5" t="s">
        <v>77</v>
      </c>
      <c r="L9" s="6">
        <f t="shared" si="0"/>
        <v>862558826.92079997</v>
      </c>
      <c r="M9" s="7">
        <v>0</v>
      </c>
      <c r="N9" s="6">
        <f t="shared" si="1"/>
        <v>536553394</v>
      </c>
      <c r="O9" s="6">
        <f t="shared" si="2"/>
        <v>326005432.92080003</v>
      </c>
      <c r="P9" s="8">
        <v>536553394</v>
      </c>
      <c r="Q9" s="8">
        <v>0</v>
      </c>
      <c r="R9" s="8">
        <v>131800000</v>
      </c>
      <c r="S9" s="8">
        <v>0</v>
      </c>
      <c r="T9" s="8">
        <v>174405432.92080003</v>
      </c>
      <c r="U9" s="8">
        <v>0</v>
      </c>
      <c r="V9" s="8">
        <v>0</v>
      </c>
      <c r="W9" s="8">
        <v>0</v>
      </c>
      <c r="X9" s="8">
        <v>19800000</v>
      </c>
      <c r="Y9" s="8">
        <v>0</v>
      </c>
      <c r="Z9" s="8">
        <v>0</v>
      </c>
      <c r="AA9" s="5" t="s">
        <v>179</v>
      </c>
      <c r="AB9" s="5" t="s">
        <v>180</v>
      </c>
      <c r="AC9" s="20">
        <f t="shared" si="3"/>
        <v>0.62204846470056041</v>
      </c>
      <c r="AD9" s="21">
        <f t="shared" si="4"/>
        <v>0.15280117237974988</v>
      </c>
      <c r="AE9" s="22">
        <f t="shared" si="5"/>
        <v>0</v>
      </c>
      <c r="AF9" s="22">
        <f t="shared" si="6"/>
        <v>1</v>
      </c>
      <c r="AG9" s="20">
        <f t="shared" si="7"/>
        <v>0.20219540682622208</v>
      </c>
      <c r="AH9" s="20">
        <f t="shared" si="8"/>
        <v>0</v>
      </c>
      <c r="AI9" s="20">
        <f t="shared" si="9"/>
        <v>2.2954956093467736E-2</v>
      </c>
      <c r="AJ9" s="97">
        <f t="shared" si="10"/>
        <v>0</v>
      </c>
    </row>
    <row r="10" spans="1:36" ht="25.5" customHeight="1" x14ac:dyDescent="0.3">
      <c r="A10" s="94">
        <v>2018</v>
      </c>
      <c r="B10" s="5" t="s">
        <v>60</v>
      </c>
      <c r="C10" s="5" t="s">
        <v>1108</v>
      </c>
      <c r="D10" s="5">
        <v>807</v>
      </c>
      <c r="E10" s="5" t="s">
        <v>77</v>
      </c>
      <c r="F10" s="5" t="s">
        <v>75</v>
      </c>
      <c r="G10" s="5" t="s">
        <v>35</v>
      </c>
      <c r="H10" s="5" t="s">
        <v>181</v>
      </c>
      <c r="I10" s="5" t="s">
        <v>77</v>
      </c>
      <c r="J10" s="5">
        <v>34</v>
      </c>
      <c r="K10" s="5" t="s">
        <v>77</v>
      </c>
      <c r="L10" s="6">
        <f t="shared" si="0"/>
        <v>355285227</v>
      </c>
      <c r="M10" s="7">
        <v>0</v>
      </c>
      <c r="N10" s="6">
        <f t="shared" si="1"/>
        <v>288285227</v>
      </c>
      <c r="O10" s="6">
        <f t="shared" si="2"/>
        <v>67000000</v>
      </c>
      <c r="P10" s="8">
        <v>229335227</v>
      </c>
      <c r="Q10" s="8">
        <v>23000000</v>
      </c>
      <c r="R10" s="8">
        <v>42000000</v>
      </c>
      <c r="S10" s="8">
        <v>26200000</v>
      </c>
      <c r="T10" s="8">
        <v>0</v>
      </c>
      <c r="U10" s="8">
        <v>0</v>
      </c>
      <c r="V10" s="8">
        <v>0</v>
      </c>
      <c r="W10" s="8">
        <v>9750000</v>
      </c>
      <c r="X10" s="8">
        <v>25000000</v>
      </c>
      <c r="Y10" s="8">
        <v>0</v>
      </c>
      <c r="Z10" s="8">
        <v>0</v>
      </c>
      <c r="AA10" s="5" t="s">
        <v>182</v>
      </c>
      <c r="AB10" s="5" t="s">
        <v>183</v>
      </c>
      <c r="AC10" s="20">
        <f t="shared" si="3"/>
        <v>0.64549609601414693</v>
      </c>
      <c r="AD10" s="21">
        <f t="shared" si="4"/>
        <v>0.18295159792838783</v>
      </c>
      <c r="AE10" s="22">
        <f t="shared" si="5"/>
        <v>0.35384615384615387</v>
      </c>
      <c r="AF10" s="22">
        <f t="shared" si="6"/>
        <v>0.64615384615384619</v>
      </c>
      <c r="AG10" s="20">
        <f t="shared" si="7"/>
        <v>7.3743567164980942E-2</v>
      </c>
      <c r="AH10" s="20">
        <f t="shared" si="8"/>
        <v>0</v>
      </c>
      <c r="AI10" s="20">
        <f t="shared" si="9"/>
        <v>9.7808738892484259E-2</v>
      </c>
      <c r="AJ10" s="97">
        <f t="shared" si="10"/>
        <v>0</v>
      </c>
    </row>
    <row r="11" spans="1:36" ht="25.5" customHeight="1" x14ac:dyDescent="0.3">
      <c r="A11" s="94">
        <v>2018</v>
      </c>
      <c r="B11" s="5" t="s">
        <v>60</v>
      </c>
      <c r="C11" s="5" t="s">
        <v>1108</v>
      </c>
      <c r="D11" s="5">
        <v>808</v>
      </c>
      <c r="E11" s="5" t="s">
        <v>77</v>
      </c>
      <c r="F11" s="5" t="s">
        <v>75</v>
      </c>
      <c r="G11" s="5" t="s">
        <v>35</v>
      </c>
      <c r="H11" s="5" t="s">
        <v>184</v>
      </c>
      <c r="I11" s="5" t="s">
        <v>77</v>
      </c>
      <c r="J11" s="5">
        <v>24</v>
      </c>
      <c r="K11" s="5" t="s">
        <v>77</v>
      </c>
      <c r="L11" s="6">
        <f t="shared" si="0"/>
        <v>387714048.39999998</v>
      </c>
      <c r="M11" s="7">
        <v>0</v>
      </c>
      <c r="N11" s="6">
        <f t="shared" si="1"/>
        <v>239984850</v>
      </c>
      <c r="O11" s="6">
        <f t="shared" si="2"/>
        <v>147729198.39999998</v>
      </c>
      <c r="P11" s="8">
        <v>239984850</v>
      </c>
      <c r="Q11" s="8">
        <v>0</v>
      </c>
      <c r="R11" s="8">
        <v>147729198.39999998</v>
      </c>
      <c r="S11" s="8">
        <v>0</v>
      </c>
      <c r="T11" s="8">
        <v>0</v>
      </c>
      <c r="U11" s="8">
        <v>0</v>
      </c>
      <c r="V11" s="8">
        <v>0</v>
      </c>
      <c r="W11" s="8">
        <v>0</v>
      </c>
      <c r="X11" s="8">
        <v>0</v>
      </c>
      <c r="Y11" s="8">
        <v>0</v>
      </c>
      <c r="Z11" s="8">
        <v>0</v>
      </c>
      <c r="AA11" s="5" t="s">
        <v>185</v>
      </c>
      <c r="AB11" s="5" t="s">
        <v>186</v>
      </c>
      <c r="AC11" s="20">
        <f t="shared" si="3"/>
        <v>0.61897383133357731</v>
      </c>
      <c r="AD11" s="21">
        <f t="shared" si="4"/>
        <v>0.38102616866642275</v>
      </c>
      <c r="AE11" s="22">
        <f t="shared" si="5"/>
        <v>0</v>
      </c>
      <c r="AF11" s="22">
        <f t="shared" si="6"/>
        <v>1</v>
      </c>
      <c r="AG11" s="20">
        <f t="shared" si="7"/>
        <v>0</v>
      </c>
      <c r="AH11" s="20">
        <f t="shared" si="8"/>
        <v>0</v>
      </c>
      <c r="AI11" s="20">
        <f t="shared" si="9"/>
        <v>0</v>
      </c>
      <c r="AJ11" s="97">
        <f t="shared" si="10"/>
        <v>0</v>
      </c>
    </row>
    <row r="12" spans="1:36" ht="25.5" customHeight="1" x14ac:dyDescent="0.3">
      <c r="A12" s="94">
        <v>2018</v>
      </c>
      <c r="B12" s="5" t="s">
        <v>60</v>
      </c>
      <c r="C12" s="5" t="s">
        <v>1108</v>
      </c>
      <c r="D12" s="5">
        <v>807</v>
      </c>
      <c r="E12" s="5" t="s">
        <v>77</v>
      </c>
      <c r="F12" s="5" t="s">
        <v>75</v>
      </c>
      <c r="G12" s="5" t="s">
        <v>35</v>
      </c>
      <c r="H12" s="5" t="s">
        <v>187</v>
      </c>
      <c r="I12" s="5" t="s">
        <v>77</v>
      </c>
      <c r="J12" s="5">
        <v>36</v>
      </c>
      <c r="K12" s="5" t="s">
        <v>77</v>
      </c>
      <c r="L12" s="6">
        <f t="shared" si="0"/>
        <v>386200000</v>
      </c>
      <c r="M12" s="7">
        <v>0</v>
      </c>
      <c r="N12" s="6">
        <f t="shared" si="1"/>
        <v>285400000</v>
      </c>
      <c r="O12" s="6">
        <f t="shared" si="2"/>
        <v>100800000</v>
      </c>
      <c r="P12" s="8">
        <v>257400000</v>
      </c>
      <c r="Q12" s="8">
        <v>28000000</v>
      </c>
      <c r="R12" s="8">
        <v>100800000</v>
      </c>
      <c r="S12" s="8">
        <v>0</v>
      </c>
      <c r="T12" s="8">
        <v>0</v>
      </c>
      <c r="U12" s="8">
        <v>0</v>
      </c>
      <c r="V12" s="8">
        <v>0</v>
      </c>
      <c r="W12" s="8">
        <v>0</v>
      </c>
      <c r="X12" s="8">
        <v>0</v>
      </c>
      <c r="Y12" s="8">
        <v>0</v>
      </c>
      <c r="Z12" s="8">
        <v>0</v>
      </c>
      <c r="AA12" s="5" t="s">
        <v>188</v>
      </c>
      <c r="AB12" s="5" t="s">
        <v>189</v>
      </c>
      <c r="AC12" s="20">
        <f t="shared" si="3"/>
        <v>0.66649404453650962</v>
      </c>
      <c r="AD12" s="21">
        <f t="shared" si="4"/>
        <v>0.33350595546349043</v>
      </c>
      <c r="AE12" s="22">
        <f t="shared" si="5"/>
        <v>0.21739130434782608</v>
      </c>
      <c r="AF12" s="22">
        <f t="shared" si="6"/>
        <v>0.78260869565217395</v>
      </c>
      <c r="AG12" s="20">
        <f t="shared" si="7"/>
        <v>0</v>
      </c>
      <c r="AH12" s="20">
        <f t="shared" si="8"/>
        <v>0</v>
      </c>
      <c r="AI12" s="20">
        <f t="shared" si="9"/>
        <v>0</v>
      </c>
      <c r="AJ12" s="97">
        <f t="shared" si="10"/>
        <v>0</v>
      </c>
    </row>
    <row r="13" spans="1:36" ht="25.5" customHeight="1" x14ac:dyDescent="0.3">
      <c r="A13" s="94">
        <v>2018</v>
      </c>
      <c r="B13" s="5" t="s">
        <v>60</v>
      </c>
      <c r="C13" s="5" t="s">
        <v>1108</v>
      </c>
      <c r="D13" s="5">
        <v>807</v>
      </c>
      <c r="E13" s="5" t="s">
        <v>77</v>
      </c>
      <c r="F13" s="5" t="s">
        <v>75</v>
      </c>
      <c r="G13" s="5" t="s">
        <v>35</v>
      </c>
      <c r="H13" s="5" t="s">
        <v>190</v>
      </c>
      <c r="I13" s="5" t="s">
        <v>77</v>
      </c>
      <c r="J13" s="5">
        <v>36</v>
      </c>
      <c r="K13" s="5" t="s">
        <v>77</v>
      </c>
      <c r="L13" s="6">
        <f t="shared" si="0"/>
        <v>1694823566</v>
      </c>
      <c r="M13" s="7">
        <v>0</v>
      </c>
      <c r="N13" s="6">
        <f t="shared" si="1"/>
        <v>555364566</v>
      </c>
      <c r="O13" s="6">
        <f t="shared" si="2"/>
        <v>1139459000</v>
      </c>
      <c r="P13" s="8">
        <v>539364566</v>
      </c>
      <c r="Q13" s="8">
        <v>0</v>
      </c>
      <c r="R13" s="8">
        <v>494102000</v>
      </c>
      <c r="S13" s="8">
        <v>0</v>
      </c>
      <c r="T13" s="8">
        <v>339597000</v>
      </c>
      <c r="U13" s="8">
        <v>0</v>
      </c>
      <c r="V13" s="8">
        <v>193440000</v>
      </c>
      <c r="W13" s="8">
        <v>16000000</v>
      </c>
      <c r="X13" s="8">
        <v>112320000</v>
      </c>
      <c r="Y13" s="8">
        <v>0</v>
      </c>
      <c r="Z13" s="8">
        <v>0</v>
      </c>
      <c r="AA13" s="5" t="s">
        <v>191</v>
      </c>
      <c r="AB13" s="5" t="s">
        <v>192</v>
      </c>
      <c r="AC13" s="20">
        <f t="shared" si="3"/>
        <v>0.31824230959507438</v>
      </c>
      <c r="AD13" s="21">
        <f t="shared" si="4"/>
        <v>0.29153595094629453</v>
      </c>
      <c r="AE13" s="22">
        <f t="shared" si="5"/>
        <v>0</v>
      </c>
      <c r="AF13" s="22">
        <f t="shared" si="6"/>
        <v>1</v>
      </c>
      <c r="AG13" s="20">
        <f t="shared" si="7"/>
        <v>0.20037306939358429</v>
      </c>
      <c r="AH13" s="20">
        <f t="shared" si="8"/>
        <v>0.11413577429569445</v>
      </c>
      <c r="AI13" s="20">
        <f t="shared" si="9"/>
        <v>7.5712895769352306E-2</v>
      </c>
      <c r="AJ13" s="97">
        <f t="shared" si="10"/>
        <v>0</v>
      </c>
    </row>
    <row r="14" spans="1:36" ht="25.5" customHeight="1" x14ac:dyDescent="0.3">
      <c r="A14" s="94">
        <v>2018</v>
      </c>
      <c r="B14" s="5" t="s">
        <v>60</v>
      </c>
      <c r="C14" s="5" t="s">
        <v>1108</v>
      </c>
      <c r="D14" s="5">
        <v>808</v>
      </c>
      <c r="E14" s="5" t="s">
        <v>77</v>
      </c>
      <c r="F14" s="5" t="s">
        <v>75</v>
      </c>
      <c r="G14" s="5" t="s">
        <v>35</v>
      </c>
      <c r="H14" s="5" t="s">
        <v>193</v>
      </c>
      <c r="I14" s="5" t="s">
        <v>77</v>
      </c>
      <c r="J14" s="5">
        <v>36</v>
      </c>
      <c r="K14" s="5" t="s">
        <v>77</v>
      </c>
      <c r="L14" s="6">
        <f t="shared" si="0"/>
        <v>477567000</v>
      </c>
      <c r="M14" s="7">
        <v>0</v>
      </c>
      <c r="N14" s="6">
        <f t="shared" si="1"/>
        <v>241535000</v>
      </c>
      <c r="O14" s="6">
        <f t="shared" si="2"/>
        <v>236032000</v>
      </c>
      <c r="P14" s="8">
        <v>241535000</v>
      </c>
      <c r="Q14" s="8">
        <v>0</v>
      </c>
      <c r="R14" s="8">
        <v>236032000</v>
      </c>
      <c r="S14" s="8">
        <v>0</v>
      </c>
      <c r="T14" s="8">
        <v>0</v>
      </c>
      <c r="U14" s="8">
        <v>0</v>
      </c>
      <c r="V14" s="8">
        <v>0</v>
      </c>
      <c r="W14" s="8">
        <v>0</v>
      </c>
      <c r="X14" s="8">
        <v>0</v>
      </c>
      <c r="Y14" s="8">
        <v>0</v>
      </c>
      <c r="Z14" s="8">
        <v>0</v>
      </c>
      <c r="AA14" s="5" t="s">
        <v>194</v>
      </c>
      <c r="AB14" s="5" t="s">
        <v>195</v>
      </c>
      <c r="AC14" s="20">
        <f t="shared" si="3"/>
        <v>0.50576149524569325</v>
      </c>
      <c r="AD14" s="21">
        <f t="shared" si="4"/>
        <v>0.49423850475430675</v>
      </c>
      <c r="AE14" s="22">
        <f t="shared" si="5"/>
        <v>0</v>
      </c>
      <c r="AF14" s="22">
        <f t="shared" si="6"/>
        <v>1</v>
      </c>
      <c r="AG14" s="20">
        <f t="shared" si="7"/>
        <v>0</v>
      </c>
      <c r="AH14" s="20">
        <f t="shared" si="8"/>
        <v>0</v>
      </c>
      <c r="AI14" s="20">
        <f t="shared" si="9"/>
        <v>0</v>
      </c>
      <c r="AJ14" s="97">
        <f t="shared" si="10"/>
        <v>0</v>
      </c>
    </row>
    <row r="15" spans="1:36" ht="25.5" customHeight="1" x14ac:dyDescent="0.3">
      <c r="A15" s="94">
        <v>2018</v>
      </c>
      <c r="B15" s="5" t="s">
        <v>60</v>
      </c>
      <c r="C15" s="5" t="s">
        <v>1108</v>
      </c>
      <c r="D15" s="5">
        <v>808</v>
      </c>
      <c r="E15" s="5" t="s">
        <v>77</v>
      </c>
      <c r="F15" s="5" t="s">
        <v>75</v>
      </c>
      <c r="G15" s="5" t="s">
        <v>36</v>
      </c>
      <c r="H15" s="5" t="s">
        <v>196</v>
      </c>
      <c r="I15" s="5" t="s">
        <v>77</v>
      </c>
      <c r="J15" s="5">
        <v>24</v>
      </c>
      <c r="K15" s="5" t="s">
        <v>77</v>
      </c>
      <c r="L15" s="6">
        <f t="shared" si="0"/>
        <v>416335317</v>
      </c>
      <c r="M15" s="7">
        <v>0</v>
      </c>
      <c r="N15" s="6">
        <f t="shared" si="1"/>
        <v>313585317</v>
      </c>
      <c r="O15" s="6">
        <f t="shared" si="2"/>
        <v>102750000</v>
      </c>
      <c r="P15" s="8">
        <v>313585317</v>
      </c>
      <c r="Q15" s="8">
        <v>0</v>
      </c>
      <c r="R15" s="8">
        <v>60750000</v>
      </c>
      <c r="S15" s="8">
        <v>0</v>
      </c>
      <c r="T15" s="8">
        <v>42000000</v>
      </c>
      <c r="U15" s="8">
        <v>0</v>
      </c>
      <c r="V15" s="8">
        <v>0</v>
      </c>
      <c r="W15" s="8">
        <v>0</v>
      </c>
      <c r="X15" s="8">
        <v>0</v>
      </c>
      <c r="Y15" s="8">
        <v>0</v>
      </c>
      <c r="Z15" s="8">
        <v>0</v>
      </c>
      <c r="AA15" s="5" t="s">
        <v>198</v>
      </c>
      <c r="AB15" s="5" t="s">
        <v>199</v>
      </c>
      <c r="AC15" s="20">
        <f t="shared" si="3"/>
        <v>0.75320373793799478</v>
      </c>
      <c r="AD15" s="21">
        <f t="shared" si="4"/>
        <v>0.14591603815344831</v>
      </c>
      <c r="AE15" s="22">
        <f t="shared" si="5"/>
        <v>0</v>
      </c>
      <c r="AF15" s="22">
        <f t="shared" si="6"/>
        <v>1</v>
      </c>
      <c r="AG15" s="20">
        <f t="shared" si="7"/>
        <v>0.10088022390855686</v>
      </c>
      <c r="AH15" s="20">
        <f t="shared" si="8"/>
        <v>0</v>
      </c>
      <c r="AI15" s="20">
        <f t="shared" si="9"/>
        <v>0</v>
      </c>
      <c r="AJ15" s="97">
        <f t="shared" si="10"/>
        <v>0</v>
      </c>
    </row>
    <row r="16" spans="1:36" ht="25.5" customHeight="1" x14ac:dyDescent="0.3">
      <c r="A16" s="94">
        <v>2018</v>
      </c>
      <c r="B16" s="5" t="s">
        <v>60</v>
      </c>
      <c r="C16" s="5" t="s">
        <v>1108</v>
      </c>
      <c r="D16" s="5">
        <v>808</v>
      </c>
      <c r="E16" s="5" t="s">
        <v>77</v>
      </c>
      <c r="F16" s="5" t="s">
        <v>75</v>
      </c>
      <c r="G16" s="5" t="s">
        <v>35</v>
      </c>
      <c r="H16" s="5" t="s">
        <v>200</v>
      </c>
      <c r="I16" s="5" t="s">
        <v>77</v>
      </c>
      <c r="J16" s="5">
        <v>36</v>
      </c>
      <c r="K16" s="5" t="s">
        <v>77</v>
      </c>
      <c r="L16" s="6">
        <f t="shared" si="0"/>
        <v>376834000</v>
      </c>
      <c r="M16" s="7">
        <v>0</v>
      </c>
      <c r="N16" s="6">
        <f t="shared" si="1"/>
        <v>241834000</v>
      </c>
      <c r="O16" s="6">
        <f t="shared" si="2"/>
        <v>135000000</v>
      </c>
      <c r="P16" s="8">
        <v>241834000</v>
      </c>
      <c r="Q16" s="8">
        <v>0</v>
      </c>
      <c r="R16" s="8">
        <v>135000000</v>
      </c>
      <c r="S16" s="8">
        <v>0</v>
      </c>
      <c r="T16" s="8">
        <v>0</v>
      </c>
      <c r="U16" s="8">
        <v>0</v>
      </c>
      <c r="V16" s="8">
        <v>0</v>
      </c>
      <c r="W16" s="8">
        <v>0</v>
      </c>
      <c r="X16" s="8">
        <v>0</v>
      </c>
      <c r="Y16" s="8">
        <v>0</v>
      </c>
      <c r="Z16" s="8">
        <v>0</v>
      </c>
      <c r="AA16" s="5" t="s">
        <v>201</v>
      </c>
      <c r="AB16" s="5" t="s">
        <v>202</v>
      </c>
      <c r="AC16" s="20">
        <f t="shared" si="3"/>
        <v>0.64175207120376609</v>
      </c>
      <c r="AD16" s="21">
        <f t="shared" si="4"/>
        <v>0.35824792879623391</v>
      </c>
      <c r="AE16" s="22">
        <f t="shared" si="5"/>
        <v>0</v>
      </c>
      <c r="AF16" s="22">
        <f t="shared" si="6"/>
        <v>1</v>
      </c>
      <c r="AG16" s="20">
        <f t="shared" si="7"/>
        <v>0</v>
      </c>
      <c r="AH16" s="20">
        <f t="shared" si="8"/>
        <v>0</v>
      </c>
      <c r="AI16" s="20">
        <f t="shared" si="9"/>
        <v>0</v>
      </c>
      <c r="AJ16" s="97">
        <f t="shared" si="10"/>
        <v>0</v>
      </c>
    </row>
    <row r="17" spans="1:36" ht="25.5" customHeight="1" x14ac:dyDescent="0.3">
      <c r="A17" s="94">
        <v>2018</v>
      </c>
      <c r="B17" s="5" t="s">
        <v>57</v>
      </c>
      <c r="C17" s="5" t="s">
        <v>26</v>
      </c>
      <c r="D17" s="5" t="s">
        <v>77</v>
      </c>
      <c r="E17" s="5" t="s">
        <v>77</v>
      </c>
      <c r="F17" s="5" t="s">
        <v>72</v>
      </c>
      <c r="G17" s="5" t="s">
        <v>35</v>
      </c>
      <c r="H17" s="5" t="s">
        <v>244</v>
      </c>
      <c r="I17" s="5" t="s">
        <v>77</v>
      </c>
      <c r="J17" s="5">
        <v>17</v>
      </c>
      <c r="K17" s="5" t="s">
        <v>77</v>
      </c>
      <c r="L17" s="6">
        <f t="shared" si="0"/>
        <v>948000000</v>
      </c>
      <c r="M17" s="7">
        <v>0</v>
      </c>
      <c r="N17" s="6">
        <f t="shared" si="1"/>
        <v>0</v>
      </c>
      <c r="O17" s="6">
        <f t="shared" si="2"/>
        <v>948000000</v>
      </c>
      <c r="P17" s="8">
        <v>0</v>
      </c>
      <c r="Q17" s="8">
        <v>0</v>
      </c>
      <c r="R17" s="8">
        <v>298000000</v>
      </c>
      <c r="S17" s="8">
        <v>0</v>
      </c>
      <c r="T17" s="8">
        <v>650000000</v>
      </c>
      <c r="U17" s="8">
        <v>0</v>
      </c>
      <c r="V17" s="8">
        <v>0</v>
      </c>
      <c r="W17" s="8">
        <v>0</v>
      </c>
      <c r="X17" s="8">
        <v>0</v>
      </c>
      <c r="Y17" s="8">
        <v>0</v>
      </c>
      <c r="Z17" s="8">
        <v>0</v>
      </c>
      <c r="AA17" s="5" t="s">
        <v>245</v>
      </c>
      <c r="AB17" s="5" t="s">
        <v>246</v>
      </c>
      <c r="AC17" s="20">
        <f t="shared" si="3"/>
        <v>0</v>
      </c>
      <c r="AD17" s="21">
        <f t="shared" si="4"/>
        <v>0.31434599156118143</v>
      </c>
      <c r="AE17" s="22">
        <f t="shared" si="5"/>
        <v>0</v>
      </c>
      <c r="AF17" s="22">
        <f t="shared" si="6"/>
        <v>1</v>
      </c>
      <c r="AG17" s="20">
        <f t="shared" si="7"/>
        <v>0.68565400843881852</v>
      </c>
      <c r="AH17" s="20">
        <f t="shared" si="8"/>
        <v>0</v>
      </c>
      <c r="AI17" s="20">
        <f t="shared" si="9"/>
        <v>0</v>
      </c>
      <c r="AJ17" s="97">
        <f t="shared" si="10"/>
        <v>0</v>
      </c>
    </row>
    <row r="18" spans="1:36" ht="25.5" customHeight="1" x14ac:dyDescent="0.3">
      <c r="A18" s="94">
        <v>2018</v>
      </c>
      <c r="B18" s="5" t="s">
        <v>60</v>
      </c>
      <c r="C18" s="5" t="s">
        <v>1108</v>
      </c>
      <c r="D18" s="5">
        <v>816</v>
      </c>
      <c r="E18" s="5" t="s">
        <v>77</v>
      </c>
      <c r="F18" s="5" t="s">
        <v>75</v>
      </c>
      <c r="G18" s="5" t="s">
        <v>36</v>
      </c>
      <c r="H18" s="5" t="s">
        <v>205</v>
      </c>
      <c r="I18" s="5" t="s">
        <v>77</v>
      </c>
      <c r="J18" s="5">
        <v>12</v>
      </c>
      <c r="K18" s="5" t="s">
        <v>77</v>
      </c>
      <c r="L18" s="6">
        <f t="shared" si="0"/>
        <v>770564675</v>
      </c>
      <c r="M18" s="7">
        <v>0</v>
      </c>
      <c r="N18" s="6">
        <f t="shared" si="1"/>
        <v>599046915</v>
      </c>
      <c r="O18" s="6">
        <f t="shared" si="2"/>
        <v>171517760</v>
      </c>
      <c r="P18" s="8">
        <v>599046915</v>
      </c>
      <c r="Q18" s="8">
        <v>0</v>
      </c>
      <c r="R18" s="8">
        <v>44843496</v>
      </c>
      <c r="S18" s="8">
        <v>0</v>
      </c>
      <c r="T18" s="8">
        <v>126674264</v>
      </c>
      <c r="U18" s="8">
        <v>0</v>
      </c>
      <c r="V18" s="8">
        <v>0</v>
      </c>
      <c r="W18" s="8">
        <v>0</v>
      </c>
      <c r="X18" s="8">
        <v>0</v>
      </c>
      <c r="Y18" s="8">
        <v>0</v>
      </c>
      <c r="Z18" s="8">
        <v>0</v>
      </c>
      <c r="AA18" s="5" t="s">
        <v>206</v>
      </c>
      <c r="AB18" s="5" t="s">
        <v>207</v>
      </c>
      <c r="AC18" s="20">
        <f t="shared" si="3"/>
        <v>0.77741289529006763</v>
      </c>
      <c r="AD18" s="21">
        <f t="shared" si="4"/>
        <v>5.8195629069033042E-2</v>
      </c>
      <c r="AE18" s="22">
        <f t="shared" si="5"/>
        <v>0</v>
      </c>
      <c r="AF18" s="22">
        <f t="shared" si="6"/>
        <v>1</v>
      </c>
      <c r="AG18" s="20">
        <f t="shared" si="7"/>
        <v>0.16439147564089931</v>
      </c>
      <c r="AH18" s="20">
        <f t="shared" si="8"/>
        <v>0</v>
      </c>
      <c r="AI18" s="20">
        <f t="shared" si="9"/>
        <v>0</v>
      </c>
      <c r="AJ18" s="97">
        <f t="shared" si="10"/>
        <v>0</v>
      </c>
    </row>
    <row r="19" spans="1:36" ht="25.5" customHeight="1" x14ac:dyDescent="0.3">
      <c r="A19" s="94">
        <v>2018</v>
      </c>
      <c r="B19" s="5" t="s">
        <v>60</v>
      </c>
      <c r="C19" s="5" t="s">
        <v>1108</v>
      </c>
      <c r="D19" s="5">
        <v>816</v>
      </c>
      <c r="E19" s="5" t="s">
        <v>77</v>
      </c>
      <c r="F19" s="5" t="s">
        <v>75</v>
      </c>
      <c r="G19" s="5" t="s">
        <v>36</v>
      </c>
      <c r="H19" s="5" t="s">
        <v>208</v>
      </c>
      <c r="I19" s="5" t="s">
        <v>77</v>
      </c>
      <c r="J19" s="5">
        <v>12</v>
      </c>
      <c r="K19" s="5" t="s">
        <v>77</v>
      </c>
      <c r="L19" s="6">
        <f t="shared" si="0"/>
        <v>339886600</v>
      </c>
      <c r="M19" s="7">
        <v>0</v>
      </c>
      <c r="N19" s="6">
        <f t="shared" si="1"/>
        <v>251886600</v>
      </c>
      <c r="O19" s="6">
        <f t="shared" si="2"/>
        <v>88000000</v>
      </c>
      <c r="P19" s="8">
        <v>191886600</v>
      </c>
      <c r="Q19" s="8">
        <v>0</v>
      </c>
      <c r="R19" s="8">
        <v>48000000</v>
      </c>
      <c r="S19" s="8">
        <v>60000000</v>
      </c>
      <c r="T19" s="8">
        <v>0</v>
      </c>
      <c r="U19" s="8">
        <v>0</v>
      </c>
      <c r="V19" s="8">
        <v>40000000</v>
      </c>
      <c r="W19" s="8">
        <v>0</v>
      </c>
      <c r="X19" s="8">
        <v>0</v>
      </c>
      <c r="Y19" s="8">
        <v>0</v>
      </c>
      <c r="Z19" s="8">
        <v>0</v>
      </c>
      <c r="AA19" s="5" t="s">
        <v>209</v>
      </c>
      <c r="AB19" s="5" t="s">
        <v>210</v>
      </c>
      <c r="AC19" s="20">
        <f t="shared" si="3"/>
        <v>0.56456065052285087</v>
      </c>
      <c r="AD19" s="21">
        <f t="shared" si="4"/>
        <v>0.14122357280339973</v>
      </c>
      <c r="AE19" s="22">
        <f t="shared" si="5"/>
        <v>0</v>
      </c>
      <c r="AF19" s="22">
        <f t="shared" si="6"/>
        <v>1</v>
      </c>
      <c r="AG19" s="20">
        <f t="shared" si="7"/>
        <v>0.17652946600424965</v>
      </c>
      <c r="AH19" s="20">
        <f t="shared" si="8"/>
        <v>0.11768631066949976</v>
      </c>
      <c r="AI19" s="20">
        <f t="shared" si="9"/>
        <v>0</v>
      </c>
      <c r="AJ19" s="97">
        <f t="shared" si="10"/>
        <v>0</v>
      </c>
    </row>
    <row r="20" spans="1:36" ht="25.5" customHeight="1" x14ac:dyDescent="0.3">
      <c r="A20" s="94">
        <v>2020</v>
      </c>
      <c r="B20" s="5" t="s">
        <v>57</v>
      </c>
      <c r="C20" s="5" t="s">
        <v>26</v>
      </c>
      <c r="D20" s="5" t="s">
        <v>77</v>
      </c>
      <c r="E20" s="5" t="s">
        <v>77</v>
      </c>
      <c r="F20" s="5" t="s">
        <v>77</v>
      </c>
      <c r="G20" s="5" t="s">
        <v>37</v>
      </c>
      <c r="H20" s="5" t="s">
        <v>463</v>
      </c>
      <c r="I20" s="5" t="s">
        <v>77</v>
      </c>
      <c r="J20" s="5">
        <v>12</v>
      </c>
      <c r="K20" s="5" t="s">
        <v>464</v>
      </c>
      <c r="L20" s="6">
        <f t="shared" si="0"/>
        <v>101651661</v>
      </c>
      <c r="M20" s="7">
        <v>0</v>
      </c>
      <c r="N20" s="6">
        <f t="shared" si="1"/>
        <v>7000000</v>
      </c>
      <c r="O20" s="6">
        <f t="shared" si="2"/>
        <v>94651661</v>
      </c>
      <c r="P20" s="8">
        <v>0</v>
      </c>
      <c r="Q20" s="8">
        <v>0</v>
      </c>
      <c r="R20" s="10">
        <v>51500000</v>
      </c>
      <c r="S20" s="8">
        <v>7000000</v>
      </c>
      <c r="T20" s="8">
        <v>25783661</v>
      </c>
      <c r="U20" s="8">
        <v>0</v>
      </c>
      <c r="V20" s="8">
        <v>8354000</v>
      </c>
      <c r="W20" s="8">
        <v>0</v>
      </c>
      <c r="X20" s="8">
        <v>9014000</v>
      </c>
      <c r="Y20" s="8">
        <v>0</v>
      </c>
      <c r="Z20" s="8">
        <v>0</v>
      </c>
      <c r="AA20" s="5" t="s">
        <v>465</v>
      </c>
      <c r="AB20" s="5" t="s">
        <v>466</v>
      </c>
      <c r="AC20" s="20">
        <f t="shared" si="3"/>
        <v>0</v>
      </c>
      <c r="AD20" s="21">
        <f t="shared" si="4"/>
        <v>0.50663215429406505</v>
      </c>
      <c r="AE20" s="22">
        <f t="shared" si="5"/>
        <v>0</v>
      </c>
      <c r="AF20" s="22">
        <f t="shared" si="6"/>
        <v>1</v>
      </c>
      <c r="AG20" s="20">
        <f t="shared" si="7"/>
        <v>0.32250984073934613</v>
      </c>
      <c r="AH20" s="20">
        <f t="shared" si="8"/>
        <v>8.2182621688788732E-2</v>
      </c>
      <c r="AI20" s="20">
        <f t="shared" si="9"/>
        <v>8.8675383277800057E-2</v>
      </c>
      <c r="AJ20" s="97">
        <f t="shared" si="10"/>
        <v>0</v>
      </c>
    </row>
    <row r="21" spans="1:36" ht="25.5" customHeight="1" x14ac:dyDescent="0.3">
      <c r="A21" s="94">
        <v>2018</v>
      </c>
      <c r="B21" s="5" t="s">
        <v>60</v>
      </c>
      <c r="C21" s="5" t="s">
        <v>1108</v>
      </c>
      <c r="D21" s="5">
        <v>816</v>
      </c>
      <c r="E21" s="5" t="s">
        <v>77</v>
      </c>
      <c r="F21" s="5" t="s">
        <v>75</v>
      </c>
      <c r="G21" s="5" t="s">
        <v>36</v>
      </c>
      <c r="H21" s="5" t="s">
        <v>214</v>
      </c>
      <c r="I21" s="5" t="s">
        <v>77</v>
      </c>
      <c r="J21" s="5">
        <v>12</v>
      </c>
      <c r="K21" s="5" t="s">
        <v>77</v>
      </c>
      <c r="L21" s="6">
        <f t="shared" si="0"/>
        <v>599696552</v>
      </c>
      <c r="M21" s="7">
        <v>0</v>
      </c>
      <c r="N21" s="6">
        <f t="shared" si="1"/>
        <v>560629662</v>
      </c>
      <c r="O21" s="6">
        <f t="shared" si="2"/>
        <v>39066890</v>
      </c>
      <c r="P21" s="8">
        <v>400280763</v>
      </c>
      <c r="Q21" s="8">
        <v>5200000</v>
      </c>
      <c r="R21" s="8">
        <v>0</v>
      </c>
      <c r="S21" s="8">
        <v>155148899</v>
      </c>
      <c r="T21" s="8">
        <v>39066890</v>
      </c>
      <c r="U21" s="8">
        <v>0</v>
      </c>
      <c r="V21" s="8">
        <v>0</v>
      </c>
      <c r="W21" s="8">
        <v>0</v>
      </c>
      <c r="X21" s="8">
        <v>0</v>
      </c>
      <c r="Y21" s="8">
        <v>0</v>
      </c>
      <c r="Z21" s="8">
        <v>0</v>
      </c>
      <c r="AA21" s="5">
        <v>0</v>
      </c>
      <c r="AB21" s="5" t="s">
        <v>215</v>
      </c>
      <c r="AC21" s="20">
        <f t="shared" si="3"/>
        <v>0.66747217682852378</v>
      </c>
      <c r="AD21" s="21">
        <f t="shared" si="4"/>
        <v>8.6710520223234507E-3</v>
      </c>
      <c r="AE21" s="22">
        <f t="shared" si="5"/>
        <v>1</v>
      </c>
      <c r="AF21" s="22">
        <f t="shared" si="6"/>
        <v>0</v>
      </c>
      <c r="AG21" s="20">
        <f t="shared" si="7"/>
        <v>0.32385677114915279</v>
      </c>
      <c r="AH21" s="20">
        <f t="shared" si="8"/>
        <v>0</v>
      </c>
      <c r="AI21" s="20">
        <f t="shared" si="9"/>
        <v>0</v>
      </c>
      <c r="AJ21" s="97">
        <f t="shared" si="10"/>
        <v>0</v>
      </c>
    </row>
    <row r="22" spans="1:36" ht="25.5" customHeight="1" x14ac:dyDescent="0.3">
      <c r="A22" s="94">
        <v>2021</v>
      </c>
      <c r="B22" s="5" t="s">
        <v>57</v>
      </c>
      <c r="C22" s="5" t="s">
        <v>26</v>
      </c>
      <c r="D22" s="5" t="s">
        <v>77</v>
      </c>
      <c r="E22" s="5" t="s">
        <v>77</v>
      </c>
      <c r="F22" s="5" t="s">
        <v>94</v>
      </c>
      <c r="G22" s="5" t="s">
        <v>37</v>
      </c>
      <c r="H22" s="5" t="s">
        <v>467</v>
      </c>
      <c r="I22" s="5" t="s">
        <v>77</v>
      </c>
      <c r="J22" s="5">
        <v>42</v>
      </c>
      <c r="K22" s="5" t="s">
        <v>468</v>
      </c>
      <c r="L22" s="6">
        <f t="shared" si="0"/>
        <v>698127195</v>
      </c>
      <c r="M22" s="7">
        <v>0</v>
      </c>
      <c r="N22" s="6">
        <f t="shared" si="1"/>
        <v>156069919</v>
      </c>
      <c r="O22" s="6">
        <f t="shared" si="2"/>
        <v>542057276</v>
      </c>
      <c r="P22" s="8">
        <v>0</v>
      </c>
      <c r="Q22" s="10">
        <v>135004531</v>
      </c>
      <c r="R22" s="10">
        <v>81038638</v>
      </c>
      <c r="S22" s="8">
        <v>14065388</v>
      </c>
      <c r="T22" s="8">
        <v>209570394</v>
      </c>
      <c r="U22" s="8">
        <v>7000000</v>
      </c>
      <c r="V22" s="8">
        <v>67994644</v>
      </c>
      <c r="W22" s="8">
        <v>0</v>
      </c>
      <c r="X22" s="8">
        <v>91928000</v>
      </c>
      <c r="Y22" s="8">
        <v>0</v>
      </c>
      <c r="Z22" s="8">
        <v>91525600</v>
      </c>
      <c r="AA22" s="5" t="s">
        <v>469</v>
      </c>
      <c r="AB22" s="5" t="s">
        <v>470</v>
      </c>
      <c r="AC22" s="20">
        <f t="shared" si="3"/>
        <v>0</v>
      </c>
      <c r="AD22" s="21">
        <f t="shared" si="4"/>
        <v>0.30946104169455824</v>
      </c>
      <c r="AE22" s="22">
        <f t="shared" si="5"/>
        <v>0.62489608731854884</v>
      </c>
      <c r="AF22" s="22">
        <f t="shared" si="6"/>
        <v>0.37510391268145116</v>
      </c>
      <c r="AG22" s="20">
        <f t="shared" si="7"/>
        <v>0.32033672889651577</v>
      </c>
      <c r="AH22" s="20">
        <f t="shared" si="8"/>
        <v>0.10742260799624057</v>
      </c>
      <c r="AI22" s="20">
        <f t="shared" si="9"/>
        <v>0.13167801033735693</v>
      </c>
      <c r="AJ22" s="97">
        <f t="shared" si="10"/>
        <v>0.13110161107532847</v>
      </c>
    </row>
    <row r="23" spans="1:36" ht="25.5" customHeight="1" x14ac:dyDescent="0.3">
      <c r="A23" s="94">
        <v>2018</v>
      </c>
      <c r="B23" s="5" t="s">
        <v>60</v>
      </c>
      <c r="C23" s="5" t="s">
        <v>1108</v>
      </c>
      <c r="D23" s="5">
        <v>825</v>
      </c>
      <c r="E23" s="5" t="s">
        <v>77</v>
      </c>
      <c r="F23" s="5" t="s">
        <v>75</v>
      </c>
      <c r="G23" s="5" t="s">
        <v>36</v>
      </c>
      <c r="H23" s="5" t="s">
        <v>219</v>
      </c>
      <c r="I23" s="5" t="s">
        <v>77</v>
      </c>
      <c r="J23" s="5">
        <v>15</v>
      </c>
      <c r="K23" s="5" t="s">
        <v>77</v>
      </c>
      <c r="L23" s="6">
        <f t="shared" si="0"/>
        <v>1010143356.6</v>
      </c>
      <c r="M23" s="7">
        <v>0</v>
      </c>
      <c r="N23" s="6">
        <f t="shared" si="1"/>
        <v>698408645</v>
      </c>
      <c r="O23" s="6">
        <f t="shared" si="2"/>
        <v>311734711.60000002</v>
      </c>
      <c r="P23" s="8">
        <v>698408645</v>
      </c>
      <c r="Q23" s="8">
        <v>0</v>
      </c>
      <c r="R23" s="8">
        <v>131800000</v>
      </c>
      <c r="S23" s="8">
        <v>0</v>
      </c>
      <c r="T23" s="8">
        <v>132522291.59999999</v>
      </c>
      <c r="U23" s="8">
        <v>0</v>
      </c>
      <c r="V23" s="8">
        <v>39600000</v>
      </c>
      <c r="W23" s="8">
        <v>0</v>
      </c>
      <c r="X23" s="8">
        <v>7812420</v>
      </c>
      <c r="Y23" s="8">
        <v>0</v>
      </c>
      <c r="Z23" s="8">
        <v>0</v>
      </c>
      <c r="AA23" s="5" t="s">
        <v>179</v>
      </c>
      <c r="AB23" s="5" t="s">
        <v>220</v>
      </c>
      <c r="AC23" s="20">
        <f t="shared" si="3"/>
        <v>0.69139557314987932</v>
      </c>
      <c r="AD23" s="21">
        <f t="shared" si="4"/>
        <v>0.13047653002799542</v>
      </c>
      <c r="AE23" s="22">
        <f t="shared" si="5"/>
        <v>0</v>
      </c>
      <c r="AF23" s="22">
        <f t="shared" si="6"/>
        <v>1</v>
      </c>
      <c r="AG23" s="20">
        <f t="shared" si="7"/>
        <v>0.13119156873540339</v>
      </c>
      <c r="AH23" s="20">
        <f t="shared" si="8"/>
        <v>3.9202356518274806E-2</v>
      </c>
      <c r="AI23" s="20">
        <f t="shared" si="9"/>
        <v>7.7339715684469805E-3</v>
      </c>
      <c r="AJ23" s="97">
        <f t="shared" si="10"/>
        <v>0</v>
      </c>
    </row>
    <row r="24" spans="1:36" ht="25.5" customHeight="1" x14ac:dyDescent="0.3">
      <c r="A24" s="94">
        <v>2021</v>
      </c>
      <c r="B24" s="5" t="s">
        <v>57</v>
      </c>
      <c r="C24" s="5" t="s">
        <v>26</v>
      </c>
      <c r="D24" s="5" t="s">
        <v>77</v>
      </c>
      <c r="E24" s="5" t="s">
        <v>77</v>
      </c>
      <c r="F24" s="5" t="s">
        <v>95</v>
      </c>
      <c r="G24" s="5" t="s">
        <v>37</v>
      </c>
      <c r="H24" s="5" t="s">
        <v>471</v>
      </c>
      <c r="I24" s="5" t="s">
        <v>77</v>
      </c>
      <c r="J24" s="5">
        <v>15</v>
      </c>
      <c r="K24" s="5" t="s">
        <v>472</v>
      </c>
      <c r="L24" s="6">
        <f t="shared" si="0"/>
        <v>49779000</v>
      </c>
      <c r="M24" s="7">
        <v>0</v>
      </c>
      <c r="N24" s="6">
        <f t="shared" si="1"/>
        <v>0</v>
      </c>
      <c r="O24" s="6">
        <f t="shared" si="2"/>
        <v>49779000</v>
      </c>
      <c r="P24" s="8">
        <v>0</v>
      </c>
      <c r="Q24" s="8">
        <v>0</v>
      </c>
      <c r="R24" s="10">
        <v>18456000</v>
      </c>
      <c r="S24" s="8">
        <v>0</v>
      </c>
      <c r="T24" s="8">
        <v>7640000</v>
      </c>
      <c r="U24" s="8">
        <v>0</v>
      </c>
      <c r="V24" s="8">
        <v>23683000</v>
      </c>
      <c r="W24" s="8">
        <v>0</v>
      </c>
      <c r="X24" s="8">
        <v>0</v>
      </c>
      <c r="Y24" s="8">
        <v>0</v>
      </c>
      <c r="Z24" s="8">
        <v>0</v>
      </c>
      <c r="AA24" s="5" t="s">
        <v>473</v>
      </c>
      <c r="AB24" s="5">
        <v>0</v>
      </c>
      <c r="AC24" s="20">
        <f t="shared" si="3"/>
        <v>0</v>
      </c>
      <c r="AD24" s="21">
        <f t="shared" si="4"/>
        <v>0.37075875369131561</v>
      </c>
      <c r="AE24" s="22">
        <f t="shared" si="5"/>
        <v>0</v>
      </c>
      <c r="AF24" s="22">
        <f t="shared" si="6"/>
        <v>1</v>
      </c>
      <c r="AG24" s="20">
        <f t="shared" si="7"/>
        <v>0.15347837441491391</v>
      </c>
      <c r="AH24" s="20">
        <f t="shared" si="8"/>
        <v>0.47576287189377048</v>
      </c>
      <c r="AI24" s="20">
        <f t="shared" si="9"/>
        <v>0</v>
      </c>
      <c r="AJ24" s="97">
        <f t="shared" si="10"/>
        <v>0</v>
      </c>
    </row>
    <row r="25" spans="1:36" ht="25.5" customHeight="1" x14ac:dyDescent="0.3">
      <c r="A25" s="94">
        <v>2018</v>
      </c>
      <c r="B25" s="5" t="s">
        <v>60</v>
      </c>
      <c r="C25" s="5" t="s">
        <v>1108</v>
      </c>
      <c r="D25" s="5" t="s">
        <v>224</v>
      </c>
      <c r="E25" s="5" t="s">
        <v>77</v>
      </c>
      <c r="F25" s="5" t="s">
        <v>70</v>
      </c>
      <c r="G25" s="5" t="s">
        <v>35</v>
      </c>
      <c r="H25" s="5" t="s">
        <v>77</v>
      </c>
      <c r="I25" s="5" t="s">
        <v>77</v>
      </c>
      <c r="J25" s="5">
        <v>11</v>
      </c>
      <c r="K25" s="5" t="s">
        <v>77</v>
      </c>
      <c r="L25" s="6">
        <f t="shared" si="0"/>
        <v>363820662</v>
      </c>
      <c r="M25" s="7">
        <v>0</v>
      </c>
      <c r="N25" s="6">
        <f t="shared" si="1"/>
        <v>248389600</v>
      </c>
      <c r="O25" s="6">
        <f t="shared" si="2"/>
        <v>115431062</v>
      </c>
      <c r="P25" s="8">
        <v>248389600</v>
      </c>
      <c r="Q25" s="8">
        <v>0</v>
      </c>
      <c r="R25" s="8">
        <v>115431062</v>
      </c>
      <c r="S25" s="8">
        <v>0</v>
      </c>
      <c r="T25" s="8">
        <v>0</v>
      </c>
      <c r="U25" s="8">
        <v>0</v>
      </c>
      <c r="V25" s="8">
        <v>0</v>
      </c>
      <c r="W25" s="8">
        <v>0</v>
      </c>
      <c r="X25" s="8">
        <v>0</v>
      </c>
      <c r="Y25" s="8">
        <v>0</v>
      </c>
      <c r="Z25" s="8">
        <v>0</v>
      </c>
      <c r="AA25" s="5">
        <v>0</v>
      </c>
      <c r="AB25" s="5" t="s">
        <v>225</v>
      </c>
      <c r="AC25" s="20">
        <f t="shared" si="3"/>
        <v>0.68272538078114986</v>
      </c>
      <c r="AD25" s="21">
        <f t="shared" si="4"/>
        <v>0.3172746192188502</v>
      </c>
      <c r="AE25" s="22">
        <f t="shared" si="5"/>
        <v>0</v>
      </c>
      <c r="AF25" s="22">
        <f t="shared" si="6"/>
        <v>1</v>
      </c>
      <c r="AG25" s="20">
        <f t="shared" si="7"/>
        <v>0</v>
      </c>
      <c r="AH25" s="20">
        <f t="shared" si="8"/>
        <v>0</v>
      </c>
      <c r="AI25" s="20">
        <f t="shared" si="9"/>
        <v>0</v>
      </c>
      <c r="AJ25" s="97">
        <f t="shared" si="10"/>
        <v>0</v>
      </c>
    </row>
    <row r="26" spans="1:36" ht="25.5" customHeight="1" x14ac:dyDescent="0.3">
      <c r="A26" s="94">
        <v>2018</v>
      </c>
      <c r="B26" s="5" t="s">
        <v>60</v>
      </c>
      <c r="C26" s="5" t="s">
        <v>1108</v>
      </c>
      <c r="D26" s="5">
        <v>828</v>
      </c>
      <c r="E26" s="5" t="s">
        <v>77</v>
      </c>
      <c r="F26" s="5" t="s">
        <v>75</v>
      </c>
      <c r="G26" s="5" t="s">
        <v>36</v>
      </c>
      <c r="H26" s="5" t="s">
        <v>226</v>
      </c>
      <c r="I26" s="5" t="s">
        <v>77</v>
      </c>
      <c r="J26" s="5">
        <v>18</v>
      </c>
      <c r="K26" s="5" t="s">
        <v>77</v>
      </c>
      <c r="L26" s="6">
        <f t="shared" si="0"/>
        <v>417331506</v>
      </c>
      <c r="M26" s="7">
        <v>0</v>
      </c>
      <c r="N26" s="6">
        <f t="shared" si="1"/>
        <v>287770013</v>
      </c>
      <c r="O26" s="6">
        <f t="shared" si="2"/>
        <v>129561493</v>
      </c>
      <c r="P26" s="8">
        <v>287770013</v>
      </c>
      <c r="Q26" s="8">
        <v>0</v>
      </c>
      <c r="R26" s="8">
        <v>40162098</v>
      </c>
      <c r="S26" s="8">
        <v>0</v>
      </c>
      <c r="T26" s="8">
        <v>89399395</v>
      </c>
      <c r="U26" s="8">
        <v>0</v>
      </c>
      <c r="V26" s="8">
        <v>0</v>
      </c>
      <c r="W26" s="8">
        <v>0</v>
      </c>
      <c r="X26" s="8">
        <v>0</v>
      </c>
      <c r="Y26" s="8">
        <v>0</v>
      </c>
      <c r="Z26" s="8">
        <v>0</v>
      </c>
      <c r="AA26" s="5" t="s">
        <v>227</v>
      </c>
      <c r="AB26" s="5" t="s">
        <v>228</v>
      </c>
      <c r="AC26" s="20">
        <f t="shared" si="3"/>
        <v>0.6895477788346035</v>
      </c>
      <c r="AD26" s="21">
        <f t="shared" si="4"/>
        <v>9.6235480481552713E-2</v>
      </c>
      <c r="AE26" s="22">
        <f t="shared" si="5"/>
        <v>0</v>
      </c>
      <c r="AF26" s="22">
        <f t="shared" si="6"/>
        <v>1</v>
      </c>
      <c r="AG26" s="20">
        <f t="shared" si="7"/>
        <v>0.2142167406838438</v>
      </c>
      <c r="AH26" s="20">
        <f t="shared" si="8"/>
        <v>0</v>
      </c>
      <c r="AI26" s="20">
        <f t="shared" si="9"/>
        <v>0</v>
      </c>
      <c r="AJ26" s="97">
        <f t="shared" si="10"/>
        <v>0</v>
      </c>
    </row>
    <row r="27" spans="1:36" ht="25.5" customHeight="1" x14ac:dyDescent="0.3">
      <c r="A27" s="94">
        <v>2018</v>
      </c>
      <c r="B27" s="5" t="s">
        <v>60</v>
      </c>
      <c r="C27" s="5" t="s">
        <v>1108</v>
      </c>
      <c r="D27" s="5">
        <v>829</v>
      </c>
      <c r="E27" s="5" t="s">
        <v>77</v>
      </c>
      <c r="F27" s="5" t="s">
        <v>75</v>
      </c>
      <c r="G27" s="5" t="s">
        <v>36</v>
      </c>
      <c r="H27" s="5" t="s">
        <v>226</v>
      </c>
      <c r="I27" s="5" t="s">
        <v>77</v>
      </c>
      <c r="J27" s="5">
        <v>18</v>
      </c>
      <c r="K27" s="5" t="s">
        <v>77</v>
      </c>
      <c r="L27" s="6">
        <f t="shared" si="0"/>
        <v>417331506</v>
      </c>
      <c r="M27" s="7">
        <v>0</v>
      </c>
      <c r="N27" s="6">
        <f t="shared" si="1"/>
        <v>287770013</v>
      </c>
      <c r="O27" s="6">
        <f t="shared" si="2"/>
        <v>129561493</v>
      </c>
      <c r="P27" s="8">
        <v>287770013</v>
      </c>
      <c r="Q27" s="8">
        <v>0</v>
      </c>
      <c r="R27" s="8">
        <v>40162098</v>
      </c>
      <c r="S27" s="8">
        <v>0</v>
      </c>
      <c r="T27" s="8">
        <v>89399395</v>
      </c>
      <c r="U27" s="8">
        <v>0</v>
      </c>
      <c r="V27" s="8">
        <v>0</v>
      </c>
      <c r="W27" s="8">
        <v>0</v>
      </c>
      <c r="X27" s="8">
        <v>0</v>
      </c>
      <c r="Y27" s="8">
        <v>0</v>
      </c>
      <c r="Z27" s="8">
        <v>0</v>
      </c>
      <c r="AA27" s="5" t="s">
        <v>227</v>
      </c>
      <c r="AB27" s="5" t="s">
        <v>228</v>
      </c>
      <c r="AC27" s="20">
        <f t="shared" si="3"/>
        <v>0.6895477788346035</v>
      </c>
      <c r="AD27" s="21">
        <f t="shared" si="4"/>
        <v>9.6235480481552713E-2</v>
      </c>
      <c r="AE27" s="22">
        <f t="shared" si="5"/>
        <v>0</v>
      </c>
      <c r="AF27" s="22">
        <f t="shared" si="6"/>
        <v>1</v>
      </c>
      <c r="AG27" s="20">
        <f t="shared" si="7"/>
        <v>0.2142167406838438</v>
      </c>
      <c r="AH27" s="20">
        <f t="shared" si="8"/>
        <v>0</v>
      </c>
      <c r="AI27" s="20">
        <f t="shared" si="9"/>
        <v>0</v>
      </c>
      <c r="AJ27" s="97">
        <f t="shared" si="10"/>
        <v>0</v>
      </c>
    </row>
    <row r="28" spans="1:36" ht="25.5" customHeight="1" x14ac:dyDescent="0.3">
      <c r="A28" s="94">
        <v>2018</v>
      </c>
      <c r="B28" s="5" t="s">
        <v>60</v>
      </c>
      <c r="C28" s="5" t="s">
        <v>1108</v>
      </c>
      <c r="D28" s="5">
        <v>829</v>
      </c>
      <c r="E28" s="5" t="s">
        <v>77</v>
      </c>
      <c r="F28" s="5" t="s">
        <v>75</v>
      </c>
      <c r="G28" s="5" t="s">
        <v>36</v>
      </c>
      <c r="H28" s="5" t="s">
        <v>229</v>
      </c>
      <c r="I28" s="5" t="s">
        <v>77</v>
      </c>
      <c r="J28" s="5">
        <v>18</v>
      </c>
      <c r="K28" s="5" t="s">
        <v>77</v>
      </c>
      <c r="L28" s="6">
        <f t="shared" si="0"/>
        <v>509627362</v>
      </c>
      <c r="M28" s="7">
        <v>0</v>
      </c>
      <c r="N28" s="6">
        <f t="shared" si="1"/>
        <v>381426362</v>
      </c>
      <c r="O28" s="6">
        <f t="shared" si="2"/>
        <v>128201000</v>
      </c>
      <c r="P28" s="8">
        <v>349676362</v>
      </c>
      <c r="Q28" s="8">
        <v>31750000</v>
      </c>
      <c r="R28" s="8">
        <v>45100000</v>
      </c>
      <c r="S28" s="8">
        <v>0</v>
      </c>
      <c r="T28" s="8">
        <v>83101000</v>
      </c>
      <c r="U28" s="8">
        <v>0</v>
      </c>
      <c r="V28" s="8">
        <v>0</v>
      </c>
      <c r="W28" s="8">
        <v>0</v>
      </c>
      <c r="X28" s="8">
        <v>0</v>
      </c>
      <c r="Y28" s="8">
        <v>0</v>
      </c>
      <c r="Z28" s="8">
        <v>0</v>
      </c>
      <c r="AA28" s="5" t="s">
        <v>230</v>
      </c>
      <c r="AB28" s="5" t="s">
        <v>231</v>
      </c>
      <c r="AC28" s="20">
        <f t="shared" si="3"/>
        <v>0.68614126334919989</v>
      </c>
      <c r="AD28" s="21">
        <f t="shared" si="4"/>
        <v>0.15079645586219526</v>
      </c>
      <c r="AE28" s="22">
        <f t="shared" si="5"/>
        <v>0.41314248536109305</v>
      </c>
      <c r="AF28" s="22">
        <f t="shared" si="6"/>
        <v>0.58685751463890701</v>
      </c>
      <c r="AG28" s="20">
        <f t="shared" si="7"/>
        <v>0.16306228078860491</v>
      </c>
      <c r="AH28" s="20">
        <f t="shared" si="8"/>
        <v>0</v>
      </c>
      <c r="AI28" s="20">
        <f t="shared" si="9"/>
        <v>0</v>
      </c>
      <c r="AJ28" s="97">
        <f t="shared" si="10"/>
        <v>0</v>
      </c>
    </row>
    <row r="29" spans="1:36" ht="25.5" customHeight="1" x14ac:dyDescent="0.3">
      <c r="A29" s="94">
        <v>2018</v>
      </c>
      <c r="B29" s="5" t="s">
        <v>60</v>
      </c>
      <c r="C29" s="5" t="s">
        <v>1108</v>
      </c>
      <c r="D29" s="5">
        <v>829</v>
      </c>
      <c r="E29" s="5" t="s">
        <v>77</v>
      </c>
      <c r="F29" s="5" t="s">
        <v>75</v>
      </c>
      <c r="G29" s="5" t="s">
        <v>36</v>
      </c>
      <c r="H29" s="5" t="s">
        <v>229</v>
      </c>
      <c r="I29" s="5" t="s">
        <v>77</v>
      </c>
      <c r="J29" s="5">
        <v>18</v>
      </c>
      <c r="K29" s="5" t="s">
        <v>77</v>
      </c>
      <c r="L29" s="6">
        <f t="shared" si="0"/>
        <v>509627362</v>
      </c>
      <c r="M29" s="7">
        <v>0</v>
      </c>
      <c r="N29" s="6">
        <f t="shared" si="1"/>
        <v>381426362</v>
      </c>
      <c r="O29" s="6">
        <f t="shared" si="2"/>
        <v>128201000</v>
      </c>
      <c r="P29" s="8">
        <v>349676362</v>
      </c>
      <c r="Q29" s="8">
        <v>31750000</v>
      </c>
      <c r="R29" s="8">
        <v>45100000</v>
      </c>
      <c r="S29" s="8">
        <v>0</v>
      </c>
      <c r="T29" s="8">
        <v>83101000</v>
      </c>
      <c r="U29" s="8">
        <v>0</v>
      </c>
      <c r="V29" s="8">
        <v>0</v>
      </c>
      <c r="W29" s="8">
        <v>0</v>
      </c>
      <c r="X29" s="8">
        <v>0</v>
      </c>
      <c r="Y29" s="8">
        <v>0</v>
      </c>
      <c r="Z29" s="8">
        <v>0</v>
      </c>
      <c r="AA29" s="5" t="s">
        <v>232</v>
      </c>
      <c r="AB29" s="5" t="s">
        <v>233</v>
      </c>
      <c r="AC29" s="20">
        <f t="shared" si="3"/>
        <v>0.68614126334919989</v>
      </c>
      <c r="AD29" s="21">
        <f t="shared" si="4"/>
        <v>0.15079645586219526</v>
      </c>
      <c r="AE29" s="22">
        <f t="shared" si="5"/>
        <v>0.41314248536109305</v>
      </c>
      <c r="AF29" s="22">
        <f t="shared" si="6"/>
        <v>0.58685751463890701</v>
      </c>
      <c r="AG29" s="20">
        <f t="shared" si="7"/>
        <v>0.16306228078860491</v>
      </c>
      <c r="AH29" s="20">
        <f t="shared" si="8"/>
        <v>0</v>
      </c>
      <c r="AI29" s="20">
        <f t="shared" si="9"/>
        <v>0</v>
      </c>
      <c r="AJ29" s="97">
        <f t="shared" si="10"/>
        <v>0</v>
      </c>
    </row>
    <row r="30" spans="1:36" ht="25.5" customHeight="1" x14ac:dyDescent="0.3">
      <c r="A30" s="94">
        <v>2021</v>
      </c>
      <c r="B30" s="27" t="s">
        <v>57</v>
      </c>
      <c r="C30" s="5" t="s">
        <v>26</v>
      </c>
      <c r="D30" s="28" t="s">
        <v>77</v>
      </c>
      <c r="E30" s="9" t="s">
        <v>77</v>
      </c>
      <c r="F30" s="9" t="s">
        <v>85</v>
      </c>
      <c r="G30" s="5" t="s">
        <v>37</v>
      </c>
      <c r="H30" s="9" t="s">
        <v>85</v>
      </c>
      <c r="I30" s="5" t="s">
        <v>77</v>
      </c>
      <c r="J30" s="9" t="s">
        <v>549</v>
      </c>
      <c r="K30" s="9" t="s">
        <v>550</v>
      </c>
      <c r="L30" s="23">
        <f t="shared" si="0"/>
        <v>508000000</v>
      </c>
      <c r="M30" s="24">
        <f>+S30</f>
        <v>350000000</v>
      </c>
      <c r="N30" s="23">
        <f t="shared" si="1"/>
        <v>440000000</v>
      </c>
      <c r="O30" s="23">
        <f t="shared" si="2"/>
        <v>68000000</v>
      </c>
      <c r="P30" s="8">
        <v>0</v>
      </c>
      <c r="Q30" s="26">
        <v>90000000</v>
      </c>
      <c r="R30" s="26">
        <v>68000000</v>
      </c>
      <c r="S30" s="25">
        <v>350000000</v>
      </c>
      <c r="T30" s="8">
        <v>0</v>
      </c>
      <c r="U30" s="8">
        <v>0</v>
      </c>
      <c r="V30" s="8">
        <v>0</v>
      </c>
      <c r="W30" s="8">
        <v>0</v>
      </c>
      <c r="X30" s="8">
        <v>0</v>
      </c>
      <c r="Y30" s="8">
        <v>0</v>
      </c>
      <c r="Z30" s="8">
        <v>0</v>
      </c>
      <c r="AA30" s="15" t="s">
        <v>551</v>
      </c>
      <c r="AB30" s="9" t="s">
        <v>552</v>
      </c>
      <c r="AC30" s="20">
        <f t="shared" si="3"/>
        <v>0</v>
      </c>
      <c r="AD30" s="21">
        <f t="shared" si="4"/>
        <v>0.3110236220472441</v>
      </c>
      <c r="AE30" s="22">
        <f t="shared" si="5"/>
        <v>0.569620253164557</v>
      </c>
      <c r="AF30" s="22">
        <f t="shared" si="6"/>
        <v>0.43037974683544306</v>
      </c>
      <c r="AG30" s="20">
        <f t="shared" si="7"/>
        <v>0.6889763779527559</v>
      </c>
      <c r="AH30" s="20">
        <f t="shared" si="8"/>
        <v>0</v>
      </c>
      <c r="AI30" s="20">
        <f t="shared" si="9"/>
        <v>0</v>
      </c>
      <c r="AJ30" s="97">
        <f t="shared" si="10"/>
        <v>0</v>
      </c>
    </row>
    <row r="31" spans="1:36" ht="25.5" customHeight="1" x14ac:dyDescent="0.3">
      <c r="A31" s="94">
        <v>2018</v>
      </c>
      <c r="B31" s="5" t="s">
        <v>60</v>
      </c>
      <c r="C31" s="5" t="s">
        <v>1108</v>
      </c>
      <c r="D31" s="5">
        <v>829</v>
      </c>
      <c r="E31" s="5" t="s">
        <v>77</v>
      </c>
      <c r="F31" s="5" t="s">
        <v>75</v>
      </c>
      <c r="G31" s="5" t="s">
        <v>36</v>
      </c>
      <c r="H31" s="5" t="s">
        <v>237</v>
      </c>
      <c r="I31" s="5" t="s">
        <v>77</v>
      </c>
      <c r="J31" s="5">
        <v>18</v>
      </c>
      <c r="K31" s="5" t="s">
        <v>77</v>
      </c>
      <c r="L31" s="6">
        <f t="shared" si="0"/>
        <v>504658699</v>
      </c>
      <c r="M31" s="7">
        <v>0</v>
      </c>
      <c r="N31" s="6">
        <f t="shared" si="1"/>
        <v>349229442</v>
      </c>
      <c r="O31" s="6">
        <f t="shared" si="2"/>
        <v>155429257</v>
      </c>
      <c r="P31" s="8">
        <v>349229442</v>
      </c>
      <c r="Q31" s="8">
        <v>0</v>
      </c>
      <c r="R31" s="8">
        <v>58608566</v>
      </c>
      <c r="S31" s="8">
        <v>0</v>
      </c>
      <c r="T31" s="8">
        <v>96820691</v>
      </c>
      <c r="U31" s="8">
        <v>0</v>
      </c>
      <c r="V31" s="8">
        <v>0</v>
      </c>
      <c r="W31" s="8">
        <v>0</v>
      </c>
      <c r="X31" s="8">
        <v>0</v>
      </c>
      <c r="Y31" s="8">
        <v>0</v>
      </c>
      <c r="Z31" s="8">
        <v>0</v>
      </c>
      <c r="AA31" s="5" t="s">
        <v>238</v>
      </c>
      <c r="AB31" s="5" t="s">
        <v>239</v>
      </c>
      <c r="AC31" s="20">
        <f t="shared" si="3"/>
        <v>0.69201114078091019</v>
      </c>
      <c r="AD31" s="21">
        <f t="shared" si="4"/>
        <v>0.11613505546646685</v>
      </c>
      <c r="AE31" s="22">
        <f t="shared" si="5"/>
        <v>0</v>
      </c>
      <c r="AF31" s="22">
        <f t="shared" si="6"/>
        <v>1</v>
      </c>
      <c r="AG31" s="20">
        <f t="shared" si="7"/>
        <v>0.19185380375262293</v>
      </c>
      <c r="AH31" s="20">
        <f t="shared" si="8"/>
        <v>0</v>
      </c>
      <c r="AI31" s="20">
        <f t="shared" si="9"/>
        <v>0</v>
      </c>
      <c r="AJ31" s="97">
        <f t="shared" si="10"/>
        <v>0</v>
      </c>
    </row>
    <row r="32" spans="1:36" ht="25.5" customHeight="1" x14ac:dyDescent="0.3">
      <c r="A32" s="94">
        <v>2018</v>
      </c>
      <c r="B32" s="5" t="s">
        <v>60</v>
      </c>
      <c r="C32" s="5" t="s">
        <v>1108</v>
      </c>
      <c r="D32" s="5" t="s">
        <v>240</v>
      </c>
      <c r="E32" s="5" t="s">
        <v>77</v>
      </c>
      <c r="F32" s="9" t="s">
        <v>749</v>
      </c>
      <c r="G32" s="5" t="s">
        <v>35</v>
      </c>
      <c r="H32" s="5" t="s">
        <v>77</v>
      </c>
      <c r="I32" s="5" t="s">
        <v>77</v>
      </c>
      <c r="J32" s="5">
        <v>6.5</v>
      </c>
      <c r="K32" s="5" t="s">
        <v>77</v>
      </c>
      <c r="L32" s="6">
        <f t="shared" si="0"/>
        <v>180000000</v>
      </c>
      <c r="M32" s="7">
        <v>0</v>
      </c>
      <c r="N32" s="6">
        <f t="shared" si="1"/>
        <v>180000000</v>
      </c>
      <c r="O32" s="6">
        <f t="shared" si="2"/>
        <v>0</v>
      </c>
      <c r="P32" s="8">
        <v>180000000</v>
      </c>
      <c r="Q32" s="8">
        <v>0</v>
      </c>
      <c r="R32" s="8">
        <v>0</v>
      </c>
      <c r="S32" s="8">
        <v>0</v>
      </c>
      <c r="T32" s="8">
        <v>0</v>
      </c>
      <c r="U32" s="8">
        <v>0</v>
      </c>
      <c r="V32" s="8">
        <v>0</v>
      </c>
      <c r="W32" s="8">
        <v>0</v>
      </c>
      <c r="X32" s="8">
        <v>0</v>
      </c>
      <c r="Y32" s="8">
        <v>0</v>
      </c>
      <c r="Z32" s="8">
        <v>0</v>
      </c>
      <c r="AA32" s="5">
        <v>0</v>
      </c>
      <c r="AB32" s="5" t="s">
        <v>241</v>
      </c>
      <c r="AC32" s="20">
        <f t="shared" si="3"/>
        <v>1</v>
      </c>
      <c r="AD32" s="21">
        <f t="shared" si="4"/>
        <v>0</v>
      </c>
      <c r="AE32" s="22">
        <f t="shared" si="5"/>
        <v>0</v>
      </c>
      <c r="AF32" s="22">
        <f t="shared" si="6"/>
        <v>0</v>
      </c>
      <c r="AG32" s="20">
        <f t="shared" si="7"/>
        <v>0</v>
      </c>
      <c r="AH32" s="20">
        <f t="shared" si="8"/>
        <v>0</v>
      </c>
      <c r="AI32" s="20">
        <f t="shared" si="9"/>
        <v>0</v>
      </c>
      <c r="AJ32" s="97">
        <f t="shared" si="10"/>
        <v>0</v>
      </c>
    </row>
    <row r="33" spans="1:36" ht="25.5" customHeight="1" x14ac:dyDescent="0.3">
      <c r="A33" s="94">
        <v>2018</v>
      </c>
      <c r="B33" s="5" t="s">
        <v>57</v>
      </c>
      <c r="C33" s="5" t="s">
        <v>1259</v>
      </c>
      <c r="D33" s="5" t="s">
        <v>77</v>
      </c>
      <c r="E33" s="5" t="s">
        <v>77</v>
      </c>
      <c r="F33" s="5" t="s">
        <v>83</v>
      </c>
      <c r="G33" s="5" t="s">
        <v>35</v>
      </c>
      <c r="H33" s="5" t="s">
        <v>83</v>
      </c>
      <c r="I33" s="5" t="s">
        <v>77</v>
      </c>
      <c r="J33" s="5">
        <v>18</v>
      </c>
      <c r="K33" s="5" t="s">
        <v>77</v>
      </c>
      <c r="L33" s="6">
        <f t="shared" si="0"/>
        <v>194254513</v>
      </c>
      <c r="M33" s="7">
        <v>0</v>
      </c>
      <c r="N33" s="6">
        <f t="shared" si="1"/>
        <v>111000913</v>
      </c>
      <c r="O33" s="6">
        <f t="shared" si="2"/>
        <v>83253600</v>
      </c>
      <c r="P33" s="8">
        <v>0</v>
      </c>
      <c r="Q33" s="8">
        <v>83222913</v>
      </c>
      <c r="R33" s="8">
        <v>67500000</v>
      </c>
      <c r="S33" s="8">
        <v>27778000</v>
      </c>
      <c r="T33" s="8">
        <v>15753600</v>
      </c>
      <c r="U33" s="8">
        <v>0</v>
      </c>
      <c r="V33" s="8">
        <v>0</v>
      </c>
      <c r="W33" s="8">
        <v>0</v>
      </c>
      <c r="X33" s="8">
        <v>0</v>
      </c>
      <c r="Y33" s="8">
        <v>0</v>
      </c>
      <c r="Z33" s="8">
        <v>0</v>
      </c>
      <c r="AA33" s="5" t="s">
        <v>242</v>
      </c>
      <c r="AB33" s="5" t="s">
        <v>243</v>
      </c>
      <c r="AC33" s="20">
        <f t="shared" si="3"/>
        <v>0</v>
      </c>
      <c r="AD33" s="21">
        <f t="shared" si="4"/>
        <v>0.77590430550254452</v>
      </c>
      <c r="AE33" s="22">
        <f t="shared" si="5"/>
        <v>0.55215833706717177</v>
      </c>
      <c r="AF33" s="22">
        <f t="shared" si="6"/>
        <v>0.44784166293282829</v>
      </c>
      <c r="AG33" s="20">
        <f t="shared" si="7"/>
        <v>0.22409569449745551</v>
      </c>
      <c r="AH33" s="20">
        <f t="shared" si="8"/>
        <v>0</v>
      </c>
      <c r="AI33" s="20">
        <f t="shared" si="9"/>
        <v>0</v>
      </c>
      <c r="AJ33" s="97">
        <f t="shared" si="10"/>
        <v>0</v>
      </c>
    </row>
    <row r="34" spans="1:36" ht="25.5" customHeight="1" x14ac:dyDescent="0.3">
      <c r="A34" s="95">
        <v>2022</v>
      </c>
      <c r="B34" s="5" t="s">
        <v>57</v>
      </c>
      <c r="C34" s="5" t="s">
        <v>26</v>
      </c>
      <c r="D34" s="5" t="s">
        <v>77</v>
      </c>
      <c r="E34" s="9" t="s">
        <v>77</v>
      </c>
      <c r="F34" s="5" t="s">
        <v>77</v>
      </c>
      <c r="G34" s="9" t="s">
        <v>37</v>
      </c>
      <c r="H34" s="9" t="s">
        <v>651</v>
      </c>
      <c r="I34" s="5" t="s">
        <v>77</v>
      </c>
      <c r="J34" s="9">
        <v>18</v>
      </c>
      <c r="K34" s="9" t="s">
        <v>652</v>
      </c>
      <c r="L34" s="23">
        <f t="shared" ref="L34:L65" si="11">+SUM(P34:Z34)</f>
        <v>367001920</v>
      </c>
      <c r="M34" s="7">
        <v>0</v>
      </c>
      <c r="N34" s="23">
        <f t="shared" ref="N34:N65" si="12">+P34+Q34+S34+U34+W34+Y34</f>
        <v>10000000</v>
      </c>
      <c r="O34" s="23">
        <f t="shared" ref="O34:O65" si="13">+R34+T34+V34+X34+Z34</f>
        <v>357001920</v>
      </c>
      <c r="P34" s="8">
        <v>0</v>
      </c>
      <c r="Q34" s="26">
        <v>10000000</v>
      </c>
      <c r="R34" s="26">
        <v>166651200</v>
      </c>
      <c r="S34" s="8">
        <v>0</v>
      </c>
      <c r="T34" s="25">
        <v>190350720</v>
      </c>
      <c r="U34" s="8">
        <v>0</v>
      </c>
      <c r="V34" s="8">
        <v>0</v>
      </c>
      <c r="W34" s="8">
        <v>0</v>
      </c>
      <c r="X34" s="8">
        <v>0</v>
      </c>
      <c r="Y34" s="8">
        <v>0</v>
      </c>
      <c r="Z34" s="8">
        <v>0</v>
      </c>
      <c r="AA34" s="15" t="s">
        <v>653</v>
      </c>
      <c r="AB34" s="15" t="s">
        <v>654</v>
      </c>
      <c r="AC34" s="20">
        <f t="shared" si="3"/>
        <v>0</v>
      </c>
      <c r="AD34" s="21">
        <f t="shared" si="4"/>
        <v>0.48133590145795424</v>
      </c>
      <c r="AE34" s="22">
        <f t="shared" si="5"/>
        <v>5.6608729518961662E-2</v>
      </c>
      <c r="AF34" s="22">
        <f t="shared" si="6"/>
        <v>0.94339127048103832</v>
      </c>
      <c r="AG34" s="20">
        <f t="shared" si="7"/>
        <v>0.51866409854204576</v>
      </c>
      <c r="AH34" s="20">
        <f t="shared" si="8"/>
        <v>0</v>
      </c>
      <c r="AI34" s="20">
        <f t="shared" si="9"/>
        <v>0</v>
      </c>
      <c r="AJ34" s="97">
        <f t="shared" si="10"/>
        <v>0</v>
      </c>
    </row>
    <row r="35" spans="1:36" ht="25.5" customHeight="1" x14ac:dyDescent="0.3">
      <c r="A35" s="94">
        <v>2018</v>
      </c>
      <c r="B35" s="5" t="s">
        <v>57</v>
      </c>
      <c r="C35" s="5" t="s">
        <v>1259</v>
      </c>
      <c r="D35" s="5" t="s">
        <v>77</v>
      </c>
      <c r="E35" s="5" t="s">
        <v>77</v>
      </c>
      <c r="F35" s="5" t="s">
        <v>78</v>
      </c>
      <c r="G35" s="5" t="s">
        <v>35</v>
      </c>
      <c r="H35" s="5" t="s">
        <v>78</v>
      </c>
      <c r="I35" s="5" t="s">
        <v>77</v>
      </c>
      <c r="J35" s="5">
        <v>3</v>
      </c>
      <c r="K35" s="5" t="s">
        <v>77</v>
      </c>
      <c r="L35" s="6">
        <f t="shared" si="11"/>
        <v>529900000</v>
      </c>
      <c r="M35" s="7">
        <v>0</v>
      </c>
      <c r="N35" s="6">
        <f t="shared" si="12"/>
        <v>508900000</v>
      </c>
      <c r="O35" s="6">
        <f t="shared" si="13"/>
        <v>21000000</v>
      </c>
      <c r="P35" s="8">
        <v>0</v>
      </c>
      <c r="Q35" s="8">
        <v>82000000</v>
      </c>
      <c r="R35" s="8">
        <v>21000000</v>
      </c>
      <c r="S35" s="8">
        <v>426900000</v>
      </c>
      <c r="T35" s="8">
        <v>0</v>
      </c>
      <c r="U35" s="8">
        <v>0</v>
      </c>
      <c r="V35" s="8">
        <v>0</v>
      </c>
      <c r="W35" s="8">
        <v>0</v>
      </c>
      <c r="X35" s="8">
        <v>0</v>
      </c>
      <c r="Y35" s="8">
        <v>0</v>
      </c>
      <c r="Z35" s="8">
        <v>0</v>
      </c>
      <c r="AA35" s="5" t="s">
        <v>247</v>
      </c>
      <c r="AB35" s="5" t="s">
        <v>248</v>
      </c>
      <c r="AC35" s="20">
        <f t="shared" si="3"/>
        <v>0</v>
      </c>
      <c r="AD35" s="21">
        <f t="shared" si="4"/>
        <v>0.19437629741460652</v>
      </c>
      <c r="AE35" s="22">
        <f t="shared" si="5"/>
        <v>0.79611650485436891</v>
      </c>
      <c r="AF35" s="22">
        <f t="shared" si="6"/>
        <v>0.20388349514563106</v>
      </c>
      <c r="AG35" s="20">
        <f t="shared" si="7"/>
        <v>0.80562370258539351</v>
      </c>
      <c r="AH35" s="20">
        <f t="shared" si="8"/>
        <v>0</v>
      </c>
      <c r="AI35" s="20">
        <f t="shared" si="9"/>
        <v>0</v>
      </c>
      <c r="AJ35" s="97">
        <f t="shared" si="10"/>
        <v>0</v>
      </c>
    </row>
    <row r="36" spans="1:36" ht="25.5" customHeight="1" x14ac:dyDescent="0.3">
      <c r="A36" s="94">
        <v>2019</v>
      </c>
      <c r="B36" s="5" t="s">
        <v>60</v>
      </c>
      <c r="C36" s="5" t="s">
        <v>1108</v>
      </c>
      <c r="D36" s="5" t="s">
        <v>249</v>
      </c>
      <c r="E36" s="5" t="s">
        <v>77</v>
      </c>
      <c r="F36" s="5" t="s">
        <v>82</v>
      </c>
      <c r="G36" s="5" t="s">
        <v>36</v>
      </c>
      <c r="H36" s="5" t="s">
        <v>77</v>
      </c>
      <c r="I36" s="5" t="s">
        <v>77</v>
      </c>
      <c r="J36" s="5">
        <v>12</v>
      </c>
      <c r="K36" s="5" t="s">
        <v>77</v>
      </c>
      <c r="L36" s="6">
        <f t="shared" si="11"/>
        <v>29000000</v>
      </c>
      <c r="M36" s="7">
        <v>0</v>
      </c>
      <c r="N36" s="6">
        <f t="shared" si="12"/>
        <v>29000000</v>
      </c>
      <c r="O36" s="6">
        <f t="shared" si="13"/>
        <v>0</v>
      </c>
      <c r="P36" s="8">
        <v>29000000</v>
      </c>
      <c r="Q36" s="8">
        <v>0</v>
      </c>
      <c r="R36" s="8">
        <v>0</v>
      </c>
      <c r="S36" s="8">
        <v>0</v>
      </c>
      <c r="T36" s="8">
        <v>0</v>
      </c>
      <c r="U36" s="8">
        <v>0</v>
      </c>
      <c r="V36" s="8">
        <v>0</v>
      </c>
      <c r="W36" s="8">
        <v>0</v>
      </c>
      <c r="X36" s="8">
        <v>0</v>
      </c>
      <c r="Y36" s="8">
        <v>0</v>
      </c>
      <c r="Z36" s="8">
        <v>0</v>
      </c>
      <c r="AA36" s="5" t="s">
        <v>250</v>
      </c>
      <c r="AB36" s="5" t="s">
        <v>251</v>
      </c>
      <c r="AC36" s="20">
        <f t="shared" si="3"/>
        <v>1</v>
      </c>
      <c r="AD36" s="21">
        <f t="shared" si="4"/>
        <v>0</v>
      </c>
      <c r="AE36" s="22">
        <f t="shared" si="5"/>
        <v>0</v>
      </c>
      <c r="AF36" s="22">
        <f t="shared" si="6"/>
        <v>0</v>
      </c>
      <c r="AG36" s="20">
        <f t="shared" si="7"/>
        <v>0</v>
      </c>
      <c r="AH36" s="20">
        <f t="shared" si="8"/>
        <v>0</v>
      </c>
      <c r="AI36" s="20">
        <f t="shared" si="9"/>
        <v>0</v>
      </c>
      <c r="AJ36" s="97">
        <f t="shared" si="10"/>
        <v>0</v>
      </c>
    </row>
    <row r="37" spans="1:36" ht="25.5" customHeight="1" x14ac:dyDescent="0.3">
      <c r="A37" s="94">
        <v>2019</v>
      </c>
      <c r="B37" s="5" t="s">
        <v>60</v>
      </c>
      <c r="C37" s="5" t="s">
        <v>1108</v>
      </c>
      <c r="D37" s="5" t="s">
        <v>252</v>
      </c>
      <c r="E37" s="5" t="s">
        <v>77</v>
      </c>
      <c r="F37" s="5" t="s">
        <v>73</v>
      </c>
      <c r="G37" s="5" t="s">
        <v>35</v>
      </c>
      <c r="H37" s="5" t="s">
        <v>77</v>
      </c>
      <c r="I37" s="5" t="s">
        <v>77</v>
      </c>
      <c r="J37" s="5">
        <v>12</v>
      </c>
      <c r="K37" s="5" t="s">
        <v>77</v>
      </c>
      <c r="L37" s="6">
        <f t="shared" si="11"/>
        <v>20408000</v>
      </c>
      <c r="M37" s="7">
        <v>0</v>
      </c>
      <c r="N37" s="6">
        <f t="shared" si="12"/>
        <v>17629000</v>
      </c>
      <c r="O37" s="6">
        <f t="shared" si="13"/>
        <v>2779000</v>
      </c>
      <c r="P37" s="8">
        <v>17629000</v>
      </c>
      <c r="Q37" s="8">
        <v>0</v>
      </c>
      <c r="R37" s="8">
        <v>2779000</v>
      </c>
      <c r="S37" s="8">
        <v>0</v>
      </c>
      <c r="T37" s="8">
        <v>0</v>
      </c>
      <c r="U37" s="8">
        <v>0</v>
      </c>
      <c r="V37" s="8">
        <v>0</v>
      </c>
      <c r="W37" s="8">
        <v>0</v>
      </c>
      <c r="X37" s="8">
        <v>0</v>
      </c>
      <c r="Y37" s="8">
        <v>0</v>
      </c>
      <c r="Z37" s="8">
        <v>0</v>
      </c>
      <c r="AA37" s="5">
        <v>0</v>
      </c>
      <c r="AB37" s="5">
        <v>0</v>
      </c>
      <c r="AC37" s="20">
        <f t="shared" si="3"/>
        <v>0.86382791062328501</v>
      </c>
      <c r="AD37" s="21">
        <f t="shared" si="4"/>
        <v>0.13617208937671502</v>
      </c>
      <c r="AE37" s="22">
        <f t="shared" si="5"/>
        <v>0</v>
      </c>
      <c r="AF37" s="22">
        <f t="shared" si="6"/>
        <v>1</v>
      </c>
      <c r="AG37" s="20">
        <f t="shared" si="7"/>
        <v>0</v>
      </c>
      <c r="AH37" s="20">
        <f t="shared" si="8"/>
        <v>0</v>
      </c>
      <c r="AI37" s="20">
        <f t="shared" si="9"/>
        <v>0</v>
      </c>
      <c r="AJ37" s="97">
        <f t="shared" si="10"/>
        <v>0</v>
      </c>
    </row>
    <row r="38" spans="1:36" ht="25.5" customHeight="1" x14ac:dyDescent="0.3">
      <c r="A38" s="94">
        <v>2019</v>
      </c>
      <c r="B38" s="5" t="s">
        <v>60</v>
      </c>
      <c r="C38" s="5" t="s">
        <v>1108</v>
      </c>
      <c r="D38" s="5">
        <v>844</v>
      </c>
      <c r="E38" s="5" t="s">
        <v>253</v>
      </c>
      <c r="F38" s="5" t="s">
        <v>75</v>
      </c>
      <c r="G38" s="5" t="s">
        <v>36</v>
      </c>
      <c r="H38" s="5" t="s">
        <v>254</v>
      </c>
      <c r="I38" s="5" t="s">
        <v>77</v>
      </c>
      <c r="J38" s="5">
        <v>36</v>
      </c>
      <c r="K38" s="5" t="s">
        <v>255</v>
      </c>
      <c r="L38" s="6">
        <f t="shared" si="11"/>
        <v>714242718</v>
      </c>
      <c r="M38" s="7">
        <v>0</v>
      </c>
      <c r="N38" s="6">
        <f t="shared" si="12"/>
        <v>365376204</v>
      </c>
      <c r="O38" s="6">
        <f t="shared" si="13"/>
        <v>348866514</v>
      </c>
      <c r="P38" s="8">
        <v>349776204</v>
      </c>
      <c r="Q38" s="8">
        <v>8200000</v>
      </c>
      <c r="R38" s="8">
        <v>97906724</v>
      </c>
      <c r="S38" s="8">
        <v>4200000</v>
      </c>
      <c r="T38" s="8">
        <v>142308752</v>
      </c>
      <c r="U38" s="8">
        <v>3200000</v>
      </c>
      <c r="V38" s="8">
        <v>108651038</v>
      </c>
      <c r="W38" s="8">
        <v>0</v>
      </c>
      <c r="X38" s="8">
        <v>0</v>
      </c>
      <c r="Y38" s="8">
        <v>0</v>
      </c>
      <c r="Z38" s="8">
        <v>0</v>
      </c>
      <c r="AA38" s="5" t="s">
        <v>256</v>
      </c>
      <c r="AB38" s="5" t="s">
        <v>257</v>
      </c>
      <c r="AC38" s="20">
        <f t="shared" si="3"/>
        <v>0.48971616396654671</v>
      </c>
      <c r="AD38" s="21">
        <f t="shared" si="4"/>
        <v>0.14855835604053019</v>
      </c>
      <c r="AE38" s="22">
        <f t="shared" si="5"/>
        <v>7.7280682042355775E-2</v>
      </c>
      <c r="AF38" s="22">
        <f t="shared" si="6"/>
        <v>0.92271931795764428</v>
      </c>
      <c r="AG38" s="20">
        <f t="shared" si="7"/>
        <v>0.20512460023428619</v>
      </c>
      <c r="AH38" s="20">
        <f t="shared" si="8"/>
        <v>0.1566008797586369</v>
      </c>
      <c r="AI38" s="20">
        <f t="shared" si="9"/>
        <v>0</v>
      </c>
      <c r="AJ38" s="97">
        <f t="shared" si="10"/>
        <v>0</v>
      </c>
    </row>
    <row r="39" spans="1:36" ht="25.5" customHeight="1" x14ac:dyDescent="0.3">
      <c r="A39" s="94">
        <v>2019</v>
      </c>
      <c r="B39" s="5" t="s">
        <v>60</v>
      </c>
      <c r="C39" s="5" t="s">
        <v>1108</v>
      </c>
      <c r="D39" s="5">
        <v>849</v>
      </c>
      <c r="E39" s="5" t="s">
        <v>258</v>
      </c>
      <c r="F39" s="5" t="s">
        <v>75</v>
      </c>
      <c r="G39" s="5" t="s">
        <v>35</v>
      </c>
      <c r="H39" s="5" t="s">
        <v>259</v>
      </c>
      <c r="I39" s="5" t="s">
        <v>77</v>
      </c>
      <c r="J39" s="5">
        <v>10</v>
      </c>
      <c r="K39" s="5" t="s">
        <v>260</v>
      </c>
      <c r="L39" s="6">
        <f t="shared" si="11"/>
        <v>482142000</v>
      </c>
      <c r="M39" s="7">
        <v>0</v>
      </c>
      <c r="N39" s="6">
        <f t="shared" si="12"/>
        <v>399324000</v>
      </c>
      <c r="O39" s="6">
        <f t="shared" si="13"/>
        <v>82818000</v>
      </c>
      <c r="P39" s="8">
        <v>399324000</v>
      </c>
      <c r="Q39" s="8">
        <v>0</v>
      </c>
      <c r="R39" s="8">
        <v>82818000</v>
      </c>
      <c r="S39" s="8">
        <v>0</v>
      </c>
      <c r="T39" s="8">
        <v>0</v>
      </c>
      <c r="U39" s="8">
        <v>0</v>
      </c>
      <c r="V39" s="8">
        <v>0</v>
      </c>
      <c r="W39" s="8">
        <v>0</v>
      </c>
      <c r="X39" s="8">
        <v>0</v>
      </c>
      <c r="Y39" s="8">
        <v>0</v>
      </c>
      <c r="Z39" s="8">
        <v>0</v>
      </c>
      <c r="AA39" s="5" t="s">
        <v>261</v>
      </c>
      <c r="AB39" s="5" t="s">
        <v>262</v>
      </c>
      <c r="AC39" s="20">
        <f t="shared" si="3"/>
        <v>0.82822902796271636</v>
      </c>
      <c r="AD39" s="21">
        <f t="shared" si="4"/>
        <v>0.17177097203728361</v>
      </c>
      <c r="AE39" s="22">
        <f t="shared" si="5"/>
        <v>0</v>
      </c>
      <c r="AF39" s="22">
        <f t="shared" si="6"/>
        <v>1</v>
      </c>
      <c r="AG39" s="20">
        <f t="shared" si="7"/>
        <v>0</v>
      </c>
      <c r="AH39" s="20">
        <f t="shared" si="8"/>
        <v>0</v>
      </c>
      <c r="AI39" s="20">
        <f t="shared" si="9"/>
        <v>0</v>
      </c>
      <c r="AJ39" s="97">
        <f t="shared" si="10"/>
        <v>0</v>
      </c>
    </row>
    <row r="40" spans="1:36" ht="25.5" customHeight="1" x14ac:dyDescent="0.3">
      <c r="A40" s="94">
        <v>2019</v>
      </c>
      <c r="B40" s="5" t="s">
        <v>60</v>
      </c>
      <c r="C40" s="5" t="s">
        <v>1108</v>
      </c>
      <c r="D40" s="5">
        <v>849</v>
      </c>
      <c r="E40" s="5" t="s">
        <v>258</v>
      </c>
      <c r="F40" s="5" t="s">
        <v>75</v>
      </c>
      <c r="G40" s="5" t="s">
        <v>35</v>
      </c>
      <c r="H40" s="5" t="s">
        <v>77</v>
      </c>
      <c r="I40" s="5" t="s">
        <v>77</v>
      </c>
      <c r="J40" s="5">
        <v>10</v>
      </c>
      <c r="K40" s="5" t="s">
        <v>263</v>
      </c>
      <c r="L40" s="6">
        <f t="shared" si="11"/>
        <v>249600005</v>
      </c>
      <c r="M40" s="7">
        <v>0</v>
      </c>
      <c r="N40" s="6">
        <f t="shared" si="12"/>
        <v>172700000</v>
      </c>
      <c r="O40" s="6">
        <f t="shared" si="13"/>
        <v>76900005</v>
      </c>
      <c r="P40" s="8">
        <v>172700000</v>
      </c>
      <c r="Q40" s="8">
        <v>0</v>
      </c>
      <c r="R40" s="8">
        <v>76900005</v>
      </c>
      <c r="S40" s="8">
        <v>0</v>
      </c>
      <c r="T40" s="8">
        <v>0</v>
      </c>
      <c r="U40" s="8">
        <v>0</v>
      </c>
      <c r="V40" s="8">
        <v>0</v>
      </c>
      <c r="W40" s="8">
        <v>0</v>
      </c>
      <c r="X40" s="8">
        <v>0</v>
      </c>
      <c r="Y40" s="8">
        <v>0</v>
      </c>
      <c r="Z40" s="8">
        <v>0</v>
      </c>
      <c r="AA40" s="5" t="s">
        <v>264</v>
      </c>
      <c r="AB40" s="5" t="s">
        <v>265</v>
      </c>
      <c r="AC40" s="20">
        <f t="shared" si="3"/>
        <v>0.69190703742173398</v>
      </c>
      <c r="AD40" s="21">
        <f t="shared" si="4"/>
        <v>0.30809296257826596</v>
      </c>
      <c r="AE40" s="22">
        <f t="shared" si="5"/>
        <v>0</v>
      </c>
      <c r="AF40" s="22">
        <f t="shared" si="6"/>
        <v>1</v>
      </c>
      <c r="AG40" s="20">
        <f t="shared" si="7"/>
        <v>0</v>
      </c>
      <c r="AH40" s="20">
        <f t="shared" si="8"/>
        <v>0</v>
      </c>
      <c r="AI40" s="20">
        <f t="shared" si="9"/>
        <v>0</v>
      </c>
      <c r="AJ40" s="97">
        <f t="shared" si="10"/>
        <v>0</v>
      </c>
    </row>
    <row r="41" spans="1:36" ht="25.5" customHeight="1" x14ac:dyDescent="0.3">
      <c r="A41" s="94">
        <v>2019</v>
      </c>
      <c r="B41" s="5" t="s">
        <v>60</v>
      </c>
      <c r="C41" s="5" t="s">
        <v>1108</v>
      </c>
      <c r="D41" s="5">
        <v>852</v>
      </c>
      <c r="E41" s="5" t="s">
        <v>266</v>
      </c>
      <c r="F41" s="5" t="s">
        <v>75</v>
      </c>
      <c r="G41" s="5" t="s">
        <v>36</v>
      </c>
      <c r="H41" s="5" t="s">
        <v>267</v>
      </c>
      <c r="I41" s="5" t="s">
        <v>77</v>
      </c>
      <c r="J41" s="5">
        <v>24</v>
      </c>
      <c r="K41" s="5" t="s">
        <v>268</v>
      </c>
      <c r="L41" s="6">
        <f t="shared" si="11"/>
        <v>897805227</v>
      </c>
      <c r="M41" s="7">
        <v>0</v>
      </c>
      <c r="N41" s="6">
        <f t="shared" si="12"/>
        <v>359570757</v>
      </c>
      <c r="O41" s="6">
        <f t="shared" si="13"/>
        <v>538234470</v>
      </c>
      <c r="P41" s="8">
        <v>335721015</v>
      </c>
      <c r="Q41" s="8">
        <v>0</v>
      </c>
      <c r="R41" s="8">
        <v>184320000</v>
      </c>
      <c r="S41" s="8">
        <v>11924871</v>
      </c>
      <c r="T41" s="8">
        <v>236429670</v>
      </c>
      <c r="U41" s="8">
        <v>11924871</v>
      </c>
      <c r="V41" s="8">
        <v>117484800</v>
      </c>
      <c r="W41" s="8">
        <v>0</v>
      </c>
      <c r="X41" s="8">
        <v>0</v>
      </c>
      <c r="Y41" s="8">
        <v>0</v>
      </c>
      <c r="Z41" s="8">
        <v>0</v>
      </c>
      <c r="AA41" s="5" t="s">
        <v>269</v>
      </c>
      <c r="AB41" s="5" t="s">
        <v>270</v>
      </c>
      <c r="AC41" s="20">
        <f t="shared" si="3"/>
        <v>0.37393524219256968</v>
      </c>
      <c r="AD41" s="21">
        <f t="shared" si="4"/>
        <v>0.20530065370180786</v>
      </c>
      <c r="AE41" s="22">
        <f t="shared" si="5"/>
        <v>0</v>
      </c>
      <c r="AF41" s="22">
        <f t="shared" si="6"/>
        <v>1</v>
      </c>
      <c r="AG41" s="20">
        <f t="shared" si="7"/>
        <v>0.2766240756136743</v>
      </c>
      <c r="AH41" s="20">
        <f t="shared" si="8"/>
        <v>0.14414002849194818</v>
      </c>
      <c r="AI41" s="20">
        <f t="shared" si="9"/>
        <v>0</v>
      </c>
      <c r="AJ41" s="97">
        <f t="shared" si="10"/>
        <v>0</v>
      </c>
    </row>
    <row r="42" spans="1:36" ht="25.5" customHeight="1" x14ac:dyDescent="0.3">
      <c r="A42" s="95">
        <v>2023</v>
      </c>
      <c r="B42" s="5" t="s">
        <v>57</v>
      </c>
      <c r="C42" s="5" t="s">
        <v>26</v>
      </c>
      <c r="D42" s="5" t="s">
        <v>77</v>
      </c>
      <c r="E42" s="5" t="s">
        <v>77</v>
      </c>
      <c r="F42" s="9" t="s">
        <v>1262</v>
      </c>
      <c r="G42" s="9" t="s">
        <v>37</v>
      </c>
      <c r="H42" s="9" t="s">
        <v>759</v>
      </c>
      <c r="I42" s="5" t="s">
        <v>77</v>
      </c>
      <c r="J42" s="9">
        <v>8</v>
      </c>
      <c r="K42" s="9" t="s">
        <v>760</v>
      </c>
      <c r="L42" s="23">
        <f t="shared" si="11"/>
        <v>180000000</v>
      </c>
      <c r="M42" s="24">
        <v>100000000</v>
      </c>
      <c r="N42" s="23">
        <f t="shared" si="12"/>
        <v>130000000</v>
      </c>
      <c r="O42" s="23">
        <f t="shared" si="13"/>
        <v>50000000</v>
      </c>
      <c r="P42" s="25">
        <v>100000000</v>
      </c>
      <c r="Q42" s="26">
        <v>30000000</v>
      </c>
      <c r="R42" s="26">
        <v>50000000</v>
      </c>
      <c r="S42" s="8">
        <v>0</v>
      </c>
      <c r="T42" s="8">
        <v>0</v>
      </c>
      <c r="U42" s="8">
        <v>0</v>
      </c>
      <c r="V42" s="8">
        <v>0</v>
      </c>
      <c r="W42" s="8">
        <v>0</v>
      </c>
      <c r="X42" s="8">
        <v>0</v>
      </c>
      <c r="Y42" s="8">
        <v>0</v>
      </c>
      <c r="Z42" s="8">
        <v>0</v>
      </c>
      <c r="AA42" s="5">
        <v>0</v>
      </c>
      <c r="AB42" s="15" t="s">
        <v>761</v>
      </c>
      <c r="AC42" s="20">
        <f t="shared" si="3"/>
        <v>0.55555555555555558</v>
      </c>
      <c r="AD42" s="21">
        <f t="shared" si="4"/>
        <v>0.44444444444444442</v>
      </c>
      <c r="AE42" s="22">
        <f t="shared" si="5"/>
        <v>0.375</v>
      </c>
      <c r="AF42" s="22">
        <f t="shared" si="6"/>
        <v>0.625</v>
      </c>
      <c r="AG42" s="20">
        <f t="shared" si="7"/>
        <v>0</v>
      </c>
      <c r="AH42" s="20">
        <f t="shared" si="8"/>
        <v>0</v>
      </c>
      <c r="AI42" s="20">
        <f t="shared" si="9"/>
        <v>0</v>
      </c>
      <c r="AJ42" s="97">
        <f t="shared" si="10"/>
        <v>0</v>
      </c>
    </row>
    <row r="43" spans="1:36" ht="25.5" customHeight="1" x14ac:dyDescent="0.3">
      <c r="A43" s="94">
        <v>2019</v>
      </c>
      <c r="B43" s="5" t="s">
        <v>60</v>
      </c>
      <c r="C43" s="5" t="s">
        <v>26</v>
      </c>
      <c r="D43" s="5" t="s">
        <v>289</v>
      </c>
      <c r="E43" s="5" t="s">
        <v>290</v>
      </c>
      <c r="F43" s="5" t="s">
        <v>75</v>
      </c>
      <c r="G43" s="5" t="s">
        <v>36</v>
      </c>
      <c r="H43" s="5" t="s">
        <v>291</v>
      </c>
      <c r="I43" s="5" t="s">
        <v>77</v>
      </c>
      <c r="J43" s="5">
        <v>24</v>
      </c>
      <c r="K43" s="5" t="s">
        <v>292</v>
      </c>
      <c r="L43" s="6">
        <f t="shared" si="11"/>
        <v>305161000</v>
      </c>
      <c r="M43" s="7">
        <v>0</v>
      </c>
      <c r="N43" s="6">
        <f t="shared" si="12"/>
        <v>212000000</v>
      </c>
      <c r="O43" s="6">
        <f t="shared" si="13"/>
        <v>93161000</v>
      </c>
      <c r="P43" s="8">
        <v>210000000</v>
      </c>
      <c r="Q43" s="8">
        <v>0</v>
      </c>
      <c r="R43" s="8">
        <v>27720000</v>
      </c>
      <c r="S43" s="8">
        <v>2000000</v>
      </c>
      <c r="T43" s="8">
        <v>40551000</v>
      </c>
      <c r="U43" s="8">
        <v>0</v>
      </c>
      <c r="V43" s="8">
        <v>13640000</v>
      </c>
      <c r="W43" s="8">
        <v>0</v>
      </c>
      <c r="X43" s="8">
        <v>11250000</v>
      </c>
      <c r="Y43" s="8">
        <v>0</v>
      </c>
      <c r="Z43" s="8">
        <v>0</v>
      </c>
      <c r="AA43" s="5" t="s">
        <v>293</v>
      </c>
      <c r="AB43" s="5" t="s">
        <v>294</v>
      </c>
      <c r="AC43" s="20">
        <f t="shared" si="3"/>
        <v>0.68816133123171053</v>
      </c>
      <c r="AD43" s="21">
        <f t="shared" si="4"/>
        <v>9.0837295722585781E-2</v>
      </c>
      <c r="AE43" s="22">
        <f t="shared" si="5"/>
        <v>0</v>
      </c>
      <c r="AF43" s="22">
        <f t="shared" si="6"/>
        <v>1</v>
      </c>
      <c r="AG43" s="20">
        <f t="shared" si="7"/>
        <v>0.13943787050114528</v>
      </c>
      <c r="AH43" s="20">
        <f t="shared" si="8"/>
        <v>4.4697716942859671E-2</v>
      </c>
      <c r="AI43" s="20">
        <f t="shared" si="9"/>
        <v>3.6865785601698772E-2</v>
      </c>
      <c r="AJ43" s="97">
        <f t="shared" si="10"/>
        <v>0</v>
      </c>
    </row>
    <row r="44" spans="1:36" ht="25.5" customHeight="1" x14ac:dyDescent="0.3">
      <c r="A44" s="94">
        <v>2019</v>
      </c>
      <c r="B44" s="5" t="s">
        <v>60</v>
      </c>
      <c r="C44" s="5" t="s">
        <v>1108</v>
      </c>
      <c r="D44" s="5">
        <v>852</v>
      </c>
      <c r="E44" s="5" t="s">
        <v>266</v>
      </c>
      <c r="F44" s="5" t="s">
        <v>75</v>
      </c>
      <c r="G44" s="5" t="s">
        <v>35</v>
      </c>
      <c r="H44" s="5" t="s">
        <v>77</v>
      </c>
      <c r="I44" s="5" t="s">
        <v>77</v>
      </c>
      <c r="J44" s="5">
        <v>24</v>
      </c>
      <c r="K44" s="5" t="s">
        <v>77</v>
      </c>
      <c r="L44" s="6">
        <f t="shared" si="11"/>
        <v>441624352</v>
      </c>
      <c r="M44" s="7">
        <v>0</v>
      </c>
      <c r="N44" s="6">
        <f t="shared" si="12"/>
        <v>322624352</v>
      </c>
      <c r="O44" s="6">
        <f t="shared" si="13"/>
        <v>119000000</v>
      </c>
      <c r="P44" s="8">
        <v>294774610</v>
      </c>
      <c r="Q44" s="8">
        <v>27849742</v>
      </c>
      <c r="R44" s="8">
        <v>119000000</v>
      </c>
      <c r="S44" s="8">
        <v>0</v>
      </c>
      <c r="T44" s="8">
        <v>0</v>
      </c>
      <c r="U44" s="8">
        <v>0</v>
      </c>
      <c r="V44" s="8">
        <v>0</v>
      </c>
      <c r="W44" s="8">
        <v>0</v>
      </c>
      <c r="X44" s="8">
        <v>0</v>
      </c>
      <c r="Y44" s="8">
        <v>0</v>
      </c>
      <c r="Z44" s="8">
        <v>0</v>
      </c>
      <c r="AA44" s="5" t="s">
        <v>280</v>
      </c>
      <c r="AB44" s="5" t="s">
        <v>281</v>
      </c>
      <c r="AC44" s="20">
        <f t="shared" si="3"/>
        <v>0.66747816026232176</v>
      </c>
      <c r="AD44" s="21">
        <f t="shared" si="4"/>
        <v>0.33252183973767824</v>
      </c>
      <c r="AE44" s="22">
        <f t="shared" si="5"/>
        <v>0.18964787830543142</v>
      </c>
      <c r="AF44" s="22">
        <f t="shared" si="6"/>
        <v>0.81035212169456861</v>
      </c>
      <c r="AG44" s="20">
        <f t="shared" si="7"/>
        <v>0</v>
      </c>
      <c r="AH44" s="20">
        <f t="shared" si="8"/>
        <v>0</v>
      </c>
      <c r="AI44" s="20">
        <f t="shared" si="9"/>
        <v>0</v>
      </c>
      <c r="AJ44" s="97">
        <f t="shared" si="10"/>
        <v>0</v>
      </c>
    </row>
    <row r="45" spans="1:36" ht="25.5" customHeight="1" x14ac:dyDescent="0.3">
      <c r="A45" s="94">
        <v>2019</v>
      </c>
      <c r="B45" s="5" t="s">
        <v>60</v>
      </c>
      <c r="C45" s="5" t="s">
        <v>1108</v>
      </c>
      <c r="D45" s="5">
        <v>852</v>
      </c>
      <c r="E45" s="5" t="s">
        <v>266</v>
      </c>
      <c r="F45" s="5" t="s">
        <v>75</v>
      </c>
      <c r="G45" s="5" t="s">
        <v>35</v>
      </c>
      <c r="H45" s="5" t="s">
        <v>282</v>
      </c>
      <c r="I45" s="5" t="s">
        <v>283</v>
      </c>
      <c r="J45" s="5">
        <v>24</v>
      </c>
      <c r="K45" s="5" t="s">
        <v>284</v>
      </c>
      <c r="L45" s="6">
        <f t="shared" si="11"/>
        <v>2116363764</v>
      </c>
      <c r="M45" s="7">
        <v>0</v>
      </c>
      <c r="N45" s="6">
        <f t="shared" si="12"/>
        <v>1476363764</v>
      </c>
      <c r="O45" s="6">
        <f t="shared" si="13"/>
        <v>640000000</v>
      </c>
      <c r="P45" s="8">
        <v>1294814538</v>
      </c>
      <c r="Q45" s="8">
        <v>63849742</v>
      </c>
      <c r="R45" s="8">
        <v>340000000</v>
      </c>
      <c r="S45" s="8">
        <v>11924871</v>
      </c>
      <c r="T45" s="8">
        <v>160000000</v>
      </c>
      <c r="U45" s="8">
        <v>46924871</v>
      </c>
      <c r="V45" s="8">
        <v>60000000</v>
      </c>
      <c r="W45" s="8">
        <v>21924871</v>
      </c>
      <c r="X45" s="8">
        <v>80000000</v>
      </c>
      <c r="Y45" s="8">
        <v>36924871</v>
      </c>
      <c r="Z45" s="8">
        <v>0</v>
      </c>
      <c r="AA45" s="5" t="s">
        <v>285</v>
      </c>
      <c r="AB45" s="5" t="s">
        <v>286</v>
      </c>
      <c r="AC45" s="20">
        <f t="shared" si="3"/>
        <v>0.6118109561433599</v>
      </c>
      <c r="AD45" s="21">
        <f t="shared" si="4"/>
        <v>0.19082246108613679</v>
      </c>
      <c r="AE45" s="22">
        <f t="shared" si="5"/>
        <v>0.15810271831249553</v>
      </c>
      <c r="AF45" s="22">
        <f t="shared" si="6"/>
        <v>0.84189728168750444</v>
      </c>
      <c r="AG45" s="20">
        <f t="shared" si="7"/>
        <v>8.1235973666009154E-2</v>
      </c>
      <c r="AH45" s="20">
        <f t="shared" si="8"/>
        <v>5.0522917099047437E-2</v>
      </c>
      <c r="AI45" s="20">
        <f t="shared" si="9"/>
        <v>4.8160374286204233E-2</v>
      </c>
      <c r="AJ45" s="97">
        <f t="shared" si="10"/>
        <v>1.7447317719242524E-2</v>
      </c>
    </row>
    <row r="46" spans="1:36" ht="25.5" customHeight="1" x14ac:dyDescent="0.3">
      <c r="A46" s="94">
        <v>2019</v>
      </c>
      <c r="B46" s="5" t="s">
        <v>60</v>
      </c>
      <c r="C46" s="5" t="s">
        <v>1108</v>
      </c>
      <c r="D46" s="5">
        <v>852</v>
      </c>
      <c r="E46" s="5" t="s">
        <v>266</v>
      </c>
      <c r="F46" s="5" t="s">
        <v>75</v>
      </c>
      <c r="G46" s="5" t="s">
        <v>35</v>
      </c>
      <c r="H46" s="5" t="s">
        <v>77</v>
      </c>
      <c r="I46" s="5" t="s">
        <v>277</v>
      </c>
      <c r="J46" s="5">
        <v>24</v>
      </c>
      <c r="K46" s="5" t="s">
        <v>77</v>
      </c>
      <c r="L46" s="6">
        <f t="shared" si="11"/>
        <v>444812175</v>
      </c>
      <c r="M46" s="7">
        <v>0</v>
      </c>
      <c r="N46" s="6">
        <f t="shared" si="12"/>
        <v>274812175</v>
      </c>
      <c r="O46" s="6">
        <f t="shared" si="13"/>
        <v>170000000</v>
      </c>
      <c r="P46" s="8">
        <v>237887305</v>
      </c>
      <c r="Q46" s="8">
        <v>36924870</v>
      </c>
      <c r="R46" s="8">
        <v>170000000</v>
      </c>
      <c r="S46" s="8">
        <v>0</v>
      </c>
      <c r="T46" s="8">
        <v>0</v>
      </c>
      <c r="U46" s="8">
        <v>0</v>
      </c>
      <c r="V46" s="8">
        <v>0</v>
      </c>
      <c r="W46" s="8">
        <v>0</v>
      </c>
      <c r="X46" s="8">
        <v>0</v>
      </c>
      <c r="Y46" s="8">
        <v>0</v>
      </c>
      <c r="Z46" s="8">
        <v>0</v>
      </c>
      <c r="AA46" s="5" t="s">
        <v>287</v>
      </c>
      <c r="AB46" s="5" t="s">
        <v>288</v>
      </c>
      <c r="AC46" s="20">
        <f t="shared" si="3"/>
        <v>0.53480394281024346</v>
      </c>
      <c r="AD46" s="21">
        <f t="shared" si="4"/>
        <v>0.46519605718975654</v>
      </c>
      <c r="AE46" s="22">
        <f t="shared" si="5"/>
        <v>0.17844578082856835</v>
      </c>
      <c r="AF46" s="22">
        <f t="shared" si="6"/>
        <v>0.82155421917143168</v>
      </c>
      <c r="AG46" s="20">
        <f t="shared" si="7"/>
        <v>0</v>
      </c>
      <c r="AH46" s="20">
        <f t="shared" si="8"/>
        <v>0</v>
      </c>
      <c r="AI46" s="20">
        <f t="shared" si="9"/>
        <v>0</v>
      </c>
      <c r="AJ46" s="97">
        <f t="shared" si="10"/>
        <v>0</v>
      </c>
    </row>
    <row r="47" spans="1:36" ht="25.5" customHeight="1" x14ac:dyDescent="0.3">
      <c r="A47" s="94">
        <v>2020</v>
      </c>
      <c r="B47" s="5" t="s">
        <v>60</v>
      </c>
      <c r="C47" s="5" t="s">
        <v>26</v>
      </c>
      <c r="D47" s="5">
        <v>872</v>
      </c>
      <c r="E47" s="5" t="s">
        <v>378</v>
      </c>
      <c r="F47" s="5" t="s">
        <v>75</v>
      </c>
      <c r="G47" s="5" t="s">
        <v>35</v>
      </c>
      <c r="H47" s="5" t="s">
        <v>379</v>
      </c>
      <c r="I47" s="5" t="s">
        <v>77</v>
      </c>
      <c r="J47" s="5">
        <v>18</v>
      </c>
      <c r="K47" s="5" t="s">
        <v>380</v>
      </c>
      <c r="L47" s="6">
        <f t="shared" si="11"/>
        <v>962086576</v>
      </c>
      <c r="M47" s="7">
        <v>325727305</v>
      </c>
      <c r="N47" s="6">
        <f t="shared" si="12"/>
        <v>409812176</v>
      </c>
      <c r="O47" s="6">
        <f t="shared" si="13"/>
        <v>552274400</v>
      </c>
      <c r="P47" s="8">
        <v>357887305</v>
      </c>
      <c r="Q47" s="10">
        <v>11924871</v>
      </c>
      <c r="R47" s="10">
        <v>260000000</v>
      </c>
      <c r="S47" s="8">
        <v>35000000</v>
      </c>
      <c r="T47" s="8">
        <v>93000000</v>
      </c>
      <c r="U47" s="8">
        <v>0</v>
      </c>
      <c r="V47" s="8">
        <v>84274400</v>
      </c>
      <c r="W47" s="8">
        <v>5000000</v>
      </c>
      <c r="X47" s="8">
        <v>115000000</v>
      </c>
      <c r="Y47" s="8">
        <v>0</v>
      </c>
      <c r="Z47" s="8">
        <v>0</v>
      </c>
      <c r="AA47" s="5" t="s">
        <v>381</v>
      </c>
      <c r="AB47" s="5" t="s">
        <v>382</v>
      </c>
      <c r="AC47" s="20">
        <f t="shared" si="3"/>
        <v>0.37199074795114906</v>
      </c>
      <c r="AD47" s="21">
        <f t="shared" si="4"/>
        <v>0.28264074957844543</v>
      </c>
      <c r="AE47" s="22">
        <f t="shared" si="5"/>
        <v>4.3853550269772862E-2</v>
      </c>
      <c r="AF47" s="22">
        <f t="shared" si="6"/>
        <v>0.95614644973022711</v>
      </c>
      <c r="AG47" s="20">
        <f t="shared" si="7"/>
        <v>0.13304415963496408</v>
      </c>
      <c r="AH47" s="20">
        <f t="shared" si="8"/>
        <v>8.759544317766263E-2</v>
      </c>
      <c r="AI47" s="20">
        <f t="shared" si="9"/>
        <v>0.12472889965777882</v>
      </c>
      <c r="AJ47" s="97">
        <f t="shared" si="10"/>
        <v>0</v>
      </c>
    </row>
    <row r="48" spans="1:36" ht="25.5" customHeight="1" x14ac:dyDescent="0.3">
      <c r="A48" s="94">
        <v>2021</v>
      </c>
      <c r="B48" s="5" t="s">
        <v>60</v>
      </c>
      <c r="C48" s="5" t="s">
        <v>26</v>
      </c>
      <c r="D48" s="9" t="s">
        <v>77</v>
      </c>
      <c r="E48" s="9" t="s">
        <v>474</v>
      </c>
      <c r="F48" s="9" t="s">
        <v>74</v>
      </c>
      <c r="G48" s="5" t="s">
        <v>35</v>
      </c>
      <c r="H48" s="9" t="s">
        <v>475</v>
      </c>
      <c r="I48" s="5" t="s">
        <v>77</v>
      </c>
      <c r="J48" s="9">
        <v>60</v>
      </c>
      <c r="K48" s="15" t="s">
        <v>476</v>
      </c>
      <c r="L48" s="16">
        <f t="shared" si="11"/>
        <v>423000</v>
      </c>
      <c r="M48" s="17">
        <v>50000</v>
      </c>
      <c r="N48" s="16">
        <f t="shared" si="12"/>
        <v>50000</v>
      </c>
      <c r="O48" s="16">
        <f t="shared" si="13"/>
        <v>373000</v>
      </c>
      <c r="P48" s="18">
        <v>50000</v>
      </c>
      <c r="Q48" s="8">
        <v>0</v>
      </c>
      <c r="R48" s="19">
        <v>373000</v>
      </c>
      <c r="S48" s="8">
        <v>0</v>
      </c>
      <c r="T48" s="8">
        <v>0</v>
      </c>
      <c r="U48" s="8">
        <v>0</v>
      </c>
      <c r="V48" s="8">
        <v>0</v>
      </c>
      <c r="W48" s="8">
        <v>0</v>
      </c>
      <c r="X48" s="8">
        <v>0</v>
      </c>
      <c r="Y48" s="8">
        <v>0</v>
      </c>
      <c r="Z48" s="8">
        <v>0</v>
      </c>
      <c r="AA48" s="15" t="s">
        <v>477</v>
      </c>
      <c r="AB48" s="5">
        <v>0</v>
      </c>
      <c r="AC48" s="20">
        <f t="shared" si="3"/>
        <v>0.1182033096926714</v>
      </c>
      <c r="AD48" s="21">
        <f t="shared" si="4"/>
        <v>0.88179669030732866</v>
      </c>
      <c r="AE48" s="22">
        <f t="shared" si="5"/>
        <v>0</v>
      </c>
      <c r="AF48" s="22">
        <f t="shared" si="6"/>
        <v>1</v>
      </c>
      <c r="AG48" s="20">
        <f t="shared" si="7"/>
        <v>0</v>
      </c>
      <c r="AH48" s="20">
        <f t="shared" si="8"/>
        <v>0</v>
      </c>
      <c r="AI48" s="20">
        <f t="shared" si="9"/>
        <v>0</v>
      </c>
      <c r="AJ48" s="97">
        <f t="shared" si="10"/>
        <v>0</v>
      </c>
    </row>
    <row r="49" spans="1:36" ht="25.5" customHeight="1" x14ac:dyDescent="0.3">
      <c r="A49" s="94">
        <v>2019</v>
      </c>
      <c r="B49" s="5" t="s">
        <v>60</v>
      </c>
      <c r="C49" s="5" t="s">
        <v>1108</v>
      </c>
      <c r="D49" s="5">
        <v>852</v>
      </c>
      <c r="E49" s="5" t="s">
        <v>266</v>
      </c>
      <c r="F49" s="5" t="s">
        <v>75</v>
      </c>
      <c r="G49" s="5" t="s">
        <v>77</v>
      </c>
      <c r="H49" s="5" t="s">
        <v>299</v>
      </c>
      <c r="I49" s="5" t="s">
        <v>77</v>
      </c>
      <c r="J49" s="5">
        <v>12</v>
      </c>
      <c r="K49" s="5" t="s">
        <v>77</v>
      </c>
      <c r="L49" s="6">
        <f t="shared" si="11"/>
        <v>0</v>
      </c>
      <c r="M49" s="7">
        <v>0</v>
      </c>
      <c r="N49" s="6">
        <f t="shared" si="12"/>
        <v>0</v>
      </c>
      <c r="O49" s="6">
        <f t="shared" si="13"/>
        <v>0</v>
      </c>
      <c r="P49" s="8">
        <v>0</v>
      </c>
      <c r="Q49" s="8">
        <v>0</v>
      </c>
      <c r="R49" s="8">
        <v>0</v>
      </c>
      <c r="S49" s="8">
        <v>0</v>
      </c>
      <c r="T49" s="8">
        <v>0</v>
      </c>
      <c r="U49" s="8">
        <v>0</v>
      </c>
      <c r="V49" s="8">
        <v>0</v>
      </c>
      <c r="W49" s="8">
        <v>0</v>
      </c>
      <c r="X49" s="8">
        <v>0</v>
      </c>
      <c r="Y49" s="8">
        <v>0</v>
      </c>
      <c r="Z49" s="8">
        <v>0</v>
      </c>
      <c r="AA49" s="5" t="s">
        <v>300</v>
      </c>
      <c r="AB49" s="5" t="s">
        <v>301</v>
      </c>
      <c r="AC49" s="20">
        <f t="shared" si="3"/>
        <v>0</v>
      </c>
      <c r="AD49" s="21">
        <f t="shared" si="4"/>
        <v>0</v>
      </c>
      <c r="AE49" s="22">
        <f t="shared" si="5"/>
        <v>0</v>
      </c>
      <c r="AF49" s="22">
        <f t="shared" si="6"/>
        <v>0</v>
      </c>
      <c r="AG49" s="20">
        <f t="shared" si="7"/>
        <v>0</v>
      </c>
      <c r="AH49" s="20">
        <f t="shared" si="8"/>
        <v>0</v>
      </c>
      <c r="AI49" s="20">
        <f t="shared" si="9"/>
        <v>0</v>
      </c>
      <c r="AJ49" s="97">
        <f t="shared" si="10"/>
        <v>0</v>
      </c>
    </row>
    <row r="50" spans="1:36" ht="25.5" customHeight="1" x14ac:dyDescent="0.3">
      <c r="A50" s="94">
        <v>2019</v>
      </c>
      <c r="B50" s="5" t="s">
        <v>60</v>
      </c>
      <c r="C50" s="5" t="s">
        <v>1108</v>
      </c>
      <c r="D50" s="5">
        <v>852</v>
      </c>
      <c r="E50" s="5" t="s">
        <v>266</v>
      </c>
      <c r="F50" s="5" t="s">
        <v>75</v>
      </c>
      <c r="G50" s="5" t="s">
        <v>36</v>
      </c>
      <c r="H50" s="5" t="s">
        <v>302</v>
      </c>
      <c r="I50" s="5" t="s">
        <v>77</v>
      </c>
      <c r="J50" s="5">
        <v>24</v>
      </c>
      <c r="K50" s="5" t="s">
        <v>303</v>
      </c>
      <c r="L50" s="6">
        <f t="shared" si="11"/>
        <v>557030051</v>
      </c>
      <c r="M50" s="7">
        <v>0</v>
      </c>
      <c r="N50" s="6">
        <f t="shared" si="12"/>
        <v>327673411</v>
      </c>
      <c r="O50" s="6">
        <f t="shared" si="13"/>
        <v>229356640</v>
      </c>
      <c r="P50" s="8">
        <v>303823669</v>
      </c>
      <c r="Q50" s="8">
        <v>11924871</v>
      </c>
      <c r="R50" s="8">
        <v>65500000</v>
      </c>
      <c r="S50" s="8">
        <v>11924871</v>
      </c>
      <c r="T50" s="8">
        <v>163856640</v>
      </c>
      <c r="U50" s="8">
        <v>0</v>
      </c>
      <c r="V50" s="8">
        <v>0</v>
      </c>
      <c r="W50" s="8">
        <v>0</v>
      </c>
      <c r="X50" s="8">
        <v>0</v>
      </c>
      <c r="Y50" s="8">
        <v>0</v>
      </c>
      <c r="Z50" s="8">
        <v>0</v>
      </c>
      <c r="AA50" s="5" t="s">
        <v>304</v>
      </c>
      <c r="AB50" s="5" t="s">
        <v>305</v>
      </c>
      <c r="AC50" s="20">
        <f t="shared" si="3"/>
        <v>0.54543496971943439</v>
      </c>
      <c r="AD50" s="21">
        <f t="shared" si="4"/>
        <v>0.13899586002766662</v>
      </c>
      <c r="AE50" s="22">
        <f t="shared" si="5"/>
        <v>0.15401860985987306</v>
      </c>
      <c r="AF50" s="22">
        <f t="shared" si="6"/>
        <v>0.84598139014012697</v>
      </c>
      <c r="AG50" s="20">
        <f t="shared" si="7"/>
        <v>0.31556917025289899</v>
      </c>
      <c r="AH50" s="20">
        <f t="shared" si="8"/>
        <v>0</v>
      </c>
      <c r="AI50" s="20">
        <f t="shared" si="9"/>
        <v>0</v>
      </c>
      <c r="AJ50" s="97">
        <f t="shared" si="10"/>
        <v>0</v>
      </c>
    </row>
    <row r="51" spans="1:36" ht="25.5" customHeight="1" x14ac:dyDescent="0.3">
      <c r="A51" s="94">
        <v>2019</v>
      </c>
      <c r="B51" s="5" t="s">
        <v>60</v>
      </c>
      <c r="C51" s="5" t="s">
        <v>1108</v>
      </c>
      <c r="D51" s="5">
        <v>852</v>
      </c>
      <c r="E51" s="5" t="s">
        <v>266</v>
      </c>
      <c r="F51" s="5" t="s">
        <v>75</v>
      </c>
      <c r="G51" s="5" t="s">
        <v>36</v>
      </c>
      <c r="H51" s="5" t="s">
        <v>306</v>
      </c>
      <c r="I51" s="5" t="s">
        <v>307</v>
      </c>
      <c r="J51" s="5">
        <v>24</v>
      </c>
      <c r="K51" s="5" t="s">
        <v>308</v>
      </c>
      <c r="L51" s="6">
        <f t="shared" si="11"/>
        <v>1128785882</v>
      </c>
      <c r="M51" s="7">
        <v>0</v>
      </c>
      <c r="N51" s="6">
        <f t="shared" si="12"/>
        <v>746152450</v>
      </c>
      <c r="O51" s="6">
        <f t="shared" si="13"/>
        <v>382633432</v>
      </c>
      <c r="P51" s="8">
        <v>636587224</v>
      </c>
      <c r="Q51" s="8">
        <v>23849742</v>
      </c>
      <c r="R51" s="8">
        <v>161016280</v>
      </c>
      <c r="S51" s="8">
        <v>47699484</v>
      </c>
      <c r="T51" s="8">
        <v>191617152</v>
      </c>
      <c r="U51" s="8">
        <v>38016000</v>
      </c>
      <c r="V51" s="8">
        <v>0</v>
      </c>
      <c r="W51" s="8">
        <v>0</v>
      </c>
      <c r="X51" s="8">
        <v>30000000</v>
      </c>
      <c r="Y51" s="8">
        <v>0</v>
      </c>
      <c r="Z51" s="8">
        <v>0</v>
      </c>
      <c r="AA51" s="5" t="s">
        <v>309</v>
      </c>
      <c r="AB51" s="5" t="s">
        <v>310</v>
      </c>
      <c r="AC51" s="20">
        <f t="shared" si="3"/>
        <v>0.5639574645211588</v>
      </c>
      <c r="AD51" s="21">
        <f t="shared" si="4"/>
        <v>0.16377421524129232</v>
      </c>
      <c r="AE51" s="22">
        <f t="shared" si="5"/>
        <v>0.12901095475511448</v>
      </c>
      <c r="AF51" s="22">
        <f t="shared" si="6"/>
        <v>0.87098904524488552</v>
      </c>
      <c r="AG51" s="20">
        <f t="shared" si="7"/>
        <v>0.21201242841199885</v>
      </c>
      <c r="AH51" s="20">
        <f t="shared" si="8"/>
        <v>3.3678663603271396E-2</v>
      </c>
      <c r="AI51" s="20">
        <f t="shared" si="9"/>
        <v>2.6577228222278561E-2</v>
      </c>
      <c r="AJ51" s="97">
        <f t="shared" si="10"/>
        <v>0</v>
      </c>
    </row>
    <row r="52" spans="1:36" ht="25.5" customHeight="1" x14ac:dyDescent="0.3">
      <c r="A52" s="94">
        <v>2019</v>
      </c>
      <c r="B52" s="5" t="s">
        <v>60</v>
      </c>
      <c r="C52" s="5" t="s">
        <v>1108</v>
      </c>
      <c r="D52" s="5">
        <v>852</v>
      </c>
      <c r="E52" s="5" t="s">
        <v>266</v>
      </c>
      <c r="F52" s="5" t="s">
        <v>75</v>
      </c>
      <c r="G52" s="5" t="s">
        <v>36</v>
      </c>
      <c r="H52" s="5" t="s">
        <v>311</v>
      </c>
      <c r="I52" s="5" t="s">
        <v>312</v>
      </c>
      <c r="J52" s="5">
        <v>36</v>
      </c>
      <c r="K52" s="5" t="s">
        <v>313</v>
      </c>
      <c r="L52" s="6">
        <f t="shared" si="11"/>
        <v>2897791859</v>
      </c>
      <c r="M52" s="7">
        <v>0</v>
      </c>
      <c r="N52" s="6">
        <f t="shared" si="12"/>
        <v>1378750876</v>
      </c>
      <c r="O52" s="6">
        <f t="shared" si="13"/>
        <v>1519040983</v>
      </c>
      <c r="P52" s="8">
        <v>1307201650</v>
      </c>
      <c r="Q52" s="8">
        <v>11924871</v>
      </c>
      <c r="R52" s="8">
        <v>64000000</v>
      </c>
      <c r="S52" s="8">
        <v>35774613</v>
      </c>
      <c r="T52" s="8">
        <v>932402903</v>
      </c>
      <c r="U52" s="8">
        <v>23849742</v>
      </c>
      <c r="V52" s="8">
        <v>522638080</v>
      </c>
      <c r="W52" s="8">
        <v>0</v>
      </c>
      <c r="X52" s="8">
        <v>0</v>
      </c>
      <c r="Y52" s="8">
        <v>0</v>
      </c>
      <c r="Z52" s="8">
        <v>0</v>
      </c>
      <c r="AA52" s="5" t="s">
        <v>314</v>
      </c>
      <c r="AB52" s="5" t="s">
        <v>315</v>
      </c>
      <c r="AC52" s="20">
        <f t="shared" si="3"/>
        <v>0.4511026718292675</v>
      </c>
      <c r="AD52" s="21">
        <f t="shared" si="4"/>
        <v>2.6200940127632542E-2</v>
      </c>
      <c r="AE52" s="22">
        <f t="shared" si="5"/>
        <v>0.15706145882025932</v>
      </c>
      <c r="AF52" s="22">
        <f t="shared" si="6"/>
        <v>0.84293854117974065</v>
      </c>
      <c r="AG52" s="20">
        <f t="shared" si="7"/>
        <v>0.33410871557010607</v>
      </c>
      <c r="AH52" s="20">
        <f t="shared" si="8"/>
        <v>0.18858767247299385</v>
      </c>
      <c r="AI52" s="20">
        <f t="shared" si="9"/>
        <v>0</v>
      </c>
      <c r="AJ52" s="97">
        <f t="shared" si="10"/>
        <v>0</v>
      </c>
    </row>
    <row r="53" spans="1:36" ht="25.5" customHeight="1" x14ac:dyDescent="0.3">
      <c r="A53" s="94">
        <v>2019</v>
      </c>
      <c r="B53" s="5" t="s">
        <v>60</v>
      </c>
      <c r="C53" s="5" t="s">
        <v>1108</v>
      </c>
      <c r="D53" s="5">
        <v>852</v>
      </c>
      <c r="E53" s="5" t="s">
        <v>266</v>
      </c>
      <c r="F53" s="5" t="s">
        <v>75</v>
      </c>
      <c r="G53" s="5" t="s">
        <v>35</v>
      </c>
      <c r="H53" s="5" t="s">
        <v>316</v>
      </c>
      <c r="I53" s="5" t="s">
        <v>317</v>
      </c>
      <c r="J53" s="5">
        <v>36</v>
      </c>
      <c r="K53" s="5" t="s">
        <v>318</v>
      </c>
      <c r="L53" s="6">
        <f t="shared" si="11"/>
        <v>1520035721</v>
      </c>
      <c r="M53" s="7">
        <v>0</v>
      </c>
      <c r="N53" s="6">
        <f t="shared" si="12"/>
        <v>1095641480</v>
      </c>
      <c r="O53" s="6">
        <f t="shared" si="13"/>
        <v>424394241</v>
      </c>
      <c r="P53" s="8">
        <v>1024092254</v>
      </c>
      <c r="Q53" s="8">
        <v>47699484</v>
      </c>
      <c r="R53" s="8">
        <v>304036331</v>
      </c>
      <c r="S53" s="8">
        <v>23849742</v>
      </c>
      <c r="T53" s="8">
        <v>120357910</v>
      </c>
      <c r="U53" s="8">
        <v>0</v>
      </c>
      <c r="V53" s="8">
        <v>0</v>
      </c>
      <c r="W53" s="8">
        <v>0</v>
      </c>
      <c r="X53" s="8">
        <v>0</v>
      </c>
      <c r="Y53" s="8">
        <v>0</v>
      </c>
      <c r="Z53" s="8">
        <v>0</v>
      </c>
      <c r="AA53" s="5" t="s">
        <v>319</v>
      </c>
      <c r="AB53" s="5" t="s">
        <v>320</v>
      </c>
      <c r="AC53" s="20">
        <f t="shared" si="3"/>
        <v>0.67372907087096012</v>
      </c>
      <c r="AD53" s="21">
        <f t="shared" si="4"/>
        <v>0.23139970340210184</v>
      </c>
      <c r="AE53" s="22">
        <f t="shared" si="5"/>
        <v>0.13561167775877472</v>
      </c>
      <c r="AF53" s="22">
        <f t="shared" si="6"/>
        <v>0.8643883222412253</v>
      </c>
      <c r="AG53" s="20">
        <f t="shared" si="7"/>
        <v>9.4871225726938027E-2</v>
      </c>
      <c r="AH53" s="20">
        <f t="shared" si="8"/>
        <v>0</v>
      </c>
      <c r="AI53" s="20">
        <f t="shared" si="9"/>
        <v>0</v>
      </c>
      <c r="AJ53" s="97">
        <f t="shared" si="10"/>
        <v>0</v>
      </c>
    </row>
    <row r="54" spans="1:36" ht="25.5" customHeight="1" x14ac:dyDescent="0.3">
      <c r="A54" s="94">
        <v>2019</v>
      </c>
      <c r="B54" s="5" t="s">
        <v>60</v>
      </c>
      <c r="C54" s="5" t="s">
        <v>1108</v>
      </c>
      <c r="D54" s="5">
        <v>852</v>
      </c>
      <c r="E54" s="5" t="s">
        <v>266</v>
      </c>
      <c r="F54" s="5" t="s">
        <v>75</v>
      </c>
      <c r="G54" s="5" t="s">
        <v>36</v>
      </c>
      <c r="H54" s="5" t="s">
        <v>321</v>
      </c>
      <c r="I54" s="5" t="s">
        <v>77</v>
      </c>
      <c r="J54" s="5">
        <v>24</v>
      </c>
      <c r="K54" s="5" t="s">
        <v>322</v>
      </c>
      <c r="L54" s="6">
        <f t="shared" si="11"/>
        <v>828807869</v>
      </c>
      <c r="M54" s="7">
        <v>0</v>
      </c>
      <c r="N54" s="6">
        <f t="shared" si="12"/>
        <v>356405933</v>
      </c>
      <c r="O54" s="6">
        <f t="shared" si="13"/>
        <v>472401936</v>
      </c>
      <c r="P54" s="8">
        <v>332556191</v>
      </c>
      <c r="Q54" s="8">
        <v>11924871</v>
      </c>
      <c r="R54" s="8">
        <v>226780000</v>
      </c>
      <c r="S54" s="8">
        <v>11924871</v>
      </c>
      <c r="T54" s="8">
        <v>245621936</v>
      </c>
      <c r="U54" s="8">
        <v>0</v>
      </c>
      <c r="V54" s="8">
        <v>0</v>
      </c>
      <c r="W54" s="8">
        <v>0</v>
      </c>
      <c r="X54" s="8">
        <v>0</v>
      </c>
      <c r="Y54" s="8">
        <v>0</v>
      </c>
      <c r="Z54" s="8">
        <v>0</v>
      </c>
      <c r="AA54" s="5" t="s">
        <v>323</v>
      </c>
      <c r="AB54" s="5" t="s">
        <v>324</v>
      </c>
      <c r="AC54" s="20">
        <f t="shared" si="3"/>
        <v>0.40124642083966505</v>
      </c>
      <c r="AD54" s="21">
        <f t="shared" si="4"/>
        <v>0.28800989943303734</v>
      </c>
      <c r="AE54" s="22">
        <f t="shared" si="5"/>
        <v>4.9956546550740472E-2</v>
      </c>
      <c r="AF54" s="22">
        <f t="shared" si="6"/>
        <v>0.95004345344925956</v>
      </c>
      <c r="AG54" s="20">
        <f t="shared" si="7"/>
        <v>0.31074367972729755</v>
      </c>
      <c r="AH54" s="20">
        <f t="shared" si="8"/>
        <v>0</v>
      </c>
      <c r="AI54" s="20">
        <f t="shared" si="9"/>
        <v>0</v>
      </c>
      <c r="AJ54" s="97">
        <f t="shared" si="10"/>
        <v>0</v>
      </c>
    </row>
    <row r="55" spans="1:36" ht="25.5" customHeight="1" x14ac:dyDescent="0.3">
      <c r="A55" s="94">
        <v>2021</v>
      </c>
      <c r="B55" s="27" t="s">
        <v>60</v>
      </c>
      <c r="C55" s="5" t="s">
        <v>26</v>
      </c>
      <c r="D55" s="28" t="s">
        <v>77</v>
      </c>
      <c r="E55" s="9" t="s">
        <v>539</v>
      </c>
      <c r="F55" s="9" t="s">
        <v>71</v>
      </c>
      <c r="G55" s="5" t="s">
        <v>35</v>
      </c>
      <c r="H55" s="9" t="s">
        <v>543</v>
      </c>
      <c r="I55" s="5" t="s">
        <v>77</v>
      </c>
      <c r="J55" s="9">
        <v>0.25</v>
      </c>
      <c r="K55" s="9" t="s">
        <v>544</v>
      </c>
      <c r="L55" s="23">
        <f t="shared" si="11"/>
        <v>5675900</v>
      </c>
      <c r="M55" s="24">
        <f>+P55</f>
        <v>5675900</v>
      </c>
      <c r="N55" s="23">
        <f t="shared" si="12"/>
        <v>5675900</v>
      </c>
      <c r="O55" s="23">
        <f t="shared" si="13"/>
        <v>0</v>
      </c>
      <c r="P55" s="25">
        <f>1250*4540.72</f>
        <v>5675900</v>
      </c>
      <c r="Q55" s="8">
        <v>0</v>
      </c>
      <c r="R55" s="8">
        <v>0</v>
      </c>
      <c r="S55" s="8">
        <v>0</v>
      </c>
      <c r="T55" s="8">
        <v>0</v>
      </c>
      <c r="U55" s="8">
        <v>0</v>
      </c>
      <c r="V55" s="8">
        <v>0</v>
      </c>
      <c r="W55" s="8">
        <v>0</v>
      </c>
      <c r="X55" s="8">
        <v>0</v>
      </c>
      <c r="Y55" s="8">
        <v>0</v>
      </c>
      <c r="Z55" s="8">
        <v>0</v>
      </c>
      <c r="AA55" s="15" t="s">
        <v>545</v>
      </c>
      <c r="AB55" s="15" t="s">
        <v>546</v>
      </c>
      <c r="AC55" s="20">
        <f t="shared" si="3"/>
        <v>1</v>
      </c>
      <c r="AD55" s="21">
        <f t="shared" si="4"/>
        <v>0</v>
      </c>
      <c r="AE55" s="22">
        <f t="shared" si="5"/>
        <v>0</v>
      </c>
      <c r="AF55" s="22">
        <f t="shared" si="6"/>
        <v>0</v>
      </c>
      <c r="AG55" s="20">
        <f t="shared" si="7"/>
        <v>0</v>
      </c>
      <c r="AH55" s="20">
        <f t="shared" si="8"/>
        <v>0</v>
      </c>
      <c r="AI55" s="20">
        <f t="shared" si="9"/>
        <v>0</v>
      </c>
      <c r="AJ55" s="97">
        <f t="shared" si="10"/>
        <v>0</v>
      </c>
    </row>
    <row r="56" spans="1:36" ht="25.5" customHeight="1" x14ac:dyDescent="0.3">
      <c r="A56" s="94">
        <v>2019</v>
      </c>
      <c r="B56" s="5" t="s">
        <v>60</v>
      </c>
      <c r="C56" s="5" t="s">
        <v>26</v>
      </c>
      <c r="D56" s="5">
        <v>848</v>
      </c>
      <c r="E56" s="5" t="s">
        <v>330</v>
      </c>
      <c r="F56" s="5" t="s">
        <v>75</v>
      </c>
      <c r="G56" s="5" t="s">
        <v>35</v>
      </c>
      <c r="H56" s="5" t="s">
        <v>77</v>
      </c>
      <c r="I56" s="5" t="s">
        <v>77</v>
      </c>
      <c r="J56" s="5">
        <v>12</v>
      </c>
      <c r="K56" s="5" t="s">
        <v>331</v>
      </c>
      <c r="L56" s="6">
        <f t="shared" si="11"/>
        <v>147752000</v>
      </c>
      <c r="M56" s="7">
        <v>96000000</v>
      </c>
      <c r="N56" s="6">
        <f t="shared" si="12"/>
        <v>128800000</v>
      </c>
      <c r="O56" s="6">
        <f t="shared" si="13"/>
        <v>18952000</v>
      </c>
      <c r="P56" s="8">
        <v>96000000</v>
      </c>
      <c r="Q56" s="8">
        <v>7000000</v>
      </c>
      <c r="R56" s="8">
        <v>18952000</v>
      </c>
      <c r="S56" s="8">
        <v>25800000</v>
      </c>
      <c r="T56" s="8">
        <v>0</v>
      </c>
      <c r="U56" s="8">
        <v>0</v>
      </c>
      <c r="V56" s="8">
        <v>0</v>
      </c>
      <c r="W56" s="8">
        <v>0</v>
      </c>
      <c r="X56" s="8">
        <v>0</v>
      </c>
      <c r="Y56" s="8">
        <v>0</v>
      </c>
      <c r="Z56" s="8">
        <v>0</v>
      </c>
      <c r="AA56" s="5" t="s">
        <v>332</v>
      </c>
      <c r="AB56" s="5" t="s">
        <v>333</v>
      </c>
      <c r="AC56" s="20">
        <f t="shared" si="3"/>
        <v>0.64973739780172179</v>
      </c>
      <c r="AD56" s="21">
        <f t="shared" si="4"/>
        <v>0.17564567653906546</v>
      </c>
      <c r="AE56" s="22">
        <f t="shared" si="5"/>
        <v>0.26972872996300862</v>
      </c>
      <c r="AF56" s="22">
        <f t="shared" si="6"/>
        <v>0.73027127003699133</v>
      </c>
      <c r="AG56" s="20">
        <f t="shared" si="7"/>
        <v>0.17461692565921275</v>
      </c>
      <c r="AH56" s="20">
        <f t="shared" si="8"/>
        <v>0</v>
      </c>
      <c r="AI56" s="20">
        <f t="shared" si="9"/>
        <v>0</v>
      </c>
      <c r="AJ56" s="97">
        <f t="shared" si="10"/>
        <v>0</v>
      </c>
    </row>
    <row r="57" spans="1:36" ht="25.5" customHeight="1" x14ac:dyDescent="0.3">
      <c r="A57" s="94">
        <v>2019</v>
      </c>
      <c r="B57" s="5" t="s">
        <v>60</v>
      </c>
      <c r="C57" s="5" t="s">
        <v>1108</v>
      </c>
      <c r="D57" s="5">
        <v>863</v>
      </c>
      <c r="E57" s="5" t="s">
        <v>334</v>
      </c>
      <c r="F57" s="5" t="s">
        <v>75</v>
      </c>
      <c r="G57" s="5" t="s">
        <v>36</v>
      </c>
      <c r="H57" s="5" t="s">
        <v>335</v>
      </c>
      <c r="I57" s="5" t="s">
        <v>77</v>
      </c>
      <c r="J57" s="5">
        <v>20</v>
      </c>
      <c r="K57" s="5" t="s">
        <v>336</v>
      </c>
      <c r="L57" s="6">
        <f t="shared" si="11"/>
        <v>935707049</v>
      </c>
      <c r="M57" s="7">
        <v>0</v>
      </c>
      <c r="N57" s="6">
        <f t="shared" si="12"/>
        <v>797780894</v>
      </c>
      <c r="O57" s="6">
        <f t="shared" si="13"/>
        <v>137926155</v>
      </c>
      <c r="P57" s="8">
        <v>523818458</v>
      </c>
      <c r="Q57" s="8">
        <v>73962436</v>
      </c>
      <c r="R57" s="8">
        <v>79900000</v>
      </c>
      <c r="S57" s="8">
        <v>0</v>
      </c>
      <c r="T57" s="8">
        <v>38026155</v>
      </c>
      <c r="U57" s="8">
        <v>200000000</v>
      </c>
      <c r="V57" s="8">
        <v>20000000</v>
      </c>
      <c r="W57" s="8">
        <v>0</v>
      </c>
      <c r="X57" s="8">
        <v>0</v>
      </c>
      <c r="Y57" s="8">
        <v>0</v>
      </c>
      <c r="Z57" s="8">
        <v>0</v>
      </c>
      <c r="AA57" s="5" t="s">
        <v>337</v>
      </c>
      <c r="AB57" s="5" t="s">
        <v>338</v>
      </c>
      <c r="AC57" s="20">
        <f t="shared" si="3"/>
        <v>0.55981031516200541</v>
      </c>
      <c r="AD57" s="21">
        <f t="shared" si="4"/>
        <v>0.16443440942807303</v>
      </c>
      <c r="AE57" s="22">
        <f t="shared" si="5"/>
        <v>0.48070495907136163</v>
      </c>
      <c r="AF57" s="22">
        <f t="shared" si="6"/>
        <v>0.51929504092863832</v>
      </c>
      <c r="AG57" s="20">
        <f t="shared" si="7"/>
        <v>4.0638953228618886E-2</v>
      </c>
      <c r="AH57" s="20">
        <f t="shared" si="8"/>
        <v>0.23511632218130271</v>
      </c>
      <c r="AI57" s="20">
        <f t="shared" si="9"/>
        <v>0</v>
      </c>
      <c r="AJ57" s="97">
        <f t="shared" si="10"/>
        <v>0</v>
      </c>
    </row>
    <row r="58" spans="1:36" ht="25.5" customHeight="1" x14ac:dyDescent="0.3">
      <c r="A58" s="94">
        <v>2019</v>
      </c>
      <c r="B58" s="5" t="s">
        <v>60</v>
      </c>
      <c r="C58" s="5" t="s">
        <v>1108</v>
      </c>
      <c r="D58" s="5" t="s">
        <v>339</v>
      </c>
      <c r="E58" s="5" t="s">
        <v>340</v>
      </c>
      <c r="F58" s="5" t="s">
        <v>81</v>
      </c>
      <c r="G58" s="5" t="s">
        <v>36</v>
      </c>
      <c r="H58" s="5" t="s">
        <v>341</v>
      </c>
      <c r="I58" s="5" t="s">
        <v>77</v>
      </c>
      <c r="J58" s="5">
        <v>12</v>
      </c>
      <c r="K58" s="5" t="s">
        <v>342</v>
      </c>
      <c r="L58" s="6">
        <f t="shared" si="11"/>
        <v>49493245</v>
      </c>
      <c r="M58" s="7">
        <v>0</v>
      </c>
      <c r="N58" s="6">
        <f t="shared" si="12"/>
        <v>39428000</v>
      </c>
      <c r="O58" s="6">
        <f t="shared" si="13"/>
        <v>10065245</v>
      </c>
      <c r="P58" s="8">
        <v>39428000</v>
      </c>
      <c r="Q58" s="8">
        <v>0</v>
      </c>
      <c r="R58" s="8">
        <v>4125000</v>
      </c>
      <c r="S58" s="8">
        <v>0</v>
      </c>
      <c r="T58" s="8">
        <v>5940245</v>
      </c>
      <c r="U58" s="8">
        <v>0</v>
      </c>
      <c r="V58" s="8">
        <v>0</v>
      </c>
      <c r="W58" s="8">
        <v>0</v>
      </c>
      <c r="X58" s="8">
        <v>0</v>
      </c>
      <c r="Y58" s="8">
        <v>0</v>
      </c>
      <c r="Z58" s="8">
        <v>0</v>
      </c>
      <c r="AA58" s="5" t="s">
        <v>343</v>
      </c>
      <c r="AB58" s="5" t="s">
        <v>344</v>
      </c>
      <c r="AC58" s="20">
        <f t="shared" si="3"/>
        <v>0.79663396489763405</v>
      </c>
      <c r="AD58" s="21">
        <f t="shared" si="4"/>
        <v>8.3344706939300503E-2</v>
      </c>
      <c r="AE58" s="22">
        <f t="shared" si="5"/>
        <v>0</v>
      </c>
      <c r="AF58" s="22">
        <f t="shared" si="6"/>
        <v>1</v>
      </c>
      <c r="AG58" s="20">
        <f t="shared" si="7"/>
        <v>0.12002132816306549</v>
      </c>
      <c r="AH58" s="20">
        <f t="shared" si="8"/>
        <v>0</v>
      </c>
      <c r="AI58" s="20">
        <f t="shared" si="9"/>
        <v>0</v>
      </c>
      <c r="AJ58" s="97">
        <f t="shared" si="10"/>
        <v>0</v>
      </c>
    </row>
    <row r="59" spans="1:36" ht="25.5" customHeight="1" x14ac:dyDescent="0.3">
      <c r="A59" s="94">
        <v>2021</v>
      </c>
      <c r="B59" s="27" t="s">
        <v>60</v>
      </c>
      <c r="C59" s="5" t="s">
        <v>26</v>
      </c>
      <c r="D59" s="28">
        <v>897</v>
      </c>
      <c r="E59" s="9" t="s">
        <v>505</v>
      </c>
      <c r="F59" s="5" t="s">
        <v>75</v>
      </c>
      <c r="G59" s="5" t="s">
        <v>36</v>
      </c>
      <c r="H59" s="15" t="s">
        <v>506</v>
      </c>
      <c r="I59" s="5" t="s">
        <v>77</v>
      </c>
      <c r="J59" s="9">
        <v>36</v>
      </c>
      <c r="K59" s="15" t="s">
        <v>507</v>
      </c>
      <c r="L59" s="23">
        <f t="shared" si="11"/>
        <v>1345071944</v>
      </c>
      <c r="M59" s="7">
        <v>0</v>
      </c>
      <c r="N59" s="23">
        <f t="shared" si="12"/>
        <v>929956223</v>
      </c>
      <c r="O59" s="23">
        <f t="shared" si="13"/>
        <v>415115721</v>
      </c>
      <c r="P59" s="25">
        <v>925356223</v>
      </c>
      <c r="Q59" s="8">
        <v>0</v>
      </c>
      <c r="R59" s="26">
        <v>57564288</v>
      </c>
      <c r="S59" s="25">
        <v>4600000</v>
      </c>
      <c r="T59" s="25">
        <v>287515785</v>
      </c>
      <c r="U59" s="8">
        <v>0</v>
      </c>
      <c r="V59" s="25">
        <v>30950880</v>
      </c>
      <c r="W59" s="8">
        <v>0</v>
      </c>
      <c r="X59" s="25">
        <v>39084768</v>
      </c>
      <c r="Y59" s="8">
        <v>0</v>
      </c>
      <c r="Z59" s="8">
        <v>0</v>
      </c>
      <c r="AA59" s="15" t="s">
        <v>508</v>
      </c>
      <c r="AB59" s="15" t="s">
        <v>509</v>
      </c>
      <c r="AC59" s="20">
        <f t="shared" si="3"/>
        <v>0.68796039284572275</v>
      </c>
      <c r="AD59" s="21">
        <f t="shared" si="4"/>
        <v>4.279643795767106E-2</v>
      </c>
      <c r="AE59" s="22">
        <f t="shared" si="5"/>
        <v>0</v>
      </c>
      <c r="AF59" s="22">
        <f t="shared" si="6"/>
        <v>1</v>
      </c>
      <c r="AG59" s="20">
        <f t="shared" si="7"/>
        <v>0.2171748405749217</v>
      </c>
      <c r="AH59" s="20">
        <f t="shared" si="8"/>
        <v>2.3010575856602655E-2</v>
      </c>
      <c r="AI59" s="20">
        <f t="shared" si="9"/>
        <v>2.9057752765081837E-2</v>
      </c>
      <c r="AJ59" s="97">
        <f t="shared" si="10"/>
        <v>0</v>
      </c>
    </row>
    <row r="60" spans="1:36" ht="25.5" customHeight="1" x14ac:dyDescent="0.3">
      <c r="A60" s="94">
        <v>2019</v>
      </c>
      <c r="B60" s="5" t="s">
        <v>60</v>
      </c>
      <c r="C60" s="5" t="s">
        <v>1108</v>
      </c>
      <c r="D60" s="5">
        <v>6</v>
      </c>
      <c r="E60" s="5" t="s">
        <v>349</v>
      </c>
      <c r="F60" s="5" t="s">
        <v>75</v>
      </c>
      <c r="G60" s="5" t="s">
        <v>35</v>
      </c>
      <c r="H60" s="5" t="s">
        <v>350</v>
      </c>
      <c r="I60" s="5" t="s">
        <v>77</v>
      </c>
      <c r="J60" s="5">
        <v>30</v>
      </c>
      <c r="K60" s="5" t="s">
        <v>351</v>
      </c>
      <c r="L60" s="6">
        <f t="shared" si="11"/>
        <v>2052784848</v>
      </c>
      <c r="M60" s="7">
        <v>0</v>
      </c>
      <c r="N60" s="6">
        <f t="shared" si="12"/>
        <v>1420935298</v>
      </c>
      <c r="O60" s="6">
        <f t="shared" si="13"/>
        <v>631849550</v>
      </c>
      <c r="P60" s="8">
        <v>1420935298</v>
      </c>
      <c r="Q60" s="8">
        <v>0</v>
      </c>
      <c r="R60" s="8">
        <v>359074286</v>
      </c>
      <c r="S60" s="8">
        <v>0</v>
      </c>
      <c r="T60" s="8">
        <v>80330440</v>
      </c>
      <c r="U60" s="8">
        <v>0</v>
      </c>
      <c r="V60" s="8">
        <v>139036009</v>
      </c>
      <c r="W60" s="8">
        <v>0</v>
      </c>
      <c r="X60" s="8">
        <v>53408815</v>
      </c>
      <c r="Y60" s="8">
        <v>0</v>
      </c>
      <c r="Z60" s="8">
        <v>0</v>
      </c>
      <c r="AA60" s="5" t="s">
        <v>352</v>
      </c>
      <c r="AB60" s="5" t="s">
        <v>353</v>
      </c>
      <c r="AC60" s="20">
        <f t="shared" si="3"/>
        <v>0.69219884362669459</v>
      </c>
      <c r="AD60" s="21">
        <f t="shared" si="4"/>
        <v>0.17492056527494401</v>
      </c>
      <c r="AE60" s="22">
        <f t="shared" si="5"/>
        <v>0</v>
      </c>
      <c r="AF60" s="22">
        <f t="shared" si="6"/>
        <v>1</v>
      </c>
      <c r="AG60" s="20">
        <f t="shared" si="7"/>
        <v>3.913242056432014E-2</v>
      </c>
      <c r="AH60" s="20">
        <f t="shared" si="8"/>
        <v>6.773043416384375E-2</v>
      </c>
      <c r="AI60" s="20">
        <f t="shared" si="9"/>
        <v>2.6017736370197525E-2</v>
      </c>
      <c r="AJ60" s="97">
        <f t="shared" si="10"/>
        <v>0</v>
      </c>
    </row>
    <row r="61" spans="1:36" ht="25.5" customHeight="1" x14ac:dyDescent="0.3">
      <c r="A61" s="94">
        <v>2019</v>
      </c>
      <c r="B61" s="5" t="s">
        <v>57</v>
      </c>
      <c r="C61" s="5" t="s">
        <v>1108</v>
      </c>
      <c r="D61" s="5" t="s">
        <v>77</v>
      </c>
      <c r="E61" s="5" t="s">
        <v>77</v>
      </c>
      <c r="F61" s="9" t="s">
        <v>93</v>
      </c>
      <c r="G61" s="5" t="s">
        <v>37</v>
      </c>
      <c r="H61" s="9" t="s">
        <v>93</v>
      </c>
      <c r="I61" s="5" t="s">
        <v>77</v>
      </c>
      <c r="J61" s="9">
        <v>12</v>
      </c>
      <c r="K61" s="5" t="s">
        <v>77</v>
      </c>
      <c r="L61" s="6">
        <f t="shared" si="11"/>
        <v>178895903</v>
      </c>
      <c r="M61" s="7">
        <v>0</v>
      </c>
      <c r="N61" s="6">
        <f t="shared" si="12"/>
        <v>50872223</v>
      </c>
      <c r="O61" s="6">
        <f t="shared" si="13"/>
        <v>128023680</v>
      </c>
      <c r="P61" s="8">
        <v>0</v>
      </c>
      <c r="Q61" s="8">
        <v>45872223</v>
      </c>
      <c r="R61" s="8">
        <v>60125000</v>
      </c>
      <c r="S61" s="8">
        <v>5000000</v>
      </c>
      <c r="T61" s="8">
        <v>67898680</v>
      </c>
      <c r="U61" s="8">
        <v>0</v>
      </c>
      <c r="V61" s="8">
        <v>0</v>
      </c>
      <c r="W61" s="8">
        <v>0</v>
      </c>
      <c r="X61" s="8">
        <v>0</v>
      </c>
      <c r="Y61" s="8">
        <v>0</v>
      </c>
      <c r="Z61" s="8">
        <v>0</v>
      </c>
      <c r="AA61" s="5" t="s">
        <v>354</v>
      </c>
      <c r="AB61" s="5" t="s">
        <v>355</v>
      </c>
      <c r="AC61" s="20">
        <f t="shared" si="3"/>
        <v>0</v>
      </c>
      <c r="AD61" s="21">
        <f t="shared" si="4"/>
        <v>0.59250782842131378</v>
      </c>
      <c r="AE61" s="22">
        <f t="shared" si="5"/>
        <v>0.43276815846392502</v>
      </c>
      <c r="AF61" s="22">
        <f t="shared" si="6"/>
        <v>0.56723184153607498</v>
      </c>
      <c r="AG61" s="20">
        <f t="shared" si="7"/>
        <v>0.40749217157868617</v>
      </c>
      <c r="AH61" s="20">
        <f t="shared" si="8"/>
        <v>0</v>
      </c>
      <c r="AI61" s="20">
        <f t="shared" si="9"/>
        <v>0</v>
      </c>
      <c r="AJ61" s="97">
        <f t="shared" si="10"/>
        <v>0</v>
      </c>
    </row>
    <row r="62" spans="1:36" ht="25.5" customHeight="1" x14ac:dyDescent="0.3">
      <c r="A62" s="94">
        <v>2020</v>
      </c>
      <c r="B62" s="5" t="s">
        <v>60</v>
      </c>
      <c r="C62" s="5" t="s">
        <v>1108</v>
      </c>
      <c r="D62" s="5" t="s">
        <v>356</v>
      </c>
      <c r="E62" s="5" t="s">
        <v>357</v>
      </c>
      <c r="F62" s="5" t="s">
        <v>75</v>
      </c>
      <c r="G62" s="5" t="s">
        <v>35</v>
      </c>
      <c r="H62" s="5" t="s">
        <v>77</v>
      </c>
      <c r="I62" s="5" t="s">
        <v>77</v>
      </c>
      <c r="J62" s="5">
        <v>8</v>
      </c>
      <c r="K62" s="5" t="s">
        <v>358</v>
      </c>
      <c r="L62" s="6">
        <f t="shared" si="11"/>
        <v>1452705021</v>
      </c>
      <c r="M62" s="7">
        <v>0</v>
      </c>
      <c r="N62" s="6">
        <f t="shared" si="12"/>
        <v>932705021</v>
      </c>
      <c r="O62" s="6">
        <f t="shared" si="13"/>
        <v>520000000</v>
      </c>
      <c r="P62" s="8">
        <v>932705021</v>
      </c>
      <c r="Q62" s="8">
        <v>0</v>
      </c>
      <c r="R62" s="10">
        <v>520000000</v>
      </c>
      <c r="S62" s="8">
        <v>0</v>
      </c>
      <c r="T62" s="8">
        <v>0</v>
      </c>
      <c r="U62" s="8">
        <v>0</v>
      </c>
      <c r="V62" s="8">
        <v>0</v>
      </c>
      <c r="W62" s="8">
        <v>0</v>
      </c>
      <c r="X62" s="8">
        <v>0</v>
      </c>
      <c r="Y62" s="8">
        <v>0</v>
      </c>
      <c r="Z62" s="8">
        <v>0</v>
      </c>
      <c r="AA62" s="5" t="s">
        <v>359</v>
      </c>
      <c r="AB62" s="5" t="s">
        <v>360</v>
      </c>
      <c r="AC62" s="20">
        <f t="shared" si="3"/>
        <v>0.64204708286748602</v>
      </c>
      <c r="AD62" s="21">
        <f t="shared" si="4"/>
        <v>0.35795291713251398</v>
      </c>
      <c r="AE62" s="22">
        <f t="shared" si="5"/>
        <v>0</v>
      </c>
      <c r="AF62" s="22">
        <f t="shared" si="6"/>
        <v>1</v>
      </c>
      <c r="AG62" s="20">
        <f t="shared" si="7"/>
        <v>0</v>
      </c>
      <c r="AH62" s="20">
        <f t="shared" si="8"/>
        <v>0</v>
      </c>
      <c r="AI62" s="20">
        <f t="shared" si="9"/>
        <v>0</v>
      </c>
      <c r="AJ62" s="97">
        <f t="shared" si="10"/>
        <v>0</v>
      </c>
    </row>
    <row r="63" spans="1:36" ht="25.5" customHeight="1" x14ac:dyDescent="0.3">
      <c r="A63" s="94">
        <v>2020</v>
      </c>
      <c r="B63" s="5" t="s">
        <v>60</v>
      </c>
      <c r="C63" s="5" t="s">
        <v>1108</v>
      </c>
      <c r="D63" s="5" t="s">
        <v>356</v>
      </c>
      <c r="E63" s="5" t="s">
        <v>357</v>
      </c>
      <c r="F63" s="5" t="s">
        <v>75</v>
      </c>
      <c r="G63" s="5" t="s">
        <v>35</v>
      </c>
      <c r="H63" s="5" t="s">
        <v>77</v>
      </c>
      <c r="I63" s="5" t="s">
        <v>77</v>
      </c>
      <c r="J63" s="5">
        <v>8</v>
      </c>
      <c r="K63" s="5" t="s">
        <v>361</v>
      </c>
      <c r="L63" s="6">
        <f t="shared" si="11"/>
        <v>833158200</v>
      </c>
      <c r="M63" s="7">
        <v>0</v>
      </c>
      <c r="N63" s="6">
        <f t="shared" si="12"/>
        <v>538108200</v>
      </c>
      <c r="O63" s="6">
        <f t="shared" si="13"/>
        <v>295050000</v>
      </c>
      <c r="P63" s="8">
        <v>538108200</v>
      </c>
      <c r="Q63" s="8">
        <v>0</v>
      </c>
      <c r="R63" s="10">
        <v>295050000</v>
      </c>
      <c r="S63" s="8">
        <v>0</v>
      </c>
      <c r="T63" s="8">
        <v>0</v>
      </c>
      <c r="U63" s="8">
        <v>0</v>
      </c>
      <c r="V63" s="8">
        <v>0</v>
      </c>
      <c r="W63" s="8">
        <v>0</v>
      </c>
      <c r="X63" s="8">
        <v>0</v>
      </c>
      <c r="Y63" s="8">
        <v>0</v>
      </c>
      <c r="Z63" s="8">
        <v>0</v>
      </c>
      <c r="AA63" s="5" t="s">
        <v>362</v>
      </c>
      <c r="AB63" s="5" t="s">
        <v>363</v>
      </c>
      <c r="AC63" s="20">
        <f t="shared" si="3"/>
        <v>0.64586557510926501</v>
      </c>
      <c r="AD63" s="21">
        <f t="shared" si="4"/>
        <v>0.35413442489073504</v>
      </c>
      <c r="AE63" s="22">
        <f t="shared" si="5"/>
        <v>0</v>
      </c>
      <c r="AF63" s="22">
        <f t="shared" si="6"/>
        <v>1</v>
      </c>
      <c r="AG63" s="20">
        <f t="shared" si="7"/>
        <v>0</v>
      </c>
      <c r="AH63" s="20">
        <f t="shared" si="8"/>
        <v>0</v>
      </c>
      <c r="AI63" s="20">
        <f t="shared" si="9"/>
        <v>0</v>
      </c>
      <c r="AJ63" s="97">
        <f t="shared" si="10"/>
        <v>0</v>
      </c>
    </row>
    <row r="64" spans="1:36" ht="25.5" customHeight="1" x14ac:dyDescent="0.3">
      <c r="A64" s="94">
        <v>2020</v>
      </c>
      <c r="B64" s="5" t="s">
        <v>60</v>
      </c>
      <c r="C64" s="5" t="s">
        <v>1108</v>
      </c>
      <c r="D64" s="5" t="s">
        <v>356</v>
      </c>
      <c r="E64" s="5" t="s">
        <v>357</v>
      </c>
      <c r="F64" s="5" t="s">
        <v>75</v>
      </c>
      <c r="G64" s="5" t="s">
        <v>35</v>
      </c>
      <c r="H64" s="5" t="s">
        <v>364</v>
      </c>
      <c r="I64" s="5" t="s">
        <v>77</v>
      </c>
      <c r="J64" s="5">
        <v>6</v>
      </c>
      <c r="K64" s="5" t="s">
        <v>365</v>
      </c>
      <c r="L64" s="6">
        <f t="shared" si="11"/>
        <v>1590798299</v>
      </c>
      <c r="M64" s="7">
        <v>0</v>
      </c>
      <c r="N64" s="6">
        <f t="shared" si="12"/>
        <v>824297436</v>
      </c>
      <c r="O64" s="6">
        <f t="shared" si="13"/>
        <v>766500863</v>
      </c>
      <c r="P64" s="8">
        <v>824297436</v>
      </c>
      <c r="Q64" s="8">
        <v>0</v>
      </c>
      <c r="R64" s="10">
        <v>739600000</v>
      </c>
      <c r="S64" s="8">
        <v>0</v>
      </c>
      <c r="T64" s="8">
        <v>2047391</v>
      </c>
      <c r="U64" s="8">
        <v>0</v>
      </c>
      <c r="V64" s="8">
        <v>5399040</v>
      </c>
      <c r="W64" s="8">
        <v>0</v>
      </c>
      <c r="X64" s="8">
        <v>5454432</v>
      </c>
      <c r="Y64" s="8">
        <v>0</v>
      </c>
      <c r="Z64" s="8">
        <v>14000000</v>
      </c>
      <c r="AA64" s="5">
        <v>0</v>
      </c>
      <c r="AB64" s="5" t="s">
        <v>366</v>
      </c>
      <c r="AC64" s="20">
        <f t="shared" si="3"/>
        <v>0.51816590231342707</v>
      </c>
      <c r="AD64" s="21">
        <f t="shared" si="4"/>
        <v>0.46492380615752721</v>
      </c>
      <c r="AE64" s="22">
        <f t="shared" si="5"/>
        <v>0</v>
      </c>
      <c r="AF64" s="22">
        <f t="shared" si="6"/>
        <v>1</v>
      </c>
      <c r="AG64" s="20">
        <f t="shared" si="7"/>
        <v>1.2870211146736963E-3</v>
      </c>
      <c r="AH64" s="20">
        <f t="shared" si="8"/>
        <v>3.3939186403417194E-3</v>
      </c>
      <c r="AI64" s="20">
        <f t="shared" si="9"/>
        <v>3.4287388938174872E-3</v>
      </c>
      <c r="AJ64" s="97">
        <f t="shared" si="10"/>
        <v>8.8006128802127926E-3</v>
      </c>
    </row>
    <row r="65" spans="1:36" ht="25.5" customHeight="1" x14ac:dyDescent="0.3">
      <c r="A65" s="94">
        <v>2020</v>
      </c>
      <c r="B65" s="5" t="s">
        <v>60</v>
      </c>
      <c r="C65" s="5" t="s">
        <v>1108</v>
      </c>
      <c r="D65" s="5" t="s">
        <v>356</v>
      </c>
      <c r="E65" s="5" t="s">
        <v>357</v>
      </c>
      <c r="F65" s="5" t="s">
        <v>75</v>
      </c>
      <c r="G65" s="5" t="s">
        <v>35</v>
      </c>
      <c r="H65" s="5" t="s">
        <v>77</v>
      </c>
      <c r="I65" s="5" t="s">
        <v>77</v>
      </c>
      <c r="J65" s="5">
        <v>6</v>
      </c>
      <c r="K65" s="5" t="s">
        <v>367</v>
      </c>
      <c r="L65" s="6">
        <f t="shared" si="11"/>
        <v>712600000</v>
      </c>
      <c r="M65" s="7">
        <v>0</v>
      </c>
      <c r="N65" s="6">
        <f t="shared" si="12"/>
        <v>553400000</v>
      </c>
      <c r="O65" s="6">
        <f t="shared" si="13"/>
        <v>159200000</v>
      </c>
      <c r="P65" s="8">
        <v>553400000</v>
      </c>
      <c r="Q65" s="8">
        <v>0</v>
      </c>
      <c r="R65" s="10">
        <v>159200000</v>
      </c>
      <c r="S65" s="8">
        <v>0</v>
      </c>
      <c r="T65" s="8">
        <v>0</v>
      </c>
      <c r="U65" s="8">
        <v>0</v>
      </c>
      <c r="V65" s="8">
        <v>0</v>
      </c>
      <c r="W65" s="8">
        <v>0</v>
      </c>
      <c r="X65" s="8">
        <v>0</v>
      </c>
      <c r="Y65" s="8">
        <v>0</v>
      </c>
      <c r="Z65" s="8">
        <v>0</v>
      </c>
      <c r="AA65" s="5">
        <v>0</v>
      </c>
      <c r="AB65" s="5" t="s">
        <v>368</v>
      </c>
      <c r="AC65" s="20">
        <f t="shared" si="3"/>
        <v>0.77659275891103008</v>
      </c>
      <c r="AD65" s="21">
        <f t="shared" si="4"/>
        <v>0.22340724108896998</v>
      </c>
      <c r="AE65" s="22">
        <f t="shared" si="5"/>
        <v>0</v>
      </c>
      <c r="AF65" s="22">
        <f t="shared" si="6"/>
        <v>1</v>
      </c>
      <c r="AG65" s="20">
        <f t="shared" si="7"/>
        <v>0</v>
      </c>
      <c r="AH65" s="20">
        <f t="shared" si="8"/>
        <v>0</v>
      </c>
      <c r="AI65" s="20">
        <f t="shared" si="9"/>
        <v>0</v>
      </c>
      <c r="AJ65" s="97">
        <f t="shared" si="10"/>
        <v>0</v>
      </c>
    </row>
    <row r="66" spans="1:36" ht="25.5" customHeight="1" x14ac:dyDescent="0.3">
      <c r="A66" s="94">
        <v>2020</v>
      </c>
      <c r="B66" s="5" t="s">
        <v>60</v>
      </c>
      <c r="C66" s="5" t="s">
        <v>1108</v>
      </c>
      <c r="D66" s="5" t="s">
        <v>356</v>
      </c>
      <c r="E66" s="5" t="s">
        <v>357</v>
      </c>
      <c r="F66" s="5" t="s">
        <v>75</v>
      </c>
      <c r="G66" s="5" t="s">
        <v>35</v>
      </c>
      <c r="H66" s="5" t="s">
        <v>369</v>
      </c>
      <c r="I66" s="5" t="s">
        <v>77</v>
      </c>
      <c r="J66" s="5">
        <v>8</v>
      </c>
      <c r="K66" s="5" t="s">
        <v>370</v>
      </c>
      <c r="L66" s="6">
        <f t="shared" ref="L66:L97" si="14">+SUM(P66:Z66)</f>
        <v>622920055</v>
      </c>
      <c r="M66" s="7">
        <v>0</v>
      </c>
      <c r="N66" s="6">
        <f t="shared" ref="N66:N97" si="15">+P66+Q66+S66+U66+W66+Y66</f>
        <v>561614647</v>
      </c>
      <c r="O66" s="6">
        <f t="shared" ref="O66:O97" si="16">+R66+T66+V66+X66+Z66</f>
        <v>61305408</v>
      </c>
      <c r="P66" s="8">
        <v>561614647</v>
      </c>
      <c r="Q66" s="8">
        <v>0</v>
      </c>
      <c r="R66" s="10">
        <v>16200000</v>
      </c>
      <c r="S66" s="8">
        <v>0</v>
      </c>
      <c r="T66" s="8">
        <v>28800000</v>
      </c>
      <c r="U66" s="8">
        <v>0</v>
      </c>
      <c r="V66" s="8">
        <v>9000000</v>
      </c>
      <c r="W66" s="8">
        <v>0</v>
      </c>
      <c r="X66" s="8">
        <v>7305408</v>
      </c>
      <c r="Y66" s="8">
        <v>0</v>
      </c>
      <c r="Z66" s="8">
        <v>0</v>
      </c>
      <c r="AA66" s="5">
        <v>0</v>
      </c>
      <c r="AB66" s="5" t="s">
        <v>371</v>
      </c>
      <c r="AC66" s="20">
        <f t="shared" si="3"/>
        <v>0.90158382683633453</v>
      </c>
      <c r="AD66" s="21">
        <f t="shared" si="4"/>
        <v>2.6006547501508843E-2</v>
      </c>
      <c r="AE66" s="22">
        <f t="shared" si="5"/>
        <v>0</v>
      </c>
      <c r="AF66" s="22">
        <f t="shared" si="6"/>
        <v>1</v>
      </c>
      <c r="AG66" s="20">
        <f t="shared" si="7"/>
        <v>4.6233862224904609E-2</v>
      </c>
      <c r="AH66" s="20">
        <f t="shared" si="8"/>
        <v>1.444808194528269E-2</v>
      </c>
      <c r="AI66" s="20">
        <f t="shared" si="9"/>
        <v>1.1727681491969302E-2</v>
      </c>
      <c r="AJ66" s="97">
        <f t="shared" si="10"/>
        <v>0</v>
      </c>
    </row>
    <row r="67" spans="1:36" ht="25.5" customHeight="1" x14ac:dyDescent="0.3">
      <c r="A67" s="94">
        <v>2020</v>
      </c>
      <c r="B67" s="5" t="s">
        <v>60</v>
      </c>
      <c r="C67" s="5" t="s">
        <v>1108</v>
      </c>
      <c r="D67" s="5" t="s">
        <v>356</v>
      </c>
      <c r="E67" s="5" t="s">
        <v>357</v>
      </c>
      <c r="F67" s="5" t="s">
        <v>75</v>
      </c>
      <c r="G67" s="5" t="s">
        <v>36</v>
      </c>
      <c r="H67" s="5" t="s">
        <v>372</v>
      </c>
      <c r="I67" s="5" t="s">
        <v>77</v>
      </c>
      <c r="J67" s="5">
        <v>9</v>
      </c>
      <c r="K67" s="5" t="s">
        <v>373</v>
      </c>
      <c r="L67" s="6">
        <f t="shared" si="14"/>
        <v>720007707</v>
      </c>
      <c r="M67" s="7">
        <v>0</v>
      </c>
      <c r="N67" s="6">
        <f t="shared" si="15"/>
        <v>539355252</v>
      </c>
      <c r="O67" s="6">
        <f t="shared" si="16"/>
        <v>180652455</v>
      </c>
      <c r="P67" s="8">
        <v>539355252</v>
      </c>
      <c r="Q67" s="8">
        <v>0</v>
      </c>
      <c r="R67" s="10">
        <v>43680000</v>
      </c>
      <c r="S67" s="8">
        <v>0</v>
      </c>
      <c r="T67" s="8">
        <v>42000000</v>
      </c>
      <c r="U67" s="8">
        <v>0</v>
      </c>
      <c r="V67" s="8">
        <v>94972455</v>
      </c>
      <c r="W67" s="8">
        <v>0</v>
      </c>
      <c r="X67" s="8">
        <v>0</v>
      </c>
      <c r="Y67" s="8">
        <v>0</v>
      </c>
      <c r="Z67" s="8">
        <v>0</v>
      </c>
      <c r="AA67" s="5">
        <v>0</v>
      </c>
      <c r="AB67" s="5">
        <v>0</v>
      </c>
      <c r="AC67" s="20">
        <f t="shared" ref="AC67:AC130" si="17">+IFERROR(P67/L67,0%)</f>
        <v>0.74909649821290036</v>
      </c>
      <c r="AD67" s="21">
        <f t="shared" ref="AD67:AD130" si="18">+IFERROR((Q67+R67)/L67,0%)</f>
        <v>6.0666017287506618E-2</v>
      </c>
      <c r="AE67" s="22">
        <f t="shared" ref="AE67:AE130" si="19">IFERROR(Q67/(Q67+R67),0%)</f>
        <v>0</v>
      </c>
      <c r="AF67" s="22">
        <f t="shared" ref="AF67:AF130" si="20">IFERROR(R67/(Q67+R67),0%)</f>
        <v>1</v>
      </c>
      <c r="AG67" s="20">
        <f t="shared" ref="AG67:AG130" si="21">+IFERROR((S67+T67)/L67,0%)</f>
        <v>5.8332708930294824E-2</v>
      </c>
      <c r="AH67" s="20">
        <f t="shared" ref="AH67:AH130" si="22">+IFERROR((U67+V67)/L67,0%)</f>
        <v>0.13190477556929817</v>
      </c>
      <c r="AI67" s="20">
        <f t="shared" ref="AI67:AI130" si="23">+IFERROR((W67+X67)/L67,0%)</f>
        <v>0</v>
      </c>
      <c r="AJ67" s="97">
        <f t="shared" ref="AJ67:AJ130" si="24">+IFERROR((Y67+Z67)/L67,0%)</f>
        <v>0</v>
      </c>
    </row>
    <row r="68" spans="1:36" ht="25.5" customHeight="1" x14ac:dyDescent="0.3">
      <c r="A68" s="94">
        <v>2020</v>
      </c>
      <c r="B68" s="5" t="s">
        <v>60</v>
      </c>
      <c r="C68" s="5" t="s">
        <v>1108</v>
      </c>
      <c r="D68" s="5" t="s">
        <v>356</v>
      </c>
      <c r="E68" s="5" t="s">
        <v>357</v>
      </c>
      <c r="F68" s="5" t="s">
        <v>75</v>
      </c>
      <c r="G68" s="5" t="s">
        <v>35</v>
      </c>
      <c r="H68" s="5" t="s">
        <v>77</v>
      </c>
      <c r="I68" s="5" t="s">
        <v>77</v>
      </c>
      <c r="J68" s="5">
        <v>6</v>
      </c>
      <c r="K68" s="5" t="s">
        <v>374</v>
      </c>
      <c r="L68" s="6">
        <f t="shared" si="14"/>
        <v>2032670000</v>
      </c>
      <c r="M68" s="7">
        <v>0</v>
      </c>
      <c r="N68" s="6">
        <f t="shared" si="15"/>
        <v>1952670000</v>
      </c>
      <c r="O68" s="6">
        <f t="shared" si="16"/>
        <v>80000000</v>
      </c>
      <c r="P68" s="8">
        <v>1952670000</v>
      </c>
      <c r="Q68" s="8">
        <v>0</v>
      </c>
      <c r="R68" s="10">
        <v>80000000</v>
      </c>
      <c r="S68" s="8">
        <v>0</v>
      </c>
      <c r="T68" s="8">
        <v>0</v>
      </c>
      <c r="U68" s="8">
        <v>0</v>
      </c>
      <c r="V68" s="8">
        <v>0</v>
      </c>
      <c r="W68" s="8">
        <v>0</v>
      </c>
      <c r="X68" s="8">
        <v>0</v>
      </c>
      <c r="Y68" s="8">
        <v>0</v>
      </c>
      <c r="Z68" s="8">
        <v>0</v>
      </c>
      <c r="AA68" s="5">
        <v>0</v>
      </c>
      <c r="AB68" s="5" t="s">
        <v>375</v>
      </c>
      <c r="AC68" s="20">
        <f t="shared" si="17"/>
        <v>0.96064289825697236</v>
      </c>
      <c r="AD68" s="21">
        <f t="shared" si="18"/>
        <v>3.9357101743027645E-2</v>
      </c>
      <c r="AE68" s="22">
        <f t="shared" si="19"/>
        <v>0</v>
      </c>
      <c r="AF68" s="22">
        <f t="shared" si="20"/>
        <v>1</v>
      </c>
      <c r="AG68" s="20">
        <f t="shared" si="21"/>
        <v>0</v>
      </c>
      <c r="AH68" s="20">
        <f t="shared" si="22"/>
        <v>0</v>
      </c>
      <c r="AI68" s="20">
        <f t="shared" si="23"/>
        <v>0</v>
      </c>
      <c r="AJ68" s="97">
        <f t="shared" si="24"/>
        <v>0</v>
      </c>
    </row>
    <row r="69" spans="1:36" ht="25.5" customHeight="1" x14ac:dyDescent="0.3">
      <c r="A69" s="94">
        <v>2020</v>
      </c>
      <c r="B69" s="5" t="s">
        <v>60</v>
      </c>
      <c r="C69" s="5" t="s">
        <v>1108</v>
      </c>
      <c r="D69" s="5" t="s">
        <v>356</v>
      </c>
      <c r="E69" s="5" t="s">
        <v>357</v>
      </c>
      <c r="F69" s="5" t="s">
        <v>75</v>
      </c>
      <c r="G69" s="5" t="s">
        <v>35</v>
      </c>
      <c r="H69" s="5" t="s">
        <v>77</v>
      </c>
      <c r="I69" s="5" t="s">
        <v>77</v>
      </c>
      <c r="J69" s="5">
        <v>6</v>
      </c>
      <c r="K69" s="5" t="s">
        <v>376</v>
      </c>
      <c r="L69" s="6">
        <f t="shared" si="14"/>
        <v>565630929</v>
      </c>
      <c r="M69" s="7">
        <v>0</v>
      </c>
      <c r="N69" s="6">
        <f t="shared" si="15"/>
        <v>533893587</v>
      </c>
      <c r="O69" s="6">
        <f t="shared" si="16"/>
        <v>31737342</v>
      </c>
      <c r="P69" s="8">
        <v>519493587</v>
      </c>
      <c r="Q69" s="8">
        <v>0</v>
      </c>
      <c r="R69" s="10">
        <v>31737342</v>
      </c>
      <c r="S69" s="8">
        <v>14400000</v>
      </c>
      <c r="T69" s="8">
        <v>0</v>
      </c>
      <c r="U69" s="8">
        <v>0</v>
      </c>
      <c r="V69" s="8">
        <v>0</v>
      </c>
      <c r="W69" s="8">
        <v>0</v>
      </c>
      <c r="X69" s="8">
        <v>0</v>
      </c>
      <c r="Y69" s="8">
        <v>0</v>
      </c>
      <c r="Z69" s="8">
        <v>0</v>
      </c>
      <c r="AA69" s="5">
        <v>0</v>
      </c>
      <c r="AB69" s="5" t="s">
        <v>377</v>
      </c>
      <c r="AC69" s="20">
        <f t="shared" si="17"/>
        <v>0.91843207357566548</v>
      </c>
      <c r="AD69" s="21">
        <f t="shared" si="18"/>
        <v>5.6109629747633546E-2</v>
      </c>
      <c r="AE69" s="22">
        <f t="shared" si="19"/>
        <v>0</v>
      </c>
      <c r="AF69" s="22">
        <f t="shared" si="20"/>
        <v>1</v>
      </c>
      <c r="AG69" s="20">
        <f t="shared" si="21"/>
        <v>2.5458296676701003E-2</v>
      </c>
      <c r="AH69" s="20">
        <f t="shared" si="22"/>
        <v>0</v>
      </c>
      <c r="AI69" s="20">
        <f t="shared" si="23"/>
        <v>0</v>
      </c>
      <c r="AJ69" s="97">
        <f t="shared" si="24"/>
        <v>0</v>
      </c>
    </row>
    <row r="70" spans="1:36" ht="25.5" customHeight="1" x14ac:dyDescent="0.3">
      <c r="A70" s="95">
        <v>2022</v>
      </c>
      <c r="B70" s="9" t="s">
        <v>57</v>
      </c>
      <c r="C70" s="5" t="s">
        <v>26</v>
      </c>
      <c r="D70" s="5" t="s">
        <v>77</v>
      </c>
      <c r="E70" s="9" t="s">
        <v>612</v>
      </c>
      <c r="F70" s="9" t="s">
        <v>613</v>
      </c>
      <c r="G70" s="9" t="s">
        <v>37</v>
      </c>
      <c r="H70" s="9" t="s">
        <v>614</v>
      </c>
      <c r="I70" s="5" t="s">
        <v>77</v>
      </c>
      <c r="J70" s="9">
        <v>10</v>
      </c>
      <c r="K70" s="9" t="s">
        <v>615</v>
      </c>
      <c r="L70" s="23">
        <f t="shared" si="14"/>
        <v>92497760</v>
      </c>
      <c r="M70" s="7">
        <v>0</v>
      </c>
      <c r="N70" s="23">
        <f t="shared" si="15"/>
        <v>5000000</v>
      </c>
      <c r="O70" s="23">
        <f t="shared" si="16"/>
        <v>87497760</v>
      </c>
      <c r="P70" s="8">
        <v>0</v>
      </c>
      <c r="Q70" s="8">
        <v>0</v>
      </c>
      <c r="R70" s="26">
        <v>40700000</v>
      </c>
      <c r="S70" s="25">
        <v>5000000</v>
      </c>
      <c r="T70" s="25">
        <v>34797760</v>
      </c>
      <c r="U70" s="8">
        <v>0</v>
      </c>
      <c r="V70" s="25">
        <v>6000000</v>
      </c>
      <c r="W70" s="8">
        <v>0</v>
      </c>
      <c r="X70" s="25">
        <v>6000000</v>
      </c>
      <c r="Y70" s="8">
        <v>0</v>
      </c>
      <c r="Z70" s="8">
        <v>0</v>
      </c>
      <c r="AA70" s="15" t="s">
        <v>616</v>
      </c>
      <c r="AB70" s="15" t="s">
        <v>617</v>
      </c>
      <c r="AC70" s="20">
        <f t="shared" si="17"/>
        <v>0</v>
      </c>
      <c r="AD70" s="21">
        <f t="shared" si="18"/>
        <v>0.44001065539316842</v>
      </c>
      <c r="AE70" s="22">
        <f t="shared" si="19"/>
        <v>0</v>
      </c>
      <c r="AF70" s="22">
        <f t="shared" si="20"/>
        <v>1</v>
      </c>
      <c r="AG70" s="20">
        <f t="shared" si="21"/>
        <v>0.43025647323783839</v>
      </c>
      <c r="AH70" s="20">
        <f t="shared" si="22"/>
        <v>6.4866435684496571E-2</v>
      </c>
      <c r="AI70" s="20">
        <f t="shared" si="23"/>
        <v>6.4866435684496571E-2</v>
      </c>
      <c r="AJ70" s="97">
        <f t="shared" si="24"/>
        <v>0</v>
      </c>
    </row>
    <row r="71" spans="1:36" ht="25.5" customHeight="1" x14ac:dyDescent="0.3">
      <c r="A71" s="94">
        <v>2020</v>
      </c>
      <c r="B71" s="5" t="s">
        <v>60</v>
      </c>
      <c r="C71" s="5" t="s">
        <v>1108</v>
      </c>
      <c r="D71" s="5">
        <v>874</v>
      </c>
      <c r="E71" s="5" t="s">
        <v>383</v>
      </c>
      <c r="F71" s="5" t="s">
        <v>75</v>
      </c>
      <c r="G71" s="5" t="s">
        <v>35</v>
      </c>
      <c r="H71" s="5" t="s">
        <v>77</v>
      </c>
      <c r="I71" s="5" t="s">
        <v>77</v>
      </c>
      <c r="J71" s="5">
        <v>13</v>
      </c>
      <c r="K71" s="5" t="s">
        <v>384</v>
      </c>
      <c r="L71" s="6">
        <f t="shared" si="14"/>
        <v>173040000</v>
      </c>
      <c r="M71" s="7">
        <v>0</v>
      </c>
      <c r="N71" s="6">
        <f t="shared" si="15"/>
        <v>168000000</v>
      </c>
      <c r="O71" s="6">
        <f t="shared" si="16"/>
        <v>5040000</v>
      </c>
      <c r="P71" s="8">
        <v>168000000</v>
      </c>
      <c r="Q71" s="8">
        <v>0</v>
      </c>
      <c r="R71" s="10">
        <v>5040000</v>
      </c>
      <c r="S71" s="8">
        <v>0</v>
      </c>
      <c r="T71" s="8">
        <v>0</v>
      </c>
      <c r="U71" s="8">
        <v>0</v>
      </c>
      <c r="V71" s="8">
        <v>0</v>
      </c>
      <c r="W71" s="8">
        <v>0</v>
      </c>
      <c r="X71" s="8">
        <v>0</v>
      </c>
      <c r="Y71" s="8">
        <v>0</v>
      </c>
      <c r="Z71" s="8">
        <v>0</v>
      </c>
      <c r="AA71" s="5" t="s">
        <v>385</v>
      </c>
      <c r="AB71" s="5" t="s">
        <v>386</v>
      </c>
      <c r="AC71" s="20">
        <f t="shared" si="17"/>
        <v>0.970873786407767</v>
      </c>
      <c r="AD71" s="21">
        <f t="shared" si="18"/>
        <v>2.9126213592233011E-2</v>
      </c>
      <c r="AE71" s="22">
        <f t="shared" si="19"/>
        <v>0</v>
      </c>
      <c r="AF71" s="22">
        <f t="shared" si="20"/>
        <v>1</v>
      </c>
      <c r="AG71" s="20">
        <f t="shared" si="21"/>
        <v>0</v>
      </c>
      <c r="AH71" s="20">
        <f t="shared" si="22"/>
        <v>0</v>
      </c>
      <c r="AI71" s="20">
        <f t="shared" si="23"/>
        <v>0</v>
      </c>
      <c r="AJ71" s="97">
        <f t="shared" si="24"/>
        <v>0</v>
      </c>
    </row>
    <row r="72" spans="1:36" ht="25.5" customHeight="1" x14ac:dyDescent="0.3">
      <c r="A72" s="94">
        <v>2020</v>
      </c>
      <c r="B72" s="5" t="s">
        <v>60</v>
      </c>
      <c r="C72" s="5" t="s">
        <v>26</v>
      </c>
      <c r="D72" s="5">
        <v>869</v>
      </c>
      <c r="E72" s="5" t="s">
        <v>387</v>
      </c>
      <c r="F72" s="5" t="s">
        <v>75</v>
      </c>
      <c r="G72" s="5" t="s">
        <v>388</v>
      </c>
      <c r="H72" s="5" t="s">
        <v>389</v>
      </c>
      <c r="I72" s="5" t="s">
        <v>77</v>
      </c>
      <c r="J72" s="5">
        <v>12</v>
      </c>
      <c r="K72" s="5" t="s">
        <v>390</v>
      </c>
      <c r="L72" s="6">
        <f t="shared" si="14"/>
        <v>1116098162</v>
      </c>
      <c r="M72" s="7">
        <v>0</v>
      </c>
      <c r="N72" s="6">
        <f t="shared" si="15"/>
        <v>1116098162</v>
      </c>
      <c r="O72" s="6">
        <f t="shared" si="16"/>
        <v>0</v>
      </c>
      <c r="P72" s="8">
        <v>0</v>
      </c>
      <c r="Q72" s="10">
        <v>19057103</v>
      </c>
      <c r="R72" s="8">
        <v>0</v>
      </c>
      <c r="S72" s="8">
        <v>1097041059</v>
      </c>
      <c r="T72" s="8">
        <v>0</v>
      </c>
      <c r="U72" s="8">
        <v>0</v>
      </c>
      <c r="V72" s="8">
        <v>0</v>
      </c>
      <c r="W72" s="8">
        <v>0</v>
      </c>
      <c r="X72" s="8">
        <v>0</v>
      </c>
      <c r="Y72" s="8">
        <v>0</v>
      </c>
      <c r="Z72" s="8">
        <v>0</v>
      </c>
      <c r="AA72" s="5" t="s">
        <v>391</v>
      </c>
      <c r="AB72" s="5" t="s">
        <v>392</v>
      </c>
      <c r="AC72" s="20">
        <f t="shared" si="17"/>
        <v>0</v>
      </c>
      <c r="AD72" s="21">
        <f t="shared" si="18"/>
        <v>1.7074755293791086E-2</v>
      </c>
      <c r="AE72" s="22">
        <f t="shared" si="19"/>
        <v>1</v>
      </c>
      <c r="AF72" s="22">
        <f t="shared" si="20"/>
        <v>0</v>
      </c>
      <c r="AG72" s="20">
        <f t="shared" si="21"/>
        <v>0.9829252447062089</v>
      </c>
      <c r="AH72" s="20">
        <f t="shared" si="22"/>
        <v>0</v>
      </c>
      <c r="AI72" s="20">
        <f t="shared" si="23"/>
        <v>0</v>
      </c>
      <c r="AJ72" s="97">
        <f t="shared" si="24"/>
        <v>0</v>
      </c>
    </row>
    <row r="73" spans="1:36" ht="25.5" customHeight="1" x14ac:dyDescent="0.3">
      <c r="A73" s="94">
        <v>2020</v>
      </c>
      <c r="B73" s="5" t="s">
        <v>60</v>
      </c>
      <c r="C73" s="5" t="s">
        <v>1108</v>
      </c>
      <c r="D73" s="5">
        <v>879</v>
      </c>
      <c r="E73" s="5" t="s">
        <v>393</v>
      </c>
      <c r="F73" s="5" t="s">
        <v>75</v>
      </c>
      <c r="G73" s="5" t="s">
        <v>35</v>
      </c>
      <c r="H73" s="5" t="s">
        <v>394</v>
      </c>
      <c r="I73" s="5" t="s">
        <v>77</v>
      </c>
      <c r="J73" s="5">
        <v>14</v>
      </c>
      <c r="K73" s="5" t="s">
        <v>395</v>
      </c>
      <c r="L73" s="6">
        <f t="shared" si="14"/>
        <v>694161800</v>
      </c>
      <c r="M73" s="7">
        <v>0</v>
      </c>
      <c r="N73" s="6">
        <f t="shared" si="15"/>
        <v>448060000</v>
      </c>
      <c r="O73" s="6">
        <f t="shared" si="16"/>
        <v>246101800</v>
      </c>
      <c r="P73" s="8">
        <v>448060000</v>
      </c>
      <c r="Q73" s="8">
        <v>0</v>
      </c>
      <c r="R73" s="10">
        <v>236391800</v>
      </c>
      <c r="S73" s="8">
        <v>0</v>
      </c>
      <c r="T73" s="8">
        <v>9710000</v>
      </c>
      <c r="U73" s="8">
        <v>0</v>
      </c>
      <c r="V73" s="8">
        <v>0</v>
      </c>
      <c r="W73" s="8">
        <v>0</v>
      </c>
      <c r="X73" s="8">
        <v>0</v>
      </c>
      <c r="Y73" s="8">
        <v>0</v>
      </c>
      <c r="Z73" s="8">
        <v>0</v>
      </c>
      <c r="AA73" s="5" t="s">
        <v>396</v>
      </c>
      <c r="AB73" s="5" t="s">
        <v>397</v>
      </c>
      <c r="AC73" s="20">
        <f t="shared" si="17"/>
        <v>0.64546911109196736</v>
      </c>
      <c r="AD73" s="21">
        <f t="shared" si="18"/>
        <v>0.34054279564216872</v>
      </c>
      <c r="AE73" s="22">
        <f t="shared" si="19"/>
        <v>0</v>
      </c>
      <c r="AF73" s="22">
        <f t="shared" si="20"/>
        <v>1</v>
      </c>
      <c r="AG73" s="20">
        <f t="shared" si="21"/>
        <v>1.3988093265863952E-2</v>
      </c>
      <c r="AH73" s="20">
        <f t="shared" si="22"/>
        <v>0</v>
      </c>
      <c r="AI73" s="20">
        <f t="shared" si="23"/>
        <v>0</v>
      </c>
      <c r="AJ73" s="97">
        <f t="shared" si="24"/>
        <v>0</v>
      </c>
    </row>
    <row r="74" spans="1:36" ht="25.5" customHeight="1" x14ac:dyDescent="0.3">
      <c r="A74" s="94">
        <v>2020</v>
      </c>
      <c r="B74" s="5" t="s">
        <v>60</v>
      </c>
      <c r="C74" s="5" t="s">
        <v>1108</v>
      </c>
      <c r="D74" s="5">
        <v>879</v>
      </c>
      <c r="E74" s="5" t="s">
        <v>393</v>
      </c>
      <c r="F74" s="5" t="s">
        <v>75</v>
      </c>
      <c r="G74" s="5" t="s">
        <v>35</v>
      </c>
      <c r="H74" s="5" t="s">
        <v>77</v>
      </c>
      <c r="I74" s="5" t="s">
        <v>77</v>
      </c>
      <c r="J74" s="5">
        <v>14</v>
      </c>
      <c r="K74" s="5" t="s">
        <v>398</v>
      </c>
      <c r="L74" s="6">
        <f t="shared" si="14"/>
        <v>688180615</v>
      </c>
      <c r="M74" s="7">
        <v>0</v>
      </c>
      <c r="N74" s="6">
        <f t="shared" si="15"/>
        <v>411180615</v>
      </c>
      <c r="O74" s="6">
        <f t="shared" si="16"/>
        <v>277000000</v>
      </c>
      <c r="P74" s="8">
        <v>379180615</v>
      </c>
      <c r="Q74" s="10">
        <v>32000000</v>
      </c>
      <c r="R74" s="10">
        <v>277000000</v>
      </c>
      <c r="S74" s="8">
        <v>0</v>
      </c>
      <c r="T74" s="8">
        <v>0</v>
      </c>
      <c r="U74" s="8">
        <v>0</v>
      </c>
      <c r="V74" s="8">
        <v>0</v>
      </c>
      <c r="W74" s="8">
        <v>0</v>
      </c>
      <c r="X74" s="8">
        <v>0</v>
      </c>
      <c r="Y74" s="8">
        <v>0</v>
      </c>
      <c r="Z74" s="8">
        <v>0</v>
      </c>
      <c r="AA74" s="5" t="s">
        <v>399</v>
      </c>
      <c r="AB74" s="5" t="s">
        <v>400</v>
      </c>
      <c r="AC74" s="20">
        <f t="shared" si="17"/>
        <v>0.55098996794613286</v>
      </c>
      <c r="AD74" s="21">
        <f t="shared" si="18"/>
        <v>0.44901003205386714</v>
      </c>
      <c r="AE74" s="22">
        <f t="shared" si="19"/>
        <v>0.10355987055016182</v>
      </c>
      <c r="AF74" s="22">
        <f t="shared" si="20"/>
        <v>0.8964401294498382</v>
      </c>
      <c r="AG74" s="20">
        <f t="shared" si="21"/>
        <v>0</v>
      </c>
      <c r="AH74" s="20">
        <f t="shared" si="22"/>
        <v>0</v>
      </c>
      <c r="AI74" s="20">
        <f t="shared" si="23"/>
        <v>0</v>
      </c>
      <c r="AJ74" s="97">
        <f t="shared" si="24"/>
        <v>0</v>
      </c>
    </row>
    <row r="75" spans="1:36" ht="25.5" customHeight="1" x14ac:dyDescent="0.3">
      <c r="A75" s="94">
        <v>2020</v>
      </c>
      <c r="B75" s="5" t="s">
        <v>60</v>
      </c>
      <c r="C75" s="5" t="s">
        <v>1108</v>
      </c>
      <c r="D75" s="5">
        <v>879</v>
      </c>
      <c r="E75" s="5" t="s">
        <v>393</v>
      </c>
      <c r="F75" s="5" t="s">
        <v>75</v>
      </c>
      <c r="G75" s="5" t="s">
        <v>35</v>
      </c>
      <c r="H75" s="5" t="s">
        <v>401</v>
      </c>
      <c r="I75" s="5" t="s">
        <v>77</v>
      </c>
      <c r="J75" s="5">
        <v>12</v>
      </c>
      <c r="K75" s="5" t="s">
        <v>402</v>
      </c>
      <c r="L75" s="6">
        <f t="shared" si="14"/>
        <v>840660000</v>
      </c>
      <c r="M75" s="7">
        <v>0</v>
      </c>
      <c r="N75" s="6">
        <f t="shared" si="15"/>
        <v>644200000</v>
      </c>
      <c r="O75" s="6">
        <f t="shared" si="16"/>
        <v>196460000</v>
      </c>
      <c r="P75" s="8">
        <v>640000000</v>
      </c>
      <c r="Q75" s="8">
        <v>0</v>
      </c>
      <c r="R75" s="10">
        <v>63500000</v>
      </c>
      <c r="S75" s="8">
        <v>0</v>
      </c>
      <c r="T75" s="8">
        <v>36984000</v>
      </c>
      <c r="U75" s="8">
        <v>0</v>
      </c>
      <c r="V75" s="8">
        <v>36984000</v>
      </c>
      <c r="W75" s="8">
        <v>4200000</v>
      </c>
      <c r="X75" s="8">
        <v>58992000</v>
      </c>
      <c r="Y75" s="8">
        <v>0</v>
      </c>
      <c r="Z75" s="8">
        <v>0</v>
      </c>
      <c r="AA75" s="5" t="s">
        <v>403</v>
      </c>
      <c r="AB75" s="5" t="s">
        <v>404</v>
      </c>
      <c r="AC75" s="20">
        <f t="shared" si="17"/>
        <v>0.7613065924392739</v>
      </c>
      <c r="AD75" s="21">
        <f t="shared" si="18"/>
        <v>7.5535888468584209E-2</v>
      </c>
      <c r="AE75" s="22">
        <f t="shared" si="19"/>
        <v>0</v>
      </c>
      <c r="AF75" s="22">
        <f t="shared" si="20"/>
        <v>1</v>
      </c>
      <c r="AG75" s="20">
        <f t="shared" si="21"/>
        <v>4.3994004710584539E-2</v>
      </c>
      <c r="AH75" s="20">
        <f t="shared" si="22"/>
        <v>4.3994004710584539E-2</v>
      </c>
      <c r="AI75" s="20">
        <f t="shared" si="23"/>
        <v>7.5169509670972801E-2</v>
      </c>
      <c r="AJ75" s="97">
        <f t="shared" si="24"/>
        <v>0</v>
      </c>
    </row>
    <row r="76" spans="1:36" ht="25.5" customHeight="1" x14ac:dyDescent="0.3">
      <c r="A76" s="94">
        <v>2020</v>
      </c>
      <c r="B76" s="5" t="s">
        <v>60</v>
      </c>
      <c r="C76" s="5" t="s">
        <v>1108</v>
      </c>
      <c r="D76" s="5">
        <v>10</v>
      </c>
      <c r="E76" s="5" t="s">
        <v>405</v>
      </c>
      <c r="F76" s="5" t="s">
        <v>75</v>
      </c>
      <c r="G76" s="5" t="s">
        <v>36</v>
      </c>
      <c r="H76" s="5" t="s">
        <v>406</v>
      </c>
      <c r="I76" s="5" t="s">
        <v>77</v>
      </c>
      <c r="J76" s="5">
        <v>24</v>
      </c>
      <c r="K76" s="5" t="s">
        <v>398</v>
      </c>
      <c r="L76" s="6">
        <f t="shared" si="14"/>
        <v>2892715428</v>
      </c>
      <c r="M76" s="7">
        <v>0</v>
      </c>
      <c r="N76" s="6">
        <f t="shared" si="15"/>
        <v>2598715428</v>
      </c>
      <c r="O76" s="6">
        <f t="shared" si="16"/>
        <v>294000000</v>
      </c>
      <c r="P76" s="8">
        <v>2528510580</v>
      </c>
      <c r="Q76" s="10">
        <v>30204848</v>
      </c>
      <c r="R76" s="10">
        <v>150000000</v>
      </c>
      <c r="S76" s="8">
        <v>40000000</v>
      </c>
      <c r="T76" s="8">
        <v>144000000</v>
      </c>
      <c r="U76" s="8">
        <v>0</v>
      </c>
      <c r="V76" s="8">
        <v>0</v>
      </c>
      <c r="W76" s="8">
        <v>0</v>
      </c>
      <c r="X76" s="8">
        <v>0</v>
      </c>
      <c r="Y76" s="8">
        <v>0</v>
      </c>
      <c r="Z76" s="8">
        <v>0</v>
      </c>
      <c r="AA76" s="5" t="s">
        <v>407</v>
      </c>
      <c r="AB76" s="5" t="s">
        <v>408</v>
      </c>
      <c r="AC76" s="20">
        <f t="shared" si="17"/>
        <v>0.87409586007849782</v>
      </c>
      <c r="AD76" s="21">
        <f t="shared" si="18"/>
        <v>6.2296085627956903E-2</v>
      </c>
      <c r="AE76" s="22">
        <f t="shared" si="19"/>
        <v>0.16761395897628681</v>
      </c>
      <c r="AF76" s="22">
        <f t="shared" si="20"/>
        <v>0.83238604102371316</v>
      </c>
      <c r="AG76" s="20">
        <f t="shared" si="21"/>
        <v>6.3608054293545255E-2</v>
      </c>
      <c r="AH76" s="20">
        <f t="shared" si="22"/>
        <v>0</v>
      </c>
      <c r="AI76" s="20">
        <f t="shared" si="23"/>
        <v>0</v>
      </c>
      <c r="AJ76" s="97">
        <f t="shared" si="24"/>
        <v>0</v>
      </c>
    </row>
    <row r="77" spans="1:36" ht="25.5" customHeight="1" x14ac:dyDescent="0.3">
      <c r="A77" s="94">
        <v>2020</v>
      </c>
      <c r="B77" s="5" t="s">
        <v>60</v>
      </c>
      <c r="C77" s="5" t="s">
        <v>1108</v>
      </c>
      <c r="D77" s="5" t="s">
        <v>409</v>
      </c>
      <c r="E77" s="5" t="s">
        <v>410</v>
      </c>
      <c r="F77" s="5" t="s">
        <v>70</v>
      </c>
      <c r="G77" s="5" t="s">
        <v>35</v>
      </c>
      <c r="H77" s="5" t="s">
        <v>77</v>
      </c>
      <c r="I77" s="5" t="s">
        <v>77</v>
      </c>
      <c r="J77" s="5">
        <v>12</v>
      </c>
      <c r="K77" s="5" t="s">
        <v>411</v>
      </c>
      <c r="L77" s="6">
        <f t="shared" si="14"/>
        <v>354827930</v>
      </c>
      <c r="M77" s="7">
        <v>0</v>
      </c>
      <c r="N77" s="6">
        <f t="shared" si="15"/>
        <v>224768147</v>
      </c>
      <c r="O77" s="6">
        <f t="shared" si="16"/>
        <v>130059783</v>
      </c>
      <c r="P77" s="8">
        <v>223872647</v>
      </c>
      <c r="Q77" s="10">
        <v>895500</v>
      </c>
      <c r="R77" s="10">
        <v>130059783</v>
      </c>
      <c r="S77" s="8">
        <v>0</v>
      </c>
      <c r="T77" s="8">
        <v>0</v>
      </c>
      <c r="U77" s="8">
        <v>0</v>
      </c>
      <c r="V77" s="8">
        <v>0</v>
      </c>
      <c r="W77" s="8">
        <v>0</v>
      </c>
      <c r="X77" s="8">
        <v>0</v>
      </c>
      <c r="Y77" s="8">
        <v>0</v>
      </c>
      <c r="Z77" s="8">
        <v>0</v>
      </c>
      <c r="AA77" s="5" t="s">
        <v>412</v>
      </c>
      <c r="AB77" s="5" t="s">
        <v>413</v>
      </c>
      <c r="AC77" s="20">
        <f t="shared" si="17"/>
        <v>0.6309329905343134</v>
      </c>
      <c r="AD77" s="21">
        <f t="shared" si="18"/>
        <v>0.36906700946568666</v>
      </c>
      <c r="AE77" s="22">
        <f t="shared" si="19"/>
        <v>6.8382120941237632E-3</v>
      </c>
      <c r="AF77" s="22">
        <f t="shared" si="20"/>
        <v>0.99316178790587628</v>
      </c>
      <c r="AG77" s="20">
        <f t="shared" si="21"/>
        <v>0</v>
      </c>
      <c r="AH77" s="20">
        <f t="shared" si="22"/>
        <v>0</v>
      </c>
      <c r="AI77" s="20">
        <f t="shared" si="23"/>
        <v>0</v>
      </c>
      <c r="AJ77" s="97">
        <f t="shared" si="24"/>
        <v>0</v>
      </c>
    </row>
    <row r="78" spans="1:36" ht="25.5" customHeight="1" x14ac:dyDescent="0.3">
      <c r="A78" s="94">
        <v>2020</v>
      </c>
      <c r="B78" s="5" t="s">
        <v>60</v>
      </c>
      <c r="C78" s="5" t="s">
        <v>1108</v>
      </c>
      <c r="D78" s="5">
        <v>891</v>
      </c>
      <c r="E78" s="5" t="s">
        <v>414</v>
      </c>
      <c r="F78" s="5" t="s">
        <v>75</v>
      </c>
      <c r="G78" s="5" t="s">
        <v>35</v>
      </c>
      <c r="H78" s="5" t="s">
        <v>77</v>
      </c>
      <c r="I78" s="5" t="s">
        <v>77</v>
      </c>
      <c r="J78" s="5">
        <v>12</v>
      </c>
      <c r="K78" s="5" t="s">
        <v>415</v>
      </c>
      <c r="L78" s="6">
        <f t="shared" si="14"/>
        <v>96000000</v>
      </c>
      <c r="M78" s="7">
        <v>0</v>
      </c>
      <c r="N78" s="6">
        <f t="shared" si="15"/>
        <v>96000000</v>
      </c>
      <c r="O78" s="6">
        <f t="shared" si="16"/>
        <v>0</v>
      </c>
      <c r="P78" s="8">
        <v>96000000</v>
      </c>
      <c r="Q78" s="8">
        <v>0</v>
      </c>
      <c r="R78" s="8">
        <v>0</v>
      </c>
      <c r="S78" s="8">
        <v>0</v>
      </c>
      <c r="T78" s="8">
        <v>0</v>
      </c>
      <c r="U78" s="8">
        <v>0</v>
      </c>
      <c r="V78" s="8">
        <v>0</v>
      </c>
      <c r="W78" s="8">
        <v>0</v>
      </c>
      <c r="X78" s="8">
        <v>0</v>
      </c>
      <c r="Y78" s="8">
        <v>0</v>
      </c>
      <c r="Z78" s="8">
        <v>0</v>
      </c>
      <c r="AA78" s="5" t="s">
        <v>416</v>
      </c>
      <c r="AB78" s="5">
        <v>0</v>
      </c>
      <c r="AC78" s="20">
        <f t="shared" si="17"/>
        <v>1</v>
      </c>
      <c r="AD78" s="21">
        <f t="shared" si="18"/>
        <v>0</v>
      </c>
      <c r="AE78" s="22">
        <f t="shared" si="19"/>
        <v>0</v>
      </c>
      <c r="AF78" s="22">
        <f t="shared" si="20"/>
        <v>0</v>
      </c>
      <c r="AG78" s="20">
        <f t="shared" si="21"/>
        <v>0</v>
      </c>
      <c r="AH78" s="20">
        <f t="shared" si="22"/>
        <v>0</v>
      </c>
      <c r="AI78" s="20">
        <f t="shared" si="23"/>
        <v>0</v>
      </c>
      <c r="AJ78" s="97">
        <f t="shared" si="24"/>
        <v>0</v>
      </c>
    </row>
    <row r="79" spans="1:36" ht="25.5" customHeight="1" x14ac:dyDescent="0.3">
      <c r="A79" s="94">
        <v>2020</v>
      </c>
      <c r="B79" s="5" t="s">
        <v>60</v>
      </c>
      <c r="C79" s="5" t="s">
        <v>1108</v>
      </c>
      <c r="D79" s="5">
        <v>890</v>
      </c>
      <c r="E79" s="5" t="s">
        <v>417</v>
      </c>
      <c r="F79" s="5" t="s">
        <v>75</v>
      </c>
      <c r="G79" s="5" t="s">
        <v>35</v>
      </c>
      <c r="H79" s="5" t="s">
        <v>418</v>
      </c>
      <c r="I79" s="5" t="s">
        <v>77</v>
      </c>
      <c r="J79" s="5">
        <v>36</v>
      </c>
      <c r="K79" s="5" t="s">
        <v>419</v>
      </c>
      <c r="L79" s="6">
        <f t="shared" si="14"/>
        <v>809754417</v>
      </c>
      <c r="M79" s="7">
        <v>0</v>
      </c>
      <c r="N79" s="6">
        <f t="shared" si="15"/>
        <v>575194673</v>
      </c>
      <c r="O79" s="6">
        <f t="shared" si="16"/>
        <v>234559744</v>
      </c>
      <c r="P79" s="8">
        <v>549913947</v>
      </c>
      <c r="Q79" s="10">
        <v>25280726</v>
      </c>
      <c r="R79" s="10">
        <v>140200000</v>
      </c>
      <c r="S79" s="8">
        <v>0</v>
      </c>
      <c r="T79" s="8">
        <v>44399808</v>
      </c>
      <c r="U79" s="8">
        <v>0</v>
      </c>
      <c r="V79" s="8">
        <v>36730944</v>
      </c>
      <c r="W79" s="8">
        <v>0</v>
      </c>
      <c r="X79" s="8">
        <v>13228992</v>
      </c>
      <c r="Y79" s="8">
        <v>0</v>
      </c>
      <c r="Z79" s="8">
        <v>0</v>
      </c>
      <c r="AA79" s="5" t="s">
        <v>420</v>
      </c>
      <c r="AB79" s="5" t="s">
        <v>421</v>
      </c>
      <c r="AC79" s="20">
        <f t="shared" si="17"/>
        <v>0.67911200662212623</v>
      </c>
      <c r="AD79" s="21">
        <f t="shared" si="18"/>
        <v>0.20435915201682686</v>
      </c>
      <c r="AE79" s="22">
        <f t="shared" si="19"/>
        <v>0.15277142305986741</v>
      </c>
      <c r="AF79" s="22">
        <f t="shared" si="20"/>
        <v>0.84722857694013254</v>
      </c>
      <c r="AG79" s="20">
        <f t="shared" si="21"/>
        <v>5.4831201988985258E-2</v>
      </c>
      <c r="AH79" s="20">
        <f t="shared" si="22"/>
        <v>4.5360597273531145E-2</v>
      </c>
      <c r="AI79" s="20">
        <f t="shared" si="23"/>
        <v>1.6337042098530475E-2</v>
      </c>
      <c r="AJ79" s="97">
        <f t="shared" si="24"/>
        <v>0</v>
      </c>
    </row>
    <row r="80" spans="1:36" ht="25.5" customHeight="1" x14ac:dyDescent="0.3">
      <c r="A80" s="94">
        <v>2020</v>
      </c>
      <c r="B80" s="5" t="s">
        <v>60</v>
      </c>
      <c r="C80" s="5" t="s">
        <v>1108</v>
      </c>
      <c r="D80" s="5">
        <v>890</v>
      </c>
      <c r="E80" s="5" t="s">
        <v>417</v>
      </c>
      <c r="F80" s="5" t="s">
        <v>75</v>
      </c>
      <c r="G80" s="5" t="s">
        <v>35</v>
      </c>
      <c r="H80" s="5" t="s">
        <v>422</v>
      </c>
      <c r="I80" s="5" t="s">
        <v>77</v>
      </c>
      <c r="J80" s="5">
        <v>24</v>
      </c>
      <c r="K80" s="5" t="s">
        <v>423</v>
      </c>
      <c r="L80" s="6">
        <f t="shared" si="14"/>
        <v>722133857</v>
      </c>
      <c r="M80" s="7">
        <v>0</v>
      </c>
      <c r="N80" s="6">
        <f t="shared" si="15"/>
        <v>595733857</v>
      </c>
      <c r="O80" s="6">
        <f t="shared" si="16"/>
        <v>126400000</v>
      </c>
      <c r="P80" s="8">
        <v>549385859</v>
      </c>
      <c r="Q80" s="10">
        <v>46347998</v>
      </c>
      <c r="R80" s="10">
        <v>62300000</v>
      </c>
      <c r="S80" s="8">
        <v>0</v>
      </c>
      <c r="T80" s="8">
        <v>16000000</v>
      </c>
      <c r="U80" s="8">
        <v>0</v>
      </c>
      <c r="V80" s="8">
        <v>48100000</v>
      </c>
      <c r="W80" s="8">
        <v>0</v>
      </c>
      <c r="X80" s="8">
        <v>0</v>
      </c>
      <c r="Y80" s="8">
        <v>0</v>
      </c>
      <c r="Z80" s="8">
        <v>0</v>
      </c>
      <c r="AA80" s="5" t="s">
        <v>424</v>
      </c>
      <c r="AB80" s="5" t="s">
        <v>425</v>
      </c>
      <c r="AC80" s="20">
        <f t="shared" si="17"/>
        <v>0.7607811954453203</v>
      </c>
      <c r="AD80" s="21">
        <f t="shared" si="18"/>
        <v>0.15045409787509798</v>
      </c>
      <c r="AE80" s="22">
        <f t="shared" si="19"/>
        <v>0.42658860589405428</v>
      </c>
      <c r="AF80" s="22">
        <f t="shared" si="20"/>
        <v>0.57341139410594566</v>
      </c>
      <c r="AG80" s="20">
        <f t="shared" si="21"/>
        <v>2.2156557049505574E-2</v>
      </c>
      <c r="AH80" s="20">
        <f t="shared" si="22"/>
        <v>6.6608149630076136E-2</v>
      </c>
      <c r="AI80" s="20">
        <f t="shared" si="23"/>
        <v>0</v>
      </c>
      <c r="AJ80" s="97">
        <f t="shared" si="24"/>
        <v>0</v>
      </c>
    </row>
    <row r="81" spans="1:36" ht="25.5" customHeight="1" x14ac:dyDescent="0.3">
      <c r="A81" s="94">
        <v>2020</v>
      </c>
      <c r="B81" s="5" t="s">
        <v>60</v>
      </c>
      <c r="C81" s="5" t="s">
        <v>26</v>
      </c>
      <c r="D81" s="5">
        <v>890</v>
      </c>
      <c r="E81" s="5" t="s">
        <v>438</v>
      </c>
      <c r="F81" s="5" t="s">
        <v>75</v>
      </c>
      <c r="G81" s="5" t="s">
        <v>35</v>
      </c>
      <c r="H81" s="5" t="s">
        <v>451</v>
      </c>
      <c r="I81" s="5" t="s">
        <v>77</v>
      </c>
      <c r="J81" s="5">
        <v>20</v>
      </c>
      <c r="K81" s="5" t="s">
        <v>452</v>
      </c>
      <c r="L81" s="6">
        <f t="shared" si="14"/>
        <v>780809454</v>
      </c>
      <c r="M81" s="7">
        <v>449981010</v>
      </c>
      <c r="N81" s="6">
        <f t="shared" si="15"/>
        <v>606145810</v>
      </c>
      <c r="O81" s="6">
        <f t="shared" si="16"/>
        <v>174663644</v>
      </c>
      <c r="P81" s="8">
        <v>449981010</v>
      </c>
      <c r="Q81" s="10">
        <v>59561452</v>
      </c>
      <c r="R81" s="10">
        <v>83985194</v>
      </c>
      <c r="S81" s="8">
        <v>96603348</v>
      </c>
      <c r="T81" s="8">
        <v>90678450</v>
      </c>
      <c r="U81" s="8">
        <v>0</v>
      </c>
      <c r="V81" s="8">
        <v>0</v>
      </c>
      <c r="W81" s="8">
        <v>0</v>
      </c>
      <c r="X81" s="8">
        <v>0</v>
      </c>
      <c r="Y81" s="8">
        <v>0</v>
      </c>
      <c r="Z81" s="8">
        <v>0</v>
      </c>
      <c r="AA81" s="5" t="s">
        <v>453</v>
      </c>
      <c r="AB81" s="5" t="s">
        <v>454</v>
      </c>
      <c r="AC81" s="20">
        <f t="shared" si="17"/>
        <v>0.57630066810128555</v>
      </c>
      <c r="AD81" s="21">
        <f t="shared" si="18"/>
        <v>0.18384337595379577</v>
      </c>
      <c r="AE81" s="22">
        <f t="shared" si="19"/>
        <v>0.41492750725781502</v>
      </c>
      <c r="AF81" s="22">
        <f t="shared" si="20"/>
        <v>0.58507249274218498</v>
      </c>
      <c r="AG81" s="20">
        <f t="shared" si="21"/>
        <v>0.23985595594491868</v>
      </c>
      <c r="AH81" s="20">
        <f t="shared" si="22"/>
        <v>0</v>
      </c>
      <c r="AI81" s="20">
        <f t="shared" si="23"/>
        <v>0</v>
      </c>
      <c r="AJ81" s="97">
        <f t="shared" si="24"/>
        <v>0</v>
      </c>
    </row>
    <row r="82" spans="1:36" ht="25.5" customHeight="1" x14ac:dyDescent="0.3">
      <c r="A82" s="94">
        <v>2020</v>
      </c>
      <c r="B82" s="5" t="s">
        <v>60</v>
      </c>
      <c r="C82" s="5" t="s">
        <v>26</v>
      </c>
      <c r="D82" s="5">
        <v>890</v>
      </c>
      <c r="E82" s="5" t="s">
        <v>417</v>
      </c>
      <c r="F82" s="5" t="s">
        <v>75</v>
      </c>
      <c r="G82" s="5" t="s">
        <v>36</v>
      </c>
      <c r="H82" s="5" t="s">
        <v>426</v>
      </c>
      <c r="I82" s="5" t="s">
        <v>77</v>
      </c>
      <c r="J82" s="5">
        <v>36</v>
      </c>
      <c r="K82" s="5" t="s">
        <v>427</v>
      </c>
      <c r="L82" s="6">
        <f t="shared" si="14"/>
        <v>1270677796</v>
      </c>
      <c r="M82" s="7">
        <v>272442726</v>
      </c>
      <c r="N82" s="6">
        <f t="shared" si="15"/>
        <v>600099540</v>
      </c>
      <c r="O82" s="6">
        <f t="shared" si="16"/>
        <v>670578256</v>
      </c>
      <c r="P82" s="8">
        <v>549538088</v>
      </c>
      <c r="Q82" s="10">
        <v>25280726</v>
      </c>
      <c r="R82" s="10">
        <v>251469984</v>
      </c>
      <c r="S82" s="8">
        <v>25280726</v>
      </c>
      <c r="T82" s="8">
        <v>253530160</v>
      </c>
      <c r="U82" s="8">
        <v>0</v>
      </c>
      <c r="V82" s="8">
        <v>30847392</v>
      </c>
      <c r="W82" s="8">
        <v>0</v>
      </c>
      <c r="X82" s="8">
        <v>87480000</v>
      </c>
      <c r="Y82" s="8">
        <v>0</v>
      </c>
      <c r="Z82" s="8">
        <v>47250720</v>
      </c>
      <c r="AA82" s="5" t="s">
        <v>428</v>
      </c>
      <c r="AB82" s="5" t="s">
        <v>429</v>
      </c>
      <c r="AC82" s="20">
        <f t="shared" si="17"/>
        <v>0.43247634430215542</v>
      </c>
      <c r="AD82" s="21">
        <f t="shared" si="18"/>
        <v>0.21779770676027457</v>
      </c>
      <c r="AE82" s="22">
        <f t="shared" si="19"/>
        <v>9.1348369079161537E-2</v>
      </c>
      <c r="AF82" s="22">
        <f t="shared" si="20"/>
        <v>0.90865163092083845</v>
      </c>
      <c r="AG82" s="20">
        <f t="shared" si="21"/>
        <v>0.21941902729210827</v>
      </c>
      <c r="AH82" s="20">
        <f t="shared" si="22"/>
        <v>2.4276328820024489E-2</v>
      </c>
      <c r="AI82" s="20">
        <f t="shared" si="23"/>
        <v>6.8845147271307167E-2</v>
      </c>
      <c r="AJ82" s="97">
        <f t="shared" si="24"/>
        <v>3.7185445554130073E-2</v>
      </c>
    </row>
    <row r="83" spans="1:36" ht="25.5" customHeight="1" x14ac:dyDescent="0.3">
      <c r="A83" s="94">
        <v>2020</v>
      </c>
      <c r="B83" s="5" t="s">
        <v>60</v>
      </c>
      <c r="C83" s="5" t="s">
        <v>26</v>
      </c>
      <c r="D83" s="5">
        <v>890</v>
      </c>
      <c r="E83" s="5" t="s">
        <v>417</v>
      </c>
      <c r="F83" s="5" t="s">
        <v>75</v>
      </c>
      <c r="G83" s="5" t="s">
        <v>35</v>
      </c>
      <c r="H83" s="5" t="s">
        <v>430</v>
      </c>
      <c r="I83" s="5" t="s">
        <v>77</v>
      </c>
      <c r="J83" s="5">
        <v>30</v>
      </c>
      <c r="K83" s="5" t="s">
        <v>431</v>
      </c>
      <c r="L83" s="6">
        <f t="shared" si="14"/>
        <v>1007788384</v>
      </c>
      <c r="M83" s="7">
        <v>544707890</v>
      </c>
      <c r="N83" s="6">
        <f t="shared" si="15"/>
        <v>599482797</v>
      </c>
      <c r="O83" s="6">
        <f t="shared" si="16"/>
        <v>408305587</v>
      </c>
      <c r="P83" s="8">
        <v>544707890</v>
      </c>
      <c r="Q83" s="10">
        <v>54774907</v>
      </c>
      <c r="R83" s="10">
        <v>182000000</v>
      </c>
      <c r="S83" s="8">
        <v>0</v>
      </c>
      <c r="T83" s="8">
        <v>43200000</v>
      </c>
      <c r="U83" s="8">
        <v>0</v>
      </c>
      <c r="V83" s="8">
        <v>183105587</v>
      </c>
      <c r="W83" s="8">
        <v>0</v>
      </c>
      <c r="X83" s="8">
        <v>0</v>
      </c>
      <c r="Y83" s="8">
        <v>0</v>
      </c>
      <c r="Z83" s="8">
        <v>0</v>
      </c>
      <c r="AA83" s="5" t="s">
        <v>432</v>
      </c>
      <c r="AB83" s="5" t="s">
        <v>433</v>
      </c>
      <c r="AC83" s="20">
        <f t="shared" si="17"/>
        <v>0.54049828182976956</v>
      </c>
      <c r="AD83" s="21">
        <f t="shared" si="18"/>
        <v>0.23494506461785136</v>
      </c>
      <c r="AE83" s="22">
        <f t="shared" si="19"/>
        <v>0.23133746600943655</v>
      </c>
      <c r="AF83" s="22">
        <f t="shared" si="20"/>
        <v>0.7686625339905635</v>
      </c>
      <c r="AG83" s="20">
        <f t="shared" si="21"/>
        <v>4.2866142025308362E-2</v>
      </c>
      <c r="AH83" s="20">
        <f t="shared" si="22"/>
        <v>0.18169051152707075</v>
      </c>
      <c r="AI83" s="20">
        <f t="shared" si="23"/>
        <v>0</v>
      </c>
      <c r="AJ83" s="97">
        <f t="shared" si="24"/>
        <v>0</v>
      </c>
    </row>
    <row r="84" spans="1:36" ht="25.5" customHeight="1" x14ac:dyDescent="0.3">
      <c r="A84" s="94">
        <v>2020</v>
      </c>
      <c r="B84" s="5" t="s">
        <v>60</v>
      </c>
      <c r="C84" s="5" t="s">
        <v>1108</v>
      </c>
      <c r="D84" s="5">
        <v>890</v>
      </c>
      <c r="E84" s="5" t="s">
        <v>438</v>
      </c>
      <c r="F84" s="5" t="s">
        <v>75</v>
      </c>
      <c r="G84" s="5" t="s">
        <v>35</v>
      </c>
      <c r="H84" s="5" t="s">
        <v>439</v>
      </c>
      <c r="I84" s="5" t="s">
        <v>77</v>
      </c>
      <c r="J84" s="5">
        <v>24</v>
      </c>
      <c r="K84" s="5" t="s">
        <v>440</v>
      </c>
      <c r="L84" s="6">
        <f t="shared" si="14"/>
        <v>796103353</v>
      </c>
      <c r="M84" s="7">
        <v>0</v>
      </c>
      <c r="N84" s="6">
        <f t="shared" si="15"/>
        <v>683042307</v>
      </c>
      <c r="O84" s="6">
        <f t="shared" si="16"/>
        <v>113061046</v>
      </c>
      <c r="P84" s="8">
        <v>449707345</v>
      </c>
      <c r="Q84" s="10">
        <v>109301398</v>
      </c>
      <c r="R84" s="10">
        <v>113061046</v>
      </c>
      <c r="S84" s="8">
        <v>93749360</v>
      </c>
      <c r="T84" s="8">
        <v>0</v>
      </c>
      <c r="U84" s="8">
        <v>30284204</v>
      </c>
      <c r="V84" s="8">
        <v>0</v>
      </c>
      <c r="W84" s="8">
        <v>0</v>
      </c>
      <c r="X84" s="8">
        <v>0</v>
      </c>
      <c r="Y84" s="8">
        <v>0</v>
      </c>
      <c r="Z84" s="8">
        <v>0</v>
      </c>
      <c r="AA84" s="5" t="s">
        <v>441</v>
      </c>
      <c r="AB84" s="5" t="s">
        <v>442</v>
      </c>
      <c r="AC84" s="20">
        <f t="shared" si="17"/>
        <v>0.56488563112483214</v>
      </c>
      <c r="AD84" s="21">
        <f t="shared" si="18"/>
        <v>0.27931353782402674</v>
      </c>
      <c r="AE84" s="22">
        <f t="shared" si="19"/>
        <v>0.49154612637734812</v>
      </c>
      <c r="AF84" s="22">
        <f t="shared" si="20"/>
        <v>0.50845387362265182</v>
      </c>
      <c r="AG84" s="20">
        <f t="shared" si="21"/>
        <v>0.11776028784041562</v>
      </c>
      <c r="AH84" s="20">
        <f t="shared" si="22"/>
        <v>3.8040543210725558E-2</v>
      </c>
      <c r="AI84" s="20">
        <f t="shared" si="23"/>
        <v>0</v>
      </c>
      <c r="AJ84" s="97">
        <f t="shared" si="24"/>
        <v>0</v>
      </c>
    </row>
    <row r="85" spans="1:36" ht="25.5" customHeight="1" x14ac:dyDescent="0.3">
      <c r="A85" s="94">
        <v>2020</v>
      </c>
      <c r="B85" s="5" t="s">
        <v>60</v>
      </c>
      <c r="C85" s="5" t="s">
        <v>1108</v>
      </c>
      <c r="D85" s="5">
        <v>890</v>
      </c>
      <c r="E85" s="5" t="s">
        <v>417</v>
      </c>
      <c r="F85" s="5" t="s">
        <v>75</v>
      </c>
      <c r="G85" s="5" t="s">
        <v>37</v>
      </c>
      <c r="H85" s="5" t="s">
        <v>443</v>
      </c>
      <c r="I85" s="5" t="s">
        <v>77</v>
      </c>
      <c r="J85" s="5">
        <v>24</v>
      </c>
      <c r="K85" s="5" t="s">
        <v>444</v>
      </c>
      <c r="L85" s="6">
        <f t="shared" si="14"/>
        <v>775626020</v>
      </c>
      <c r="M85" s="7">
        <v>0</v>
      </c>
      <c r="N85" s="6">
        <f t="shared" si="15"/>
        <v>575087268</v>
      </c>
      <c r="O85" s="6">
        <f t="shared" si="16"/>
        <v>200538752</v>
      </c>
      <c r="P85" s="8">
        <v>549806542</v>
      </c>
      <c r="Q85" s="8">
        <v>0</v>
      </c>
      <c r="R85" s="10">
        <v>20000000</v>
      </c>
      <c r="S85" s="8">
        <v>25280726</v>
      </c>
      <c r="T85" s="8">
        <v>170538752</v>
      </c>
      <c r="U85" s="8">
        <v>0</v>
      </c>
      <c r="V85" s="8">
        <v>10000000</v>
      </c>
      <c r="W85" s="8">
        <v>0</v>
      </c>
      <c r="X85" s="8">
        <v>0</v>
      </c>
      <c r="Y85" s="8">
        <v>0</v>
      </c>
      <c r="Z85" s="8">
        <v>0</v>
      </c>
      <c r="AA85" s="5" t="s">
        <v>445</v>
      </c>
      <c r="AB85" s="5" t="s">
        <v>446</v>
      </c>
      <c r="AC85" s="20">
        <f t="shared" si="17"/>
        <v>0.70885520576011618</v>
      </c>
      <c r="AD85" s="21">
        <f t="shared" si="18"/>
        <v>2.5785622818584656E-2</v>
      </c>
      <c r="AE85" s="22">
        <f t="shared" si="19"/>
        <v>0</v>
      </c>
      <c r="AF85" s="22">
        <f t="shared" si="20"/>
        <v>1</v>
      </c>
      <c r="AG85" s="20">
        <f t="shared" si="21"/>
        <v>0.25246636001200684</v>
      </c>
      <c r="AH85" s="20">
        <f t="shared" si="22"/>
        <v>1.2892811409292328E-2</v>
      </c>
      <c r="AI85" s="20">
        <f t="shared" si="23"/>
        <v>0</v>
      </c>
      <c r="AJ85" s="97">
        <f t="shared" si="24"/>
        <v>0</v>
      </c>
    </row>
    <row r="86" spans="1:36" ht="25.5" customHeight="1" x14ac:dyDescent="0.3">
      <c r="A86" s="94">
        <v>2020</v>
      </c>
      <c r="B86" s="5" t="s">
        <v>60</v>
      </c>
      <c r="C86" s="5" t="s">
        <v>1108</v>
      </c>
      <c r="D86" s="5">
        <v>890</v>
      </c>
      <c r="E86" s="5" t="s">
        <v>438</v>
      </c>
      <c r="F86" s="5" t="s">
        <v>75</v>
      </c>
      <c r="G86" s="5" t="s">
        <v>35</v>
      </c>
      <c r="H86" s="5" t="s">
        <v>447</v>
      </c>
      <c r="I86" s="5" t="s">
        <v>77</v>
      </c>
      <c r="J86" s="5">
        <v>36</v>
      </c>
      <c r="K86" s="5" t="s">
        <v>448</v>
      </c>
      <c r="L86" s="6">
        <f t="shared" si="14"/>
        <v>656210428</v>
      </c>
      <c r="M86" s="7">
        <v>0</v>
      </c>
      <c r="N86" s="6">
        <f t="shared" si="15"/>
        <v>487565428</v>
      </c>
      <c r="O86" s="6">
        <f t="shared" si="16"/>
        <v>168645000</v>
      </c>
      <c r="P86" s="8">
        <v>449644338</v>
      </c>
      <c r="Q86" s="10">
        <v>37921090</v>
      </c>
      <c r="R86" s="10">
        <v>74925000</v>
      </c>
      <c r="S86" s="8">
        <v>0</v>
      </c>
      <c r="T86" s="8">
        <v>93720000</v>
      </c>
      <c r="U86" s="8">
        <v>0</v>
      </c>
      <c r="V86" s="8">
        <v>0</v>
      </c>
      <c r="W86" s="8">
        <v>0</v>
      </c>
      <c r="X86" s="8">
        <v>0</v>
      </c>
      <c r="Y86" s="8">
        <v>0</v>
      </c>
      <c r="Z86" s="8">
        <v>0</v>
      </c>
      <c r="AA86" s="5" t="s">
        <v>449</v>
      </c>
      <c r="AB86" s="5" t="s">
        <v>450</v>
      </c>
      <c r="AC86" s="20">
        <f t="shared" si="17"/>
        <v>0.68521364308462351</v>
      </c>
      <c r="AD86" s="21">
        <f t="shared" si="18"/>
        <v>0.17196631626829315</v>
      </c>
      <c r="AE86" s="22">
        <f t="shared" si="19"/>
        <v>0.33604256913110592</v>
      </c>
      <c r="AF86" s="22">
        <f t="shared" si="20"/>
        <v>0.66395743086889414</v>
      </c>
      <c r="AG86" s="20">
        <f t="shared" si="21"/>
        <v>0.1428200406470834</v>
      </c>
      <c r="AH86" s="20">
        <f t="shared" si="22"/>
        <v>0</v>
      </c>
      <c r="AI86" s="20">
        <f t="shared" si="23"/>
        <v>0</v>
      </c>
      <c r="AJ86" s="97">
        <f t="shared" si="24"/>
        <v>0</v>
      </c>
    </row>
    <row r="87" spans="1:36" ht="25.5" customHeight="1" x14ac:dyDescent="0.3">
      <c r="A87" s="94">
        <v>2020</v>
      </c>
      <c r="B87" s="5" t="s">
        <v>60</v>
      </c>
      <c r="C87" s="5" t="s">
        <v>26</v>
      </c>
      <c r="D87" s="5">
        <v>890</v>
      </c>
      <c r="E87" s="5" t="s">
        <v>417</v>
      </c>
      <c r="F87" s="5" t="s">
        <v>75</v>
      </c>
      <c r="G87" s="5" t="s">
        <v>35</v>
      </c>
      <c r="H87" s="5" t="s">
        <v>434</v>
      </c>
      <c r="I87" s="5" t="s">
        <v>77</v>
      </c>
      <c r="J87" s="5">
        <v>36</v>
      </c>
      <c r="K87" s="5" t="s">
        <v>435</v>
      </c>
      <c r="L87" s="6">
        <f t="shared" si="14"/>
        <v>1040666313</v>
      </c>
      <c r="M87" s="7">
        <v>463855724</v>
      </c>
      <c r="N87" s="6">
        <f t="shared" si="15"/>
        <v>583594634</v>
      </c>
      <c r="O87" s="6">
        <f t="shared" si="16"/>
        <v>457071679</v>
      </c>
      <c r="P87" s="8">
        <v>549887000</v>
      </c>
      <c r="Q87" s="10">
        <v>33707634</v>
      </c>
      <c r="R87" s="10">
        <v>240478337</v>
      </c>
      <c r="S87" s="8">
        <v>0</v>
      </c>
      <c r="T87" s="8">
        <v>162674086</v>
      </c>
      <c r="U87" s="8">
        <v>0</v>
      </c>
      <c r="V87" s="8">
        <v>53919256</v>
      </c>
      <c r="W87" s="8">
        <v>0</v>
      </c>
      <c r="X87" s="8">
        <v>0</v>
      </c>
      <c r="Y87" s="8">
        <v>0</v>
      </c>
      <c r="Z87" s="8">
        <v>0</v>
      </c>
      <c r="AA87" s="5" t="s">
        <v>436</v>
      </c>
      <c r="AB87" s="5" t="s">
        <v>437</v>
      </c>
      <c r="AC87" s="20">
        <f t="shared" si="17"/>
        <v>0.52839896240592543</v>
      </c>
      <c r="AD87" s="21">
        <f t="shared" si="18"/>
        <v>0.26347155430599589</v>
      </c>
      <c r="AE87" s="22">
        <f t="shared" si="19"/>
        <v>0.12293712138904438</v>
      </c>
      <c r="AF87" s="22">
        <f t="shared" si="20"/>
        <v>0.87706287861095567</v>
      </c>
      <c r="AG87" s="20">
        <f t="shared" si="21"/>
        <v>0.15631724018340545</v>
      </c>
      <c r="AH87" s="20">
        <f t="shared" si="22"/>
        <v>5.1812243104673264E-2</v>
      </c>
      <c r="AI87" s="20">
        <f t="shared" si="23"/>
        <v>0</v>
      </c>
      <c r="AJ87" s="97">
        <f t="shared" si="24"/>
        <v>0</v>
      </c>
    </row>
    <row r="88" spans="1:36" ht="25.5" customHeight="1" x14ac:dyDescent="0.3">
      <c r="A88" s="94">
        <v>2020</v>
      </c>
      <c r="B88" s="5" t="s">
        <v>60</v>
      </c>
      <c r="C88" s="5" t="s">
        <v>26</v>
      </c>
      <c r="D88" s="5" t="s">
        <v>77</v>
      </c>
      <c r="E88" s="5" t="s">
        <v>455</v>
      </c>
      <c r="F88" s="5" t="s">
        <v>1263</v>
      </c>
      <c r="G88" s="5" t="s">
        <v>36</v>
      </c>
      <c r="H88" s="9" t="s">
        <v>456</v>
      </c>
      <c r="I88" s="5" t="s">
        <v>77</v>
      </c>
      <c r="J88" s="11">
        <v>24</v>
      </c>
      <c r="K88" s="12" t="s">
        <v>457</v>
      </c>
      <c r="L88" s="6">
        <f t="shared" si="14"/>
        <v>716736964</v>
      </c>
      <c r="M88" s="7">
        <v>0</v>
      </c>
      <c r="N88" s="6">
        <f t="shared" si="15"/>
        <v>249610160</v>
      </c>
      <c r="O88" s="6">
        <f t="shared" si="16"/>
        <v>467126804</v>
      </c>
      <c r="P88" s="8">
        <v>0</v>
      </c>
      <c r="Q88" s="8">
        <v>0</v>
      </c>
      <c r="R88" s="10">
        <v>4000000</v>
      </c>
      <c r="S88" s="8">
        <v>249610160</v>
      </c>
      <c r="T88" s="8">
        <v>463126804</v>
      </c>
      <c r="U88" s="8">
        <v>0</v>
      </c>
      <c r="V88" s="8">
        <v>0</v>
      </c>
      <c r="W88" s="8">
        <v>0</v>
      </c>
      <c r="X88" s="8">
        <v>0</v>
      </c>
      <c r="Y88" s="8">
        <v>0</v>
      </c>
      <c r="Z88" s="8">
        <v>0</v>
      </c>
      <c r="AA88" s="13" t="s">
        <v>458</v>
      </c>
      <c r="AB88" s="14" t="s">
        <v>458</v>
      </c>
      <c r="AC88" s="20">
        <f t="shared" si="17"/>
        <v>0</v>
      </c>
      <c r="AD88" s="21">
        <f t="shared" si="18"/>
        <v>5.5808479273576298E-3</v>
      </c>
      <c r="AE88" s="22">
        <f t="shared" si="19"/>
        <v>0</v>
      </c>
      <c r="AF88" s="22">
        <f t="shared" si="20"/>
        <v>1</v>
      </c>
      <c r="AG88" s="20">
        <f t="shared" si="21"/>
        <v>0.99441915207264242</v>
      </c>
      <c r="AH88" s="20">
        <f t="shared" si="22"/>
        <v>0</v>
      </c>
      <c r="AI88" s="20">
        <f t="shared" si="23"/>
        <v>0</v>
      </c>
      <c r="AJ88" s="97">
        <f t="shared" si="24"/>
        <v>0</v>
      </c>
    </row>
    <row r="89" spans="1:36" ht="25.5" customHeight="1" x14ac:dyDescent="0.3">
      <c r="A89" s="94">
        <v>2020</v>
      </c>
      <c r="B89" s="5" t="s">
        <v>60</v>
      </c>
      <c r="C89" s="5" t="s">
        <v>26</v>
      </c>
      <c r="D89" s="5" t="s">
        <v>77</v>
      </c>
      <c r="E89" s="5" t="s">
        <v>455</v>
      </c>
      <c r="F89" s="5" t="s">
        <v>1263</v>
      </c>
      <c r="G89" s="5" t="s">
        <v>36</v>
      </c>
      <c r="H89" s="9" t="s">
        <v>456</v>
      </c>
      <c r="I89" s="5" t="s">
        <v>77</v>
      </c>
      <c r="J89" s="11">
        <v>12</v>
      </c>
      <c r="K89" s="12" t="s">
        <v>459</v>
      </c>
      <c r="L89" s="6">
        <f t="shared" si="14"/>
        <v>190718251</v>
      </c>
      <c r="M89" s="7">
        <v>0</v>
      </c>
      <c r="N89" s="6">
        <f t="shared" si="15"/>
        <v>99186672</v>
      </c>
      <c r="O89" s="6">
        <f t="shared" si="16"/>
        <v>91531579</v>
      </c>
      <c r="P89" s="8">
        <v>0</v>
      </c>
      <c r="Q89" s="8">
        <v>0</v>
      </c>
      <c r="R89" s="10">
        <v>13207466</v>
      </c>
      <c r="S89" s="8">
        <v>99186672</v>
      </c>
      <c r="T89" s="8">
        <v>78324113</v>
      </c>
      <c r="U89" s="8">
        <v>0</v>
      </c>
      <c r="V89" s="8">
        <v>0</v>
      </c>
      <c r="W89" s="8">
        <v>0</v>
      </c>
      <c r="X89" s="8">
        <v>0</v>
      </c>
      <c r="Y89" s="8">
        <v>0</v>
      </c>
      <c r="Z89" s="8">
        <v>0</v>
      </c>
      <c r="AA89" s="13" t="s">
        <v>460</v>
      </c>
      <c r="AB89" s="13" t="s">
        <v>460</v>
      </c>
      <c r="AC89" s="20">
        <f t="shared" si="17"/>
        <v>0</v>
      </c>
      <c r="AD89" s="21">
        <f t="shared" si="18"/>
        <v>6.9251190857449713E-2</v>
      </c>
      <c r="AE89" s="22">
        <f t="shared" si="19"/>
        <v>0</v>
      </c>
      <c r="AF89" s="22">
        <f t="shared" si="20"/>
        <v>1</v>
      </c>
      <c r="AG89" s="20">
        <f t="shared" si="21"/>
        <v>0.93074880914255032</v>
      </c>
      <c r="AH89" s="20">
        <f t="shared" si="22"/>
        <v>0</v>
      </c>
      <c r="AI89" s="20">
        <f t="shared" si="23"/>
        <v>0</v>
      </c>
      <c r="AJ89" s="97">
        <f t="shared" si="24"/>
        <v>0</v>
      </c>
    </row>
    <row r="90" spans="1:36" ht="25.5" customHeight="1" x14ac:dyDescent="0.3">
      <c r="A90" s="94">
        <v>2020</v>
      </c>
      <c r="B90" s="5" t="s">
        <v>60</v>
      </c>
      <c r="C90" s="5" t="s">
        <v>26</v>
      </c>
      <c r="D90" s="5" t="s">
        <v>77</v>
      </c>
      <c r="E90" s="5" t="s">
        <v>455</v>
      </c>
      <c r="F90" s="5" t="s">
        <v>1263</v>
      </c>
      <c r="G90" s="5" t="s">
        <v>36</v>
      </c>
      <c r="H90" s="9" t="s">
        <v>456</v>
      </c>
      <c r="I90" s="5" t="s">
        <v>77</v>
      </c>
      <c r="J90" s="11">
        <v>24</v>
      </c>
      <c r="K90" s="12" t="s">
        <v>461</v>
      </c>
      <c r="L90" s="6">
        <f t="shared" si="14"/>
        <v>742288623</v>
      </c>
      <c r="M90" s="7">
        <v>0</v>
      </c>
      <c r="N90" s="6">
        <f t="shared" si="15"/>
        <v>249310160</v>
      </c>
      <c r="O90" s="6">
        <f t="shared" si="16"/>
        <v>492978463</v>
      </c>
      <c r="P90" s="8">
        <v>0</v>
      </c>
      <c r="Q90" s="8">
        <v>0</v>
      </c>
      <c r="R90" s="10">
        <v>4000000</v>
      </c>
      <c r="S90" s="8">
        <v>249310160</v>
      </c>
      <c r="T90" s="8">
        <v>488978463</v>
      </c>
      <c r="U90" s="8">
        <v>0</v>
      </c>
      <c r="V90" s="8">
        <v>0</v>
      </c>
      <c r="W90" s="8">
        <v>0</v>
      </c>
      <c r="X90" s="8">
        <v>0</v>
      </c>
      <c r="Y90" s="8">
        <v>0</v>
      </c>
      <c r="Z90" s="8">
        <v>0</v>
      </c>
      <c r="AA90" s="14" t="s">
        <v>462</v>
      </c>
      <c r="AB90" s="14" t="s">
        <v>462</v>
      </c>
      <c r="AC90" s="20">
        <f t="shared" si="17"/>
        <v>0</v>
      </c>
      <c r="AD90" s="21">
        <f t="shared" si="18"/>
        <v>5.3887394687982442E-3</v>
      </c>
      <c r="AE90" s="22">
        <f t="shared" si="19"/>
        <v>0</v>
      </c>
      <c r="AF90" s="22">
        <f t="shared" si="20"/>
        <v>1</v>
      </c>
      <c r="AG90" s="20">
        <f t="shared" si="21"/>
        <v>0.99461126053120175</v>
      </c>
      <c r="AH90" s="20">
        <f t="shared" si="22"/>
        <v>0</v>
      </c>
      <c r="AI90" s="20">
        <f t="shared" si="23"/>
        <v>0</v>
      </c>
      <c r="AJ90" s="97">
        <f t="shared" si="24"/>
        <v>0</v>
      </c>
    </row>
    <row r="91" spans="1:36" ht="25.5" customHeight="1" x14ac:dyDescent="0.3">
      <c r="A91" s="94">
        <v>2021</v>
      </c>
      <c r="B91" s="27" t="s">
        <v>60</v>
      </c>
      <c r="C91" s="5" t="s">
        <v>26</v>
      </c>
      <c r="D91" s="28">
        <v>900</v>
      </c>
      <c r="E91" s="9" t="s">
        <v>565</v>
      </c>
      <c r="F91" s="5" t="s">
        <v>75</v>
      </c>
      <c r="G91" s="5" t="s">
        <v>35</v>
      </c>
      <c r="H91" s="9" t="s">
        <v>77</v>
      </c>
      <c r="I91" s="5" t="s">
        <v>77</v>
      </c>
      <c r="J91" s="9">
        <v>10</v>
      </c>
      <c r="K91" s="9" t="s">
        <v>566</v>
      </c>
      <c r="L91" s="23">
        <f t="shared" si="14"/>
        <v>204634026</v>
      </c>
      <c r="M91" s="24">
        <v>169934026</v>
      </c>
      <c r="N91" s="23">
        <f t="shared" si="15"/>
        <v>169934026</v>
      </c>
      <c r="O91" s="23">
        <f t="shared" si="16"/>
        <v>34700000</v>
      </c>
      <c r="P91" s="25">
        <v>169934026</v>
      </c>
      <c r="Q91" s="8">
        <v>0</v>
      </c>
      <c r="R91" s="26">
        <v>34700000</v>
      </c>
      <c r="S91" s="8">
        <v>0</v>
      </c>
      <c r="T91" s="8">
        <v>0</v>
      </c>
      <c r="U91" s="8">
        <v>0</v>
      </c>
      <c r="V91" s="8">
        <v>0</v>
      </c>
      <c r="W91" s="8">
        <v>0</v>
      </c>
      <c r="X91" s="8">
        <v>0</v>
      </c>
      <c r="Y91" s="8">
        <v>0</v>
      </c>
      <c r="Z91" s="8">
        <v>0</v>
      </c>
      <c r="AA91" s="15" t="s">
        <v>567</v>
      </c>
      <c r="AB91" s="15" t="s">
        <v>568</v>
      </c>
      <c r="AC91" s="20">
        <f t="shared" si="17"/>
        <v>0.83042898251926101</v>
      </c>
      <c r="AD91" s="21">
        <f t="shared" si="18"/>
        <v>0.16957101748073899</v>
      </c>
      <c r="AE91" s="22">
        <f t="shared" si="19"/>
        <v>0</v>
      </c>
      <c r="AF91" s="22">
        <f t="shared" si="20"/>
        <v>1</v>
      </c>
      <c r="AG91" s="20">
        <f t="shared" si="21"/>
        <v>0</v>
      </c>
      <c r="AH91" s="20">
        <f t="shared" si="22"/>
        <v>0</v>
      </c>
      <c r="AI91" s="20">
        <f t="shared" si="23"/>
        <v>0</v>
      </c>
      <c r="AJ91" s="97">
        <f t="shared" si="24"/>
        <v>0</v>
      </c>
    </row>
    <row r="92" spans="1:36" ht="25.5" customHeight="1" x14ac:dyDescent="0.3">
      <c r="A92" s="95">
        <v>2023</v>
      </c>
      <c r="B92" s="5" t="s">
        <v>60</v>
      </c>
      <c r="C92" s="5" t="s">
        <v>26</v>
      </c>
      <c r="D92" s="5" t="s">
        <v>77</v>
      </c>
      <c r="E92" s="9" t="s">
        <v>806</v>
      </c>
      <c r="F92" s="9" t="s">
        <v>807</v>
      </c>
      <c r="G92" s="9" t="s">
        <v>36</v>
      </c>
      <c r="H92" s="9" t="s">
        <v>808</v>
      </c>
      <c r="I92" s="5" t="s">
        <v>77</v>
      </c>
      <c r="J92" s="5">
        <v>6</v>
      </c>
      <c r="K92" s="9" t="s">
        <v>809</v>
      </c>
      <c r="L92" s="23">
        <f t="shared" si="14"/>
        <v>142009005</v>
      </c>
      <c r="M92" s="7">
        <v>0</v>
      </c>
      <c r="N92" s="23">
        <f t="shared" si="15"/>
        <v>99999999</v>
      </c>
      <c r="O92" s="23">
        <f t="shared" si="16"/>
        <v>42009006</v>
      </c>
      <c r="P92" s="25">
        <v>99999999</v>
      </c>
      <c r="Q92" s="8">
        <v>0</v>
      </c>
      <c r="R92" s="26">
        <v>8284032</v>
      </c>
      <c r="S92" s="8">
        <v>0</v>
      </c>
      <c r="T92" s="25">
        <v>32215680</v>
      </c>
      <c r="U92" s="8">
        <v>0</v>
      </c>
      <c r="V92" s="25">
        <v>1509294</v>
      </c>
      <c r="W92" s="8">
        <v>0</v>
      </c>
      <c r="X92" s="8">
        <v>0</v>
      </c>
      <c r="Y92" s="8">
        <v>0</v>
      </c>
      <c r="Z92" s="8">
        <v>0</v>
      </c>
      <c r="AA92" s="15" t="s">
        <v>810</v>
      </c>
      <c r="AB92" s="15" t="s">
        <v>811</v>
      </c>
      <c r="AC92" s="20">
        <f t="shared" si="17"/>
        <v>0.70418068910489162</v>
      </c>
      <c r="AD92" s="21">
        <f t="shared" si="18"/>
        <v>5.8334554206615277E-2</v>
      </c>
      <c r="AE92" s="22">
        <f t="shared" si="19"/>
        <v>0</v>
      </c>
      <c r="AF92" s="22">
        <f t="shared" si="20"/>
        <v>1</v>
      </c>
      <c r="AG92" s="20">
        <f t="shared" si="21"/>
        <v>0.22685659969239275</v>
      </c>
      <c r="AH92" s="20">
        <f t="shared" si="22"/>
        <v>1.0628156996100353E-2</v>
      </c>
      <c r="AI92" s="20">
        <f t="shared" si="23"/>
        <v>0</v>
      </c>
      <c r="AJ92" s="97">
        <f t="shared" si="24"/>
        <v>0</v>
      </c>
    </row>
    <row r="93" spans="1:36" ht="25.5" customHeight="1" x14ac:dyDescent="0.3">
      <c r="A93" s="94">
        <v>2019</v>
      </c>
      <c r="B93" s="5" t="s">
        <v>60</v>
      </c>
      <c r="C93" s="5" t="s">
        <v>26</v>
      </c>
      <c r="D93" s="5">
        <v>866</v>
      </c>
      <c r="E93" s="5" t="s">
        <v>345</v>
      </c>
      <c r="F93" s="5" t="s">
        <v>75</v>
      </c>
      <c r="G93" s="5" t="s">
        <v>35</v>
      </c>
      <c r="H93" s="5" t="s">
        <v>77</v>
      </c>
      <c r="I93" s="5" t="s">
        <v>77</v>
      </c>
      <c r="J93" s="5">
        <v>24</v>
      </c>
      <c r="K93" s="5" t="s">
        <v>346</v>
      </c>
      <c r="L93" s="6">
        <f t="shared" si="14"/>
        <v>107749049</v>
      </c>
      <c r="M93" s="7">
        <v>69915425</v>
      </c>
      <c r="N93" s="6">
        <f t="shared" si="15"/>
        <v>88009049</v>
      </c>
      <c r="O93" s="6">
        <f t="shared" si="16"/>
        <v>19740000</v>
      </c>
      <c r="P93" s="8">
        <v>69915425</v>
      </c>
      <c r="Q93" s="8">
        <v>18093624</v>
      </c>
      <c r="R93" s="8">
        <v>19740000</v>
      </c>
      <c r="S93" s="8">
        <v>0</v>
      </c>
      <c r="T93" s="8">
        <v>0</v>
      </c>
      <c r="U93" s="8">
        <v>0</v>
      </c>
      <c r="V93" s="8">
        <v>0</v>
      </c>
      <c r="W93" s="8">
        <v>0</v>
      </c>
      <c r="X93" s="8">
        <v>0</v>
      </c>
      <c r="Y93" s="8">
        <v>0</v>
      </c>
      <c r="Z93" s="8">
        <v>0</v>
      </c>
      <c r="AA93" s="5" t="s">
        <v>347</v>
      </c>
      <c r="AB93" s="5" t="s">
        <v>348</v>
      </c>
      <c r="AC93" s="20">
        <f t="shared" si="17"/>
        <v>0.64887278030639506</v>
      </c>
      <c r="AD93" s="21">
        <f t="shared" si="18"/>
        <v>0.35112721969360489</v>
      </c>
      <c r="AE93" s="22">
        <f t="shared" si="19"/>
        <v>0.47824189403584494</v>
      </c>
      <c r="AF93" s="22">
        <f t="shared" si="20"/>
        <v>0.52175810596415506</v>
      </c>
      <c r="AG93" s="20">
        <f t="shared" si="21"/>
        <v>0</v>
      </c>
      <c r="AH93" s="20">
        <f t="shared" si="22"/>
        <v>0</v>
      </c>
      <c r="AI93" s="20">
        <f t="shared" si="23"/>
        <v>0</v>
      </c>
      <c r="AJ93" s="97">
        <f t="shared" si="24"/>
        <v>0</v>
      </c>
    </row>
    <row r="94" spans="1:36" ht="25.5" customHeight="1" x14ac:dyDescent="0.3">
      <c r="A94" s="95">
        <v>2022</v>
      </c>
      <c r="B94" s="5" t="s">
        <v>60</v>
      </c>
      <c r="C94" s="5" t="s">
        <v>26</v>
      </c>
      <c r="D94" s="5">
        <v>917</v>
      </c>
      <c r="E94" s="9" t="s">
        <v>637</v>
      </c>
      <c r="F94" s="5" t="s">
        <v>75</v>
      </c>
      <c r="G94" s="9" t="s">
        <v>35</v>
      </c>
      <c r="H94" s="9" t="s">
        <v>638</v>
      </c>
      <c r="I94" s="5" t="s">
        <v>77</v>
      </c>
      <c r="J94" s="9">
        <v>12</v>
      </c>
      <c r="K94" s="9" t="s">
        <v>639</v>
      </c>
      <c r="L94" s="23">
        <f t="shared" si="14"/>
        <v>62000000</v>
      </c>
      <c r="M94" s="24">
        <v>50000000</v>
      </c>
      <c r="N94" s="23">
        <f t="shared" si="15"/>
        <v>50000000</v>
      </c>
      <c r="O94" s="23">
        <f t="shared" si="16"/>
        <v>12000000</v>
      </c>
      <c r="P94" s="25">
        <f>10000000+40000000</f>
        <v>50000000</v>
      </c>
      <c r="Q94" s="8">
        <v>0</v>
      </c>
      <c r="R94" s="26">
        <v>5000000</v>
      </c>
      <c r="S94" s="8">
        <v>0</v>
      </c>
      <c r="T94" s="25">
        <v>7000000</v>
      </c>
      <c r="U94" s="8">
        <v>0</v>
      </c>
      <c r="V94" s="8">
        <v>0</v>
      </c>
      <c r="W94" s="8">
        <v>0</v>
      </c>
      <c r="X94" s="8">
        <v>0</v>
      </c>
      <c r="Y94" s="8">
        <v>0</v>
      </c>
      <c r="Z94" s="8">
        <v>0</v>
      </c>
      <c r="AA94" s="15" t="s">
        <v>640</v>
      </c>
      <c r="AB94" s="15" t="s">
        <v>641</v>
      </c>
      <c r="AC94" s="20">
        <f t="shared" si="17"/>
        <v>0.80645161290322576</v>
      </c>
      <c r="AD94" s="21">
        <f t="shared" si="18"/>
        <v>8.0645161290322578E-2</v>
      </c>
      <c r="AE94" s="22">
        <f t="shared" si="19"/>
        <v>0</v>
      </c>
      <c r="AF94" s="22">
        <f t="shared" si="20"/>
        <v>1</v>
      </c>
      <c r="AG94" s="20">
        <f t="shared" si="21"/>
        <v>0.11290322580645161</v>
      </c>
      <c r="AH94" s="20">
        <f t="shared" si="22"/>
        <v>0</v>
      </c>
      <c r="AI94" s="20">
        <f t="shared" si="23"/>
        <v>0</v>
      </c>
      <c r="AJ94" s="97">
        <f t="shared" si="24"/>
        <v>0</v>
      </c>
    </row>
    <row r="95" spans="1:36" ht="25.5" customHeight="1" x14ac:dyDescent="0.3">
      <c r="A95" s="94">
        <v>2021</v>
      </c>
      <c r="B95" s="5" t="s">
        <v>60</v>
      </c>
      <c r="C95" s="5" t="s">
        <v>1108</v>
      </c>
      <c r="D95" s="5">
        <v>11</v>
      </c>
      <c r="E95" s="9" t="s">
        <v>478</v>
      </c>
      <c r="F95" s="5" t="s">
        <v>75</v>
      </c>
      <c r="G95" s="5" t="s">
        <v>37</v>
      </c>
      <c r="H95" s="9" t="s">
        <v>479</v>
      </c>
      <c r="I95" s="5" t="s">
        <v>77</v>
      </c>
      <c r="J95" s="5">
        <v>24</v>
      </c>
      <c r="K95" s="15" t="s">
        <v>480</v>
      </c>
      <c r="L95" s="23">
        <f t="shared" si="14"/>
        <v>2144000000</v>
      </c>
      <c r="M95" s="24">
        <v>433813928</v>
      </c>
      <c r="N95" s="23">
        <f t="shared" si="15"/>
        <v>2000000000</v>
      </c>
      <c r="O95" s="23">
        <f t="shared" si="16"/>
        <v>144000000</v>
      </c>
      <c r="P95" s="25">
        <v>2000000000</v>
      </c>
      <c r="Q95" s="8">
        <v>0</v>
      </c>
      <c r="R95" s="26">
        <v>24000000</v>
      </c>
      <c r="S95" s="8">
        <v>0</v>
      </c>
      <c r="T95" s="25">
        <v>72000000</v>
      </c>
      <c r="U95" s="8">
        <v>0</v>
      </c>
      <c r="V95" s="25">
        <v>48000000</v>
      </c>
      <c r="W95" s="8">
        <v>0</v>
      </c>
      <c r="X95" s="8">
        <v>0</v>
      </c>
      <c r="Y95" s="8">
        <v>0</v>
      </c>
      <c r="Z95" s="8">
        <v>0</v>
      </c>
      <c r="AA95" s="15" t="s">
        <v>481</v>
      </c>
      <c r="AB95" s="15" t="s">
        <v>482</v>
      </c>
      <c r="AC95" s="20">
        <f t="shared" si="17"/>
        <v>0.93283582089552242</v>
      </c>
      <c r="AD95" s="21">
        <f t="shared" si="18"/>
        <v>1.1194029850746268E-2</v>
      </c>
      <c r="AE95" s="22">
        <f t="shared" si="19"/>
        <v>0</v>
      </c>
      <c r="AF95" s="22">
        <f t="shared" si="20"/>
        <v>1</v>
      </c>
      <c r="AG95" s="20">
        <f t="shared" si="21"/>
        <v>3.3582089552238806E-2</v>
      </c>
      <c r="AH95" s="20">
        <f t="shared" si="22"/>
        <v>2.2388059701492536E-2</v>
      </c>
      <c r="AI95" s="20">
        <f t="shared" si="23"/>
        <v>0</v>
      </c>
      <c r="AJ95" s="97">
        <f t="shared" si="24"/>
        <v>0</v>
      </c>
    </row>
    <row r="96" spans="1:36" ht="25.5" customHeight="1" x14ac:dyDescent="0.3">
      <c r="A96" s="94">
        <v>2021</v>
      </c>
      <c r="B96" s="5" t="s">
        <v>60</v>
      </c>
      <c r="C96" s="5" t="s">
        <v>1108</v>
      </c>
      <c r="D96" s="5">
        <v>11</v>
      </c>
      <c r="E96" s="9" t="s">
        <v>478</v>
      </c>
      <c r="F96" s="5" t="s">
        <v>75</v>
      </c>
      <c r="G96" s="5" t="s">
        <v>37</v>
      </c>
      <c r="H96" s="15" t="s">
        <v>483</v>
      </c>
      <c r="I96" s="5" t="s">
        <v>77</v>
      </c>
      <c r="J96" s="5">
        <v>36</v>
      </c>
      <c r="K96" s="15" t="s">
        <v>484</v>
      </c>
      <c r="L96" s="23">
        <f t="shared" si="14"/>
        <v>2488982340</v>
      </c>
      <c r="M96" s="24">
        <v>639128484</v>
      </c>
      <c r="N96" s="23">
        <f t="shared" si="15"/>
        <v>1999500356</v>
      </c>
      <c r="O96" s="23">
        <f t="shared" si="16"/>
        <v>489481984</v>
      </c>
      <c r="P96" s="25">
        <v>1999500356</v>
      </c>
      <c r="Q96" s="8">
        <v>0</v>
      </c>
      <c r="R96" s="26">
        <v>143200000</v>
      </c>
      <c r="S96" s="8">
        <v>0</v>
      </c>
      <c r="T96" s="25">
        <v>48000000</v>
      </c>
      <c r="U96" s="8">
        <v>0</v>
      </c>
      <c r="V96" s="25">
        <v>298281984</v>
      </c>
      <c r="W96" s="8">
        <v>0</v>
      </c>
      <c r="X96" s="8">
        <v>0</v>
      </c>
      <c r="Y96" s="8">
        <v>0</v>
      </c>
      <c r="Z96" s="8">
        <v>0</v>
      </c>
      <c r="AA96" s="9" t="s">
        <v>485</v>
      </c>
      <c r="AB96" s="15" t="s">
        <v>486</v>
      </c>
      <c r="AC96" s="20">
        <f t="shared" si="17"/>
        <v>0.80334051546544927</v>
      </c>
      <c r="AD96" s="21">
        <f t="shared" si="18"/>
        <v>5.7533554054867257E-2</v>
      </c>
      <c r="AE96" s="22">
        <f t="shared" si="19"/>
        <v>0</v>
      </c>
      <c r="AF96" s="22">
        <f t="shared" si="20"/>
        <v>1</v>
      </c>
      <c r="AG96" s="20">
        <f t="shared" si="21"/>
        <v>1.9284990185989025E-2</v>
      </c>
      <c r="AH96" s="20">
        <f t="shared" si="22"/>
        <v>0.11984094029369449</v>
      </c>
      <c r="AI96" s="20">
        <f t="shared" si="23"/>
        <v>0</v>
      </c>
      <c r="AJ96" s="97">
        <f t="shared" si="24"/>
        <v>0</v>
      </c>
    </row>
    <row r="97" spans="1:36" ht="25.5" customHeight="1" x14ac:dyDescent="0.3">
      <c r="A97" s="94">
        <v>2021</v>
      </c>
      <c r="B97" s="5" t="s">
        <v>60</v>
      </c>
      <c r="C97" s="5" t="s">
        <v>1108</v>
      </c>
      <c r="D97" s="9" t="s">
        <v>77</v>
      </c>
      <c r="E97" s="9" t="s">
        <v>487</v>
      </c>
      <c r="F97" s="9" t="s">
        <v>79</v>
      </c>
      <c r="G97" s="5" t="s">
        <v>35</v>
      </c>
      <c r="H97" s="15" t="s">
        <v>488</v>
      </c>
      <c r="I97" s="5" t="s">
        <v>77</v>
      </c>
      <c r="J97" s="9">
        <v>7</v>
      </c>
      <c r="K97" s="9" t="s">
        <v>489</v>
      </c>
      <c r="L97" s="23">
        <f t="shared" si="14"/>
        <v>6433000000</v>
      </c>
      <c r="M97" s="24">
        <v>2170000000</v>
      </c>
      <c r="N97" s="23">
        <f t="shared" si="15"/>
        <v>5500000000</v>
      </c>
      <c r="O97" s="23">
        <f t="shared" si="16"/>
        <v>933000000</v>
      </c>
      <c r="P97" s="25">
        <v>5500000000</v>
      </c>
      <c r="Q97" s="8">
        <v>0</v>
      </c>
      <c r="R97" s="26">
        <v>45000000</v>
      </c>
      <c r="S97" s="8">
        <v>0</v>
      </c>
      <c r="T97" s="25">
        <v>270000000</v>
      </c>
      <c r="U97" s="8">
        <v>0</v>
      </c>
      <c r="V97" s="25">
        <v>618000000</v>
      </c>
      <c r="W97" s="8">
        <v>0</v>
      </c>
      <c r="X97" s="8">
        <v>0</v>
      </c>
      <c r="Y97" s="8">
        <v>0</v>
      </c>
      <c r="Z97" s="8">
        <v>0</v>
      </c>
      <c r="AA97" s="9" t="s">
        <v>490</v>
      </c>
      <c r="AB97" s="5">
        <v>0</v>
      </c>
      <c r="AC97" s="20">
        <f t="shared" si="17"/>
        <v>0.854966578579201</v>
      </c>
      <c r="AD97" s="21">
        <f t="shared" si="18"/>
        <v>6.9951810974661901E-3</v>
      </c>
      <c r="AE97" s="22">
        <f t="shared" si="19"/>
        <v>0</v>
      </c>
      <c r="AF97" s="22">
        <f t="shared" si="20"/>
        <v>1</v>
      </c>
      <c r="AG97" s="20">
        <f t="shared" si="21"/>
        <v>4.1971086584797139E-2</v>
      </c>
      <c r="AH97" s="20">
        <f t="shared" si="22"/>
        <v>9.6067153738535679E-2</v>
      </c>
      <c r="AI97" s="20">
        <f t="shared" si="23"/>
        <v>0</v>
      </c>
      <c r="AJ97" s="97">
        <f t="shared" si="24"/>
        <v>0</v>
      </c>
    </row>
    <row r="98" spans="1:36" ht="25.5" customHeight="1" x14ac:dyDescent="0.3">
      <c r="A98" s="94">
        <v>2021</v>
      </c>
      <c r="B98" s="5" t="s">
        <v>60</v>
      </c>
      <c r="C98" s="5" t="s">
        <v>1259</v>
      </c>
      <c r="D98" s="9">
        <v>896</v>
      </c>
      <c r="E98" s="9" t="s">
        <v>491</v>
      </c>
      <c r="F98" s="5" t="s">
        <v>75</v>
      </c>
      <c r="G98" s="5" t="s">
        <v>37</v>
      </c>
      <c r="H98" s="15" t="s">
        <v>492</v>
      </c>
      <c r="I98" s="5" t="s">
        <v>77</v>
      </c>
      <c r="J98" s="9">
        <v>36</v>
      </c>
      <c r="K98" s="15" t="s">
        <v>493</v>
      </c>
      <c r="L98" s="23">
        <f t="shared" ref="L98:L129" si="25">+SUM(P98:Z98)</f>
        <v>1459220824</v>
      </c>
      <c r="M98" s="24">
        <v>285600000</v>
      </c>
      <c r="N98" s="23">
        <f t="shared" ref="N98:N129" si="26">+P98+Q98+S98+U98+W98+Y98</f>
        <v>899351565</v>
      </c>
      <c r="O98" s="23">
        <f t="shared" ref="O98:O129" si="27">+R98+T98+V98+X98+Z98</f>
        <v>559869259</v>
      </c>
      <c r="P98" s="25">
        <v>899351565</v>
      </c>
      <c r="Q98" s="8">
        <v>0</v>
      </c>
      <c r="R98" s="26">
        <v>140200000</v>
      </c>
      <c r="S98" s="8">
        <v>0</v>
      </c>
      <c r="T98" s="25">
        <v>223711488</v>
      </c>
      <c r="U98" s="8">
        <v>0</v>
      </c>
      <c r="V98" s="25">
        <v>195957771</v>
      </c>
      <c r="W98" s="8">
        <v>0</v>
      </c>
      <c r="X98" s="8">
        <v>0</v>
      </c>
      <c r="Y98" s="8">
        <v>0</v>
      </c>
      <c r="Z98" s="8">
        <v>0</v>
      </c>
      <c r="AA98" s="15" t="s">
        <v>494</v>
      </c>
      <c r="AB98" s="15" t="s">
        <v>495</v>
      </c>
      <c r="AC98" s="20">
        <f t="shared" si="17"/>
        <v>0.61632314328869531</v>
      </c>
      <c r="AD98" s="21">
        <f t="shared" si="18"/>
        <v>9.6078672736923609E-2</v>
      </c>
      <c r="AE98" s="22">
        <f t="shared" si="19"/>
        <v>0</v>
      </c>
      <c r="AF98" s="22">
        <f t="shared" si="20"/>
        <v>1</v>
      </c>
      <c r="AG98" s="20">
        <f t="shared" si="21"/>
        <v>0.15330886478632105</v>
      </c>
      <c r="AH98" s="20">
        <f t="shared" si="22"/>
        <v>0.13428931918806006</v>
      </c>
      <c r="AI98" s="20">
        <f t="shared" si="23"/>
        <v>0</v>
      </c>
      <c r="AJ98" s="97">
        <f t="shared" si="24"/>
        <v>0</v>
      </c>
    </row>
    <row r="99" spans="1:36" ht="25.5" customHeight="1" x14ac:dyDescent="0.3">
      <c r="A99" s="94">
        <v>2021</v>
      </c>
      <c r="B99" s="5" t="s">
        <v>60</v>
      </c>
      <c r="C99" s="5" t="s">
        <v>1108</v>
      </c>
      <c r="D99" s="9">
        <v>896</v>
      </c>
      <c r="E99" s="9" t="s">
        <v>491</v>
      </c>
      <c r="F99" s="5" t="s">
        <v>75</v>
      </c>
      <c r="G99" s="5" t="s">
        <v>37</v>
      </c>
      <c r="H99" s="15" t="s">
        <v>496</v>
      </c>
      <c r="I99" s="5" t="s">
        <v>77</v>
      </c>
      <c r="J99" s="9">
        <v>36</v>
      </c>
      <c r="K99" s="15" t="s">
        <v>497</v>
      </c>
      <c r="L99" s="23">
        <f t="shared" si="25"/>
        <v>1503774128</v>
      </c>
      <c r="M99" s="24">
        <v>300620000</v>
      </c>
      <c r="N99" s="23">
        <f t="shared" si="26"/>
        <v>914553000</v>
      </c>
      <c r="O99" s="23">
        <f t="shared" si="27"/>
        <v>589221128</v>
      </c>
      <c r="P99" s="25">
        <v>896553000</v>
      </c>
      <c r="Q99" s="26">
        <v>6000000</v>
      </c>
      <c r="R99" s="26">
        <v>67400000</v>
      </c>
      <c r="S99" s="25">
        <v>6000000</v>
      </c>
      <c r="T99" s="25">
        <v>263420040</v>
      </c>
      <c r="U99" s="25">
        <v>6000000</v>
      </c>
      <c r="V99" s="25">
        <v>211349088</v>
      </c>
      <c r="W99" s="8">
        <v>0</v>
      </c>
      <c r="X99" s="25">
        <v>17100000</v>
      </c>
      <c r="Y99" s="8">
        <v>0</v>
      </c>
      <c r="Z99" s="25">
        <v>29952000</v>
      </c>
      <c r="AA99" s="15" t="s">
        <v>498</v>
      </c>
      <c r="AB99" s="15" t="s">
        <v>499</v>
      </c>
      <c r="AC99" s="20">
        <f t="shared" si="17"/>
        <v>0.59620190513079496</v>
      </c>
      <c r="AD99" s="21">
        <f t="shared" si="18"/>
        <v>4.8810521895080776E-2</v>
      </c>
      <c r="AE99" s="22">
        <f t="shared" si="19"/>
        <v>8.1743869209809264E-2</v>
      </c>
      <c r="AF99" s="22">
        <f t="shared" si="20"/>
        <v>0.91825613079019075</v>
      </c>
      <c r="AG99" s="20">
        <f t="shared" si="21"/>
        <v>0.17916257168111088</v>
      </c>
      <c r="AH99" s="20">
        <f t="shared" si="22"/>
        <v>0.14453572777520216</v>
      </c>
      <c r="AI99" s="20">
        <f t="shared" si="23"/>
        <v>1.1371388615883941E-2</v>
      </c>
      <c r="AJ99" s="97">
        <f t="shared" si="24"/>
        <v>1.9917884901927238E-2</v>
      </c>
    </row>
    <row r="100" spans="1:36" ht="25.5" customHeight="1" x14ac:dyDescent="0.3">
      <c r="A100" s="94">
        <v>2021</v>
      </c>
      <c r="B100" s="5" t="s">
        <v>60</v>
      </c>
      <c r="C100" s="5" t="s">
        <v>1108</v>
      </c>
      <c r="D100" s="9">
        <v>901</v>
      </c>
      <c r="E100" s="9" t="s">
        <v>500</v>
      </c>
      <c r="F100" s="5" t="s">
        <v>75</v>
      </c>
      <c r="G100" s="5" t="s">
        <v>37</v>
      </c>
      <c r="H100" s="9" t="s">
        <v>501</v>
      </c>
      <c r="I100" s="5" t="s">
        <v>77</v>
      </c>
      <c r="J100" s="9">
        <v>12</v>
      </c>
      <c r="K100" s="9" t="s">
        <v>502</v>
      </c>
      <c r="L100" s="23">
        <f t="shared" si="25"/>
        <v>229999997</v>
      </c>
      <c r="M100" s="7">
        <v>0</v>
      </c>
      <c r="N100" s="23">
        <f t="shared" si="26"/>
        <v>214999998</v>
      </c>
      <c r="O100" s="23">
        <f t="shared" si="27"/>
        <v>14999999</v>
      </c>
      <c r="P100" s="25">
        <v>199999998</v>
      </c>
      <c r="Q100" s="8">
        <v>0</v>
      </c>
      <c r="R100" s="8">
        <v>0</v>
      </c>
      <c r="S100" s="25">
        <v>15000000</v>
      </c>
      <c r="T100" s="25">
        <v>14999999</v>
      </c>
      <c r="U100" s="8">
        <v>0</v>
      </c>
      <c r="V100" s="8">
        <v>0</v>
      </c>
      <c r="W100" s="8">
        <v>0</v>
      </c>
      <c r="X100" s="8">
        <v>0</v>
      </c>
      <c r="Y100" s="8">
        <v>0</v>
      </c>
      <c r="Z100" s="8">
        <v>0</v>
      </c>
      <c r="AA100" s="15" t="s">
        <v>503</v>
      </c>
      <c r="AB100" s="15" t="s">
        <v>504</v>
      </c>
      <c r="AC100" s="20">
        <f t="shared" si="17"/>
        <v>0.86956522003780723</v>
      </c>
      <c r="AD100" s="21">
        <f t="shared" si="18"/>
        <v>0</v>
      </c>
      <c r="AE100" s="22">
        <f t="shared" si="19"/>
        <v>0</v>
      </c>
      <c r="AF100" s="22">
        <f t="shared" si="20"/>
        <v>0</v>
      </c>
      <c r="AG100" s="20">
        <f t="shared" si="21"/>
        <v>0.13043477996219277</v>
      </c>
      <c r="AH100" s="20">
        <f t="shared" si="22"/>
        <v>0</v>
      </c>
      <c r="AI100" s="20">
        <f t="shared" si="23"/>
        <v>0</v>
      </c>
      <c r="AJ100" s="97">
        <f t="shared" si="24"/>
        <v>0</v>
      </c>
    </row>
    <row r="101" spans="1:36" ht="25.5" customHeight="1" x14ac:dyDescent="0.3">
      <c r="A101" s="95">
        <v>2022</v>
      </c>
      <c r="B101" s="5" t="s">
        <v>60</v>
      </c>
      <c r="C101" s="5" t="s">
        <v>26</v>
      </c>
      <c r="D101" s="5">
        <v>917</v>
      </c>
      <c r="E101" s="9" t="s">
        <v>637</v>
      </c>
      <c r="F101" s="5" t="s">
        <v>75</v>
      </c>
      <c r="G101" s="9" t="s">
        <v>35</v>
      </c>
      <c r="H101" s="9" t="s">
        <v>645</v>
      </c>
      <c r="I101" s="5" t="s">
        <v>77</v>
      </c>
      <c r="J101" s="9">
        <v>12</v>
      </c>
      <c r="K101" s="9" t="s">
        <v>646</v>
      </c>
      <c r="L101" s="23">
        <f t="shared" si="25"/>
        <v>57000000</v>
      </c>
      <c r="M101" s="24">
        <v>50000000</v>
      </c>
      <c r="N101" s="23">
        <f t="shared" si="26"/>
        <v>50000000</v>
      </c>
      <c r="O101" s="23">
        <f t="shared" si="27"/>
        <v>7000000</v>
      </c>
      <c r="P101" s="25">
        <f>10000000+40000000</f>
        <v>50000000</v>
      </c>
      <c r="Q101" s="8">
        <v>0</v>
      </c>
      <c r="R101" s="8">
        <v>0</v>
      </c>
      <c r="S101" s="8">
        <v>0</v>
      </c>
      <c r="T101" s="25">
        <v>7000000</v>
      </c>
      <c r="U101" s="8">
        <v>0</v>
      </c>
      <c r="V101" s="8">
        <v>0</v>
      </c>
      <c r="W101" s="8">
        <v>0</v>
      </c>
      <c r="X101" s="8">
        <v>0</v>
      </c>
      <c r="Y101" s="8">
        <v>0</v>
      </c>
      <c r="Z101" s="8">
        <v>0</v>
      </c>
      <c r="AA101" s="15" t="s">
        <v>647</v>
      </c>
      <c r="AB101" s="15" t="s">
        <v>641</v>
      </c>
      <c r="AC101" s="20">
        <f t="shared" si="17"/>
        <v>0.8771929824561403</v>
      </c>
      <c r="AD101" s="21">
        <f t="shared" si="18"/>
        <v>0</v>
      </c>
      <c r="AE101" s="22">
        <f t="shared" si="19"/>
        <v>0</v>
      </c>
      <c r="AF101" s="22">
        <f t="shared" si="20"/>
        <v>0</v>
      </c>
      <c r="AG101" s="20">
        <f t="shared" si="21"/>
        <v>0.12280701754385964</v>
      </c>
      <c r="AH101" s="20">
        <f t="shared" si="22"/>
        <v>0</v>
      </c>
      <c r="AI101" s="20">
        <f t="shared" si="23"/>
        <v>0</v>
      </c>
      <c r="AJ101" s="97">
        <f t="shared" si="24"/>
        <v>0</v>
      </c>
    </row>
    <row r="102" spans="1:36" ht="25.5" customHeight="1" x14ac:dyDescent="0.3">
      <c r="A102" s="94">
        <v>2021</v>
      </c>
      <c r="B102" s="5" t="s">
        <v>60</v>
      </c>
      <c r="C102" s="5" t="s">
        <v>1259</v>
      </c>
      <c r="D102" s="9">
        <v>903</v>
      </c>
      <c r="E102" s="9" t="s">
        <v>510</v>
      </c>
      <c r="F102" s="5" t="s">
        <v>75</v>
      </c>
      <c r="G102" s="5" t="s">
        <v>35</v>
      </c>
      <c r="H102" s="9" t="s">
        <v>511</v>
      </c>
      <c r="I102" s="9" t="s">
        <v>512</v>
      </c>
      <c r="J102" s="9">
        <v>36</v>
      </c>
      <c r="K102" s="9" t="s">
        <v>513</v>
      </c>
      <c r="L102" s="23">
        <f t="shared" si="25"/>
        <v>0</v>
      </c>
      <c r="M102" s="7">
        <v>0</v>
      </c>
      <c r="N102" s="23">
        <f t="shared" si="26"/>
        <v>0</v>
      </c>
      <c r="O102" s="23">
        <f t="shared" si="27"/>
        <v>0</v>
      </c>
      <c r="P102" s="8">
        <v>0</v>
      </c>
      <c r="Q102" s="8">
        <v>0</v>
      </c>
      <c r="R102" s="8">
        <v>0</v>
      </c>
      <c r="S102" s="8">
        <v>0</v>
      </c>
      <c r="T102" s="8">
        <v>0</v>
      </c>
      <c r="U102" s="8">
        <v>0</v>
      </c>
      <c r="V102" s="8">
        <v>0</v>
      </c>
      <c r="W102" s="8">
        <v>0</v>
      </c>
      <c r="X102" s="8">
        <v>0</v>
      </c>
      <c r="Y102" s="8">
        <v>0</v>
      </c>
      <c r="Z102" s="8">
        <v>0</v>
      </c>
      <c r="AA102" s="15" t="s">
        <v>514</v>
      </c>
      <c r="AB102" s="15" t="s">
        <v>515</v>
      </c>
      <c r="AC102" s="20">
        <f t="shared" si="17"/>
        <v>0</v>
      </c>
      <c r="AD102" s="21">
        <f t="shared" si="18"/>
        <v>0</v>
      </c>
      <c r="AE102" s="22">
        <f t="shared" si="19"/>
        <v>0</v>
      </c>
      <c r="AF102" s="22">
        <f t="shared" si="20"/>
        <v>0</v>
      </c>
      <c r="AG102" s="20">
        <f t="shared" si="21"/>
        <v>0</v>
      </c>
      <c r="AH102" s="20">
        <f t="shared" si="22"/>
        <v>0</v>
      </c>
      <c r="AI102" s="20">
        <f t="shared" si="23"/>
        <v>0</v>
      </c>
      <c r="AJ102" s="97">
        <f t="shared" si="24"/>
        <v>0</v>
      </c>
    </row>
    <row r="103" spans="1:36" ht="25.5" customHeight="1" x14ac:dyDescent="0.3">
      <c r="A103" s="94">
        <v>2021</v>
      </c>
      <c r="B103" s="5" t="s">
        <v>60</v>
      </c>
      <c r="C103" s="5" t="s">
        <v>1108</v>
      </c>
      <c r="D103" s="5">
        <v>14</v>
      </c>
      <c r="E103" s="9" t="s">
        <v>516</v>
      </c>
      <c r="F103" s="5" t="s">
        <v>75</v>
      </c>
      <c r="G103" s="5" t="s">
        <v>35</v>
      </c>
      <c r="H103" s="9" t="s">
        <v>517</v>
      </c>
      <c r="I103" s="5" t="s">
        <v>77</v>
      </c>
      <c r="J103" s="5">
        <v>24</v>
      </c>
      <c r="K103" s="9" t="s">
        <v>518</v>
      </c>
      <c r="L103" s="23">
        <f t="shared" si="25"/>
        <v>2144166437</v>
      </c>
      <c r="M103" s="24">
        <v>1032452929</v>
      </c>
      <c r="N103" s="23">
        <f t="shared" si="26"/>
        <v>2000166437</v>
      </c>
      <c r="O103" s="23">
        <f t="shared" si="27"/>
        <v>144000000</v>
      </c>
      <c r="P103" s="25">
        <v>2000166437</v>
      </c>
      <c r="Q103" s="8">
        <v>0</v>
      </c>
      <c r="R103" s="26">
        <v>24000000</v>
      </c>
      <c r="S103" s="8">
        <v>0</v>
      </c>
      <c r="T103" s="25">
        <v>72000000</v>
      </c>
      <c r="U103" s="8">
        <v>0</v>
      </c>
      <c r="V103" s="25">
        <v>48000000</v>
      </c>
      <c r="W103" s="8">
        <v>0</v>
      </c>
      <c r="X103" s="8">
        <v>0</v>
      </c>
      <c r="Y103" s="8">
        <v>0</v>
      </c>
      <c r="Z103" s="8">
        <v>0</v>
      </c>
      <c r="AA103" s="15" t="s">
        <v>519</v>
      </c>
      <c r="AB103" s="15" t="s">
        <v>520</v>
      </c>
      <c r="AC103" s="20">
        <f t="shared" si="17"/>
        <v>0.93284103439214505</v>
      </c>
      <c r="AD103" s="21">
        <f t="shared" si="18"/>
        <v>1.1193160934642501E-2</v>
      </c>
      <c r="AE103" s="22">
        <f t="shared" si="19"/>
        <v>0</v>
      </c>
      <c r="AF103" s="22">
        <f t="shared" si="20"/>
        <v>1</v>
      </c>
      <c r="AG103" s="20">
        <f t="shared" si="21"/>
        <v>3.3579482803927502E-2</v>
      </c>
      <c r="AH103" s="20">
        <f t="shared" si="22"/>
        <v>2.2386321869285002E-2</v>
      </c>
      <c r="AI103" s="20">
        <f t="shared" si="23"/>
        <v>0</v>
      </c>
      <c r="AJ103" s="97">
        <f t="shared" si="24"/>
        <v>0</v>
      </c>
    </row>
    <row r="104" spans="1:36" ht="25.5" customHeight="1" x14ac:dyDescent="0.3">
      <c r="A104" s="94">
        <v>2021</v>
      </c>
      <c r="B104" s="5" t="s">
        <v>60</v>
      </c>
      <c r="C104" s="5" t="s">
        <v>1259</v>
      </c>
      <c r="D104" s="5">
        <v>16</v>
      </c>
      <c r="E104" s="9" t="s">
        <v>521</v>
      </c>
      <c r="F104" s="5" t="s">
        <v>75</v>
      </c>
      <c r="G104" s="5" t="s">
        <v>35</v>
      </c>
      <c r="H104" s="9" t="s">
        <v>77</v>
      </c>
      <c r="I104" s="5" t="s">
        <v>77</v>
      </c>
      <c r="J104" s="5">
        <v>24</v>
      </c>
      <c r="K104" s="9" t="s">
        <v>522</v>
      </c>
      <c r="L104" s="23">
        <f t="shared" si="25"/>
        <v>732600712</v>
      </c>
      <c r="M104" s="24">
        <v>666597319</v>
      </c>
      <c r="N104" s="23">
        <f t="shared" si="26"/>
        <v>666597319</v>
      </c>
      <c r="O104" s="23">
        <f t="shared" si="27"/>
        <v>66003393</v>
      </c>
      <c r="P104" s="25">
        <v>666597319</v>
      </c>
      <c r="Q104" s="8">
        <v>0</v>
      </c>
      <c r="R104" s="26">
        <v>66003393</v>
      </c>
      <c r="S104" s="8">
        <v>0</v>
      </c>
      <c r="T104" s="8">
        <v>0</v>
      </c>
      <c r="U104" s="8">
        <v>0</v>
      </c>
      <c r="V104" s="8">
        <v>0</v>
      </c>
      <c r="W104" s="8">
        <v>0</v>
      </c>
      <c r="X104" s="8">
        <v>0</v>
      </c>
      <c r="Y104" s="8">
        <v>0</v>
      </c>
      <c r="Z104" s="8">
        <v>0</v>
      </c>
      <c r="AA104" s="5">
        <v>0</v>
      </c>
      <c r="AB104" s="5">
        <v>0</v>
      </c>
      <c r="AC104" s="20">
        <f t="shared" si="17"/>
        <v>0.90990536602153893</v>
      </c>
      <c r="AD104" s="21">
        <f t="shared" si="18"/>
        <v>9.0094633978461111E-2</v>
      </c>
      <c r="AE104" s="22">
        <f t="shared" si="19"/>
        <v>0</v>
      </c>
      <c r="AF104" s="22">
        <f t="shared" si="20"/>
        <v>1</v>
      </c>
      <c r="AG104" s="20">
        <f t="shared" si="21"/>
        <v>0</v>
      </c>
      <c r="AH104" s="20">
        <f t="shared" si="22"/>
        <v>0</v>
      </c>
      <c r="AI104" s="20">
        <f t="shared" si="23"/>
        <v>0</v>
      </c>
      <c r="AJ104" s="97">
        <f t="shared" si="24"/>
        <v>0</v>
      </c>
    </row>
    <row r="105" spans="1:36" ht="25.5" customHeight="1" x14ac:dyDescent="0.3">
      <c r="A105" s="94">
        <v>2021</v>
      </c>
      <c r="B105" s="5" t="s">
        <v>60</v>
      </c>
      <c r="C105" s="5" t="s">
        <v>1108</v>
      </c>
      <c r="D105" s="9">
        <v>908</v>
      </c>
      <c r="E105" s="9" t="s">
        <v>523</v>
      </c>
      <c r="F105" s="5" t="s">
        <v>75</v>
      </c>
      <c r="G105" s="5" t="s">
        <v>35</v>
      </c>
      <c r="H105" s="9" t="s">
        <v>524</v>
      </c>
      <c r="I105" s="5" t="s">
        <v>77</v>
      </c>
      <c r="J105" s="9">
        <v>18</v>
      </c>
      <c r="K105" s="9" t="s">
        <v>525</v>
      </c>
      <c r="L105" s="23">
        <f t="shared" si="25"/>
        <v>625277980</v>
      </c>
      <c r="M105" s="24">
        <v>439777980</v>
      </c>
      <c r="N105" s="23">
        <f t="shared" si="26"/>
        <v>495777980</v>
      </c>
      <c r="O105" s="23">
        <f t="shared" si="27"/>
        <v>129500000</v>
      </c>
      <c r="P105" s="25">
        <v>495777980</v>
      </c>
      <c r="Q105" s="8">
        <v>0</v>
      </c>
      <c r="R105" s="26">
        <v>129500000</v>
      </c>
      <c r="S105" s="8">
        <v>0</v>
      </c>
      <c r="T105" s="8">
        <v>0</v>
      </c>
      <c r="U105" s="8">
        <v>0</v>
      </c>
      <c r="V105" s="8">
        <v>0</v>
      </c>
      <c r="W105" s="8">
        <v>0</v>
      </c>
      <c r="X105" s="8">
        <v>0</v>
      </c>
      <c r="Y105" s="8">
        <v>0</v>
      </c>
      <c r="Z105" s="8">
        <v>0</v>
      </c>
      <c r="AA105" s="15" t="s">
        <v>526</v>
      </c>
      <c r="AB105" s="15" t="s">
        <v>527</v>
      </c>
      <c r="AC105" s="20">
        <f t="shared" si="17"/>
        <v>0.7928921149598136</v>
      </c>
      <c r="AD105" s="21">
        <f t="shared" si="18"/>
        <v>0.20710788504018646</v>
      </c>
      <c r="AE105" s="22">
        <f t="shared" si="19"/>
        <v>0</v>
      </c>
      <c r="AF105" s="22">
        <f t="shared" si="20"/>
        <v>1</v>
      </c>
      <c r="AG105" s="20">
        <f t="shared" si="21"/>
        <v>0</v>
      </c>
      <c r="AH105" s="20">
        <f t="shared" si="22"/>
        <v>0</v>
      </c>
      <c r="AI105" s="20">
        <f t="shared" si="23"/>
        <v>0</v>
      </c>
      <c r="AJ105" s="97">
        <f t="shared" si="24"/>
        <v>0</v>
      </c>
    </row>
    <row r="106" spans="1:36" ht="25.5" customHeight="1" x14ac:dyDescent="0.3">
      <c r="A106" s="95">
        <v>2022</v>
      </c>
      <c r="B106" s="5" t="s">
        <v>60</v>
      </c>
      <c r="C106" s="5" t="s">
        <v>26</v>
      </c>
      <c r="D106" s="5">
        <v>917</v>
      </c>
      <c r="E106" s="9" t="s">
        <v>637</v>
      </c>
      <c r="F106" s="5" t="s">
        <v>75</v>
      </c>
      <c r="G106" s="9" t="s">
        <v>35</v>
      </c>
      <c r="H106" s="9" t="s">
        <v>645</v>
      </c>
      <c r="I106" s="5" t="s">
        <v>77</v>
      </c>
      <c r="J106" s="9">
        <v>12</v>
      </c>
      <c r="K106" s="9" t="s">
        <v>648</v>
      </c>
      <c r="L106" s="23">
        <f t="shared" si="25"/>
        <v>57000000</v>
      </c>
      <c r="M106" s="24">
        <v>50000000</v>
      </c>
      <c r="N106" s="23">
        <f t="shared" si="26"/>
        <v>50000000</v>
      </c>
      <c r="O106" s="23">
        <f t="shared" si="27"/>
        <v>7000000</v>
      </c>
      <c r="P106" s="25">
        <f>10000000+40000000</f>
        <v>50000000</v>
      </c>
      <c r="Q106" s="8">
        <v>0</v>
      </c>
      <c r="R106" s="8">
        <v>0</v>
      </c>
      <c r="S106" s="8">
        <v>0</v>
      </c>
      <c r="T106" s="25">
        <v>7000000</v>
      </c>
      <c r="U106" s="8">
        <v>0</v>
      </c>
      <c r="V106" s="8">
        <v>0</v>
      </c>
      <c r="W106" s="8">
        <v>0</v>
      </c>
      <c r="X106" s="8">
        <v>0</v>
      </c>
      <c r="Y106" s="8">
        <v>0</v>
      </c>
      <c r="Z106" s="8">
        <v>0</v>
      </c>
      <c r="AA106" s="5">
        <v>0</v>
      </c>
      <c r="AB106" s="15" t="s">
        <v>641</v>
      </c>
      <c r="AC106" s="20">
        <f t="shared" si="17"/>
        <v>0.8771929824561403</v>
      </c>
      <c r="AD106" s="21">
        <f t="shared" si="18"/>
        <v>0</v>
      </c>
      <c r="AE106" s="22">
        <f t="shared" si="19"/>
        <v>0</v>
      </c>
      <c r="AF106" s="22">
        <f t="shared" si="20"/>
        <v>0</v>
      </c>
      <c r="AG106" s="20">
        <f t="shared" si="21"/>
        <v>0.12280701754385964</v>
      </c>
      <c r="AH106" s="20">
        <f t="shared" si="22"/>
        <v>0</v>
      </c>
      <c r="AI106" s="20">
        <f t="shared" si="23"/>
        <v>0</v>
      </c>
      <c r="AJ106" s="97">
        <f t="shared" si="24"/>
        <v>0</v>
      </c>
    </row>
    <row r="107" spans="1:36" ht="25.5" customHeight="1" x14ac:dyDescent="0.3">
      <c r="A107" s="94">
        <v>2021</v>
      </c>
      <c r="B107" s="5" t="s">
        <v>60</v>
      </c>
      <c r="C107" s="5" t="s">
        <v>1108</v>
      </c>
      <c r="D107" s="9">
        <v>908</v>
      </c>
      <c r="E107" s="9" t="s">
        <v>523</v>
      </c>
      <c r="F107" s="5" t="s">
        <v>75</v>
      </c>
      <c r="G107" s="5" t="s">
        <v>36</v>
      </c>
      <c r="H107" s="9" t="s">
        <v>532</v>
      </c>
      <c r="I107" s="5" t="s">
        <v>77</v>
      </c>
      <c r="J107" s="9">
        <v>18</v>
      </c>
      <c r="K107" s="9" t="s">
        <v>533</v>
      </c>
      <c r="L107" s="23">
        <f t="shared" si="25"/>
        <v>473845416</v>
      </c>
      <c r="M107" s="7">
        <v>0</v>
      </c>
      <c r="N107" s="23">
        <f t="shared" si="26"/>
        <v>356095829</v>
      </c>
      <c r="O107" s="23">
        <f t="shared" si="27"/>
        <v>117749587</v>
      </c>
      <c r="P107" s="25">
        <v>356095829</v>
      </c>
      <c r="Q107" s="8">
        <v>0</v>
      </c>
      <c r="R107" s="26">
        <v>12489887</v>
      </c>
      <c r="S107" s="8">
        <v>0</v>
      </c>
      <c r="T107" s="25">
        <v>100978700</v>
      </c>
      <c r="U107" s="8">
        <v>0</v>
      </c>
      <c r="V107" s="25">
        <v>4281000</v>
      </c>
      <c r="W107" s="8">
        <v>0</v>
      </c>
      <c r="X107" s="8">
        <v>0</v>
      </c>
      <c r="Y107" s="8">
        <v>0</v>
      </c>
      <c r="Z107" s="8">
        <v>0</v>
      </c>
      <c r="AA107" s="15" t="s">
        <v>534</v>
      </c>
      <c r="AB107" s="15" t="s">
        <v>535</v>
      </c>
      <c r="AC107" s="20">
        <f t="shared" si="17"/>
        <v>0.75150210802081496</v>
      </c>
      <c r="AD107" s="21">
        <f t="shared" si="18"/>
        <v>2.6358568803797396E-2</v>
      </c>
      <c r="AE107" s="22">
        <f t="shared" si="19"/>
        <v>0</v>
      </c>
      <c r="AF107" s="22">
        <f t="shared" si="20"/>
        <v>1</v>
      </c>
      <c r="AG107" s="20">
        <f t="shared" si="21"/>
        <v>0.21310473118515935</v>
      </c>
      <c r="AH107" s="20">
        <f t="shared" si="22"/>
        <v>9.0345919902283071E-3</v>
      </c>
      <c r="AI107" s="20">
        <f t="shared" si="23"/>
        <v>0</v>
      </c>
      <c r="AJ107" s="97">
        <f t="shared" si="24"/>
        <v>0</v>
      </c>
    </row>
    <row r="108" spans="1:36" ht="25.5" customHeight="1" x14ac:dyDescent="0.3">
      <c r="A108" s="94">
        <v>2019</v>
      </c>
      <c r="B108" s="5" t="s">
        <v>60</v>
      </c>
      <c r="C108" s="5" t="s">
        <v>26</v>
      </c>
      <c r="D108" s="5">
        <v>836</v>
      </c>
      <c r="E108" s="5" t="s">
        <v>325</v>
      </c>
      <c r="F108" s="5" t="s">
        <v>75</v>
      </c>
      <c r="G108" s="5" t="s">
        <v>35</v>
      </c>
      <c r="H108" s="5" t="s">
        <v>326</v>
      </c>
      <c r="I108" s="5" t="s">
        <v>77</v>
      </c>
      <c r="J108" s="5">
        <v>28</v>
      </c>
      <c r="K108" s="5" t="s">
        <v>327</v>
      </c>
      <c r="L108" s="6">
        <f t="shared" si="25"/>
        <v>103750375</v>
      </c>
      <c r="M108" s="7">
        <v>32000000</v>
      </c>
      <c r="N108" s="6">
        <f t="shared" si="26"/>
        <v>32690000</v>
      </c>
      <c r="O108" s="6">
        <f t="shared" si="27"/>
        <v>71060375</v>
      </c>
      <c r="P108" s="8">
        <v>32000000</v>
      </c>
      <c r="Q108" s="8">
        <v>430000</v>
      </c>
      <c r="R108" s="8">
        <v>43308311</v>
      </c>
      <c r="S108" s="8">
        <v>260000</v>
      </c>
      <c r="T108" s="8">
        <v>27752064</v>
      </c>
      <c r="U108" s="8">
        <v>0</v>
      </c>
      <c r="V108" s="8">
        <v>0</v>
      </c>
      <c r="W108" s="8">
        <v>0</v>
      </c>
      <c r="X108" s="8">
        <v>0</v>
      </c>
      <c r="Y108" s="8">
        <v>0</v>
      </c>
      <c r="Z108" s="8">
        <v>0</v>
      </c>
      <c r="AA108" s="5" t="s">
        <v>328</v>
      </c>
      <c r="AB108" s="5" t="s">
        <v>329</v>
      </c>
      <c r="AC108" s="20">
        <f t="shared" si="17"/>
        <v>0.30843262012305978</v>
      </c>
      <c r="AD108" s="21">
        <f t="shared" si="18"/>
        <v>0.42157255817147649</v>
      </c>
      <c r="AE108" s="22">
        <f t="shared" si="19"/>
        <v>9.831198099990647E-3</v>
      </c>
      <c r="AF108" s="22">
        <f t="shared" si="20"/>
        <v>0.99016880190000933</v>
      </c>
      <c r="AG108" s="20">
        <f t="shared" si="21"/>
        <v>0.26999482170546374</v>
      </c>
      <c r="AH108" s="20">
        <f t="shared" si="22"/>
        <v>0</v>
      </c>
      <c r="AI108" s="20">
        <f t="shared" si="23"/>
        <v>0</v>
      </c>
      <c r="AJ108" s="97">
        <f t="shared" si="24"/>
        <v>0</v>
      </c>
    </row>
    <row r="109" spans="1:36" ht="25.5" customHeight="1" x14ac:dyDescent="0.3">
      <c r="A109" s="94">
        <v>2021</v>
      </c>
      <c r="B109" s="5" t="s">
        <v>60</v>
      </c>
      <c r="C109" s="5" t="s">
        <v>1108</v>
      </c>
      <c r="D109" s="9" t="s">
        <v>77</v>
      </c>
      <c r="E109" s="9" t="s">
        <v>539</v>
      </c>
      <c r="F109" s="9" t="s">
        <v>71</v>
      </c>
      <c r="G109" s="5" t="s">
        <v>35</v>
      </c>
      <c r="H109" s="9" t="s">
        <v>540</v>
      </c>
      <c r="I109" s="5" t="s">
        <v>77</v>
      </c>
      <c r="J109" s="9">
        <v>0</v>
      </c>
      <c r="K109" s="9" t="s">
        <v>541</v>
      </c>
      <c r="L109" s="23">
        <f t="shared" si="25"/>
        <v>5675900</v>
      </c>
      <c r="M109" s="24">
        <f>+P109</f>
        <v>5675900</v>
      </c>
      <c r="N109" s="23">
        <f t="shared" si="26"/>
        <v>5675900</v>
      </c>
      <c r="O109" s="23">
        <f t="shared" si="27"/>
        <v>0</v>
      </c>
      <c r="P109" s="25">
        <f>1250*4540.72</f>
        <v>5675900</v>
      </c>
      <c r="Q109" s="8">
        <v>0</v>
      </c>
      <c r="R109" s="8">
        <v>0</v>
      </c>
      <c r="S109" s="8">
        <v>0</v>
      </c>
      <c r="T109" s="8">
        <v>0</v>
      </c>
      <c r="U109" s="8">
        <v>0</v>
      </c>
      <c r="V109" s="8">
        <v>0</v>
      </c>
      <c r="W109" s="8">
        <v>0</v>
      </c>
      <c r="X109" s="8">
        <v>0</v>
      </c>
      <c r="Y109" s="8">
        <v>0</v>
      </c>
      <c r="Z109" s="8">
        <v>0</v>
      </c>
      <c r="AA109" s="15" t="s">
        <v>542</v>
      </c>
      <c r="AB109" s="5">
        <v>0</v>
      </c>
      <c r="AC109" s="20">
        <f t="shared" si="17"/>
        <v>1</v>
      </c>
      <c r="AD109" s="21">
        <f t="shared" si="18"/>
        <v>0</v>
      </c>
      <c r="AE109" s="22">
        <f t="shared" si="19"/>
        <v>0</v>
      </c>
      <c r="AF109" s="22">
        <f t="shared" si="20"/>
        <v>0</v>
      </c>
      <c r="AG109" s="20">
        <f t="shared" si="21"/>
        <v>0</v>
      </c>
      <c r="AH109" s="20">
        <f t="shared" si="22"/>
        <v>0</v>
      </c>
      <c r="AI109" s="20">
        <f t="shared" si="23"/>
        <v>0</v>
      </c>
      <c r="AJ109" s="97">
        <f t="shared" si="24"/>
        <v>0</v>
      </c>
    </row>
    <row r="110" spans="1:36" ht="25.5" customHeight="1" x14ac:dyDescent="0.3">
      <c r="A110" s="95">
        <v>2022</v>
      </c>
      <c r="B110" s="5" t="s">
        <v>60</v>
      </c>
      <c r="C110" s="5" t="s">
        <v>26</v>
      </c>
      <c r="D110" s="5">
        <v>30</v>
      </c>
      <c r="E110" s="9" t="s">
        <v>704</v>
      </c>
      <c r="F110" s="5" t="s">
        <v>75</v>
      </c>
      <c r="G110" s="9" t="s">
        <v>36</v>
      </c>
      <c r="H110" s="9" t="s">
        <v>705</v>
      </c>
      <c r="I110" s="5" t="s">
        <v>77</v>
      </c>
      <c r="J110" s="5">
        <v>18</v>
      </c>
      <c r="K110" s="9" t="s">
        <v>706</v>
      </c>
      <c r="L110" s="23">
        <f t="shared" si="25"/>
        <v>8426449145.6999998</v>
      </c>
      <c r="M110" s="7">
        <v>0</v>
      </c>
      <c r="N110" s="23">
        <f t="shared" si="26"/>
        <v>8212449145.6999998</v>
      </c>
      <c r="O110" s="23">
        <f t="shared" si="27"/>
        <v>214000000</v>
      </c>
      <c r="P110" s="25">
        <v>8212449145.6999998</v>
      </c>
      <c r="Q110" s="8">
        <v>0</v>
      </c>
      <c r="R110" s="26">
        <v>40000000</v>
      </c>
      <c r="S110" s="8">
        <v>0</v>
      </c>
      <c r="T110" s="25">
        <v>140000000</v>
      </c>
      <c r="U110" s="8">
        <v>0</v>
      </c>
      <c r="V110" s="25">
        <v>17000000</v>
      </c>
      <c r="W110" s="8">
        <v>0</v>
      </c>
      <c r="X110" s="25">
        <v>17000000</v>
      </c>
      <c r="Y110" s="8">
        <v>0</v>
      </c>
      <c r="Z110" s="8">
        <v>0</v>
      </c>
      <c r="AA110" s="15" t="s">
        <v>707</v>
      </c>
      <c r="AB110" s="15" t="s">
        <v>708</v>
      </c>
      <c r="AC110" s="20">
        <f t="shared" si="17"/>
        <v>0.97460377481667904</v>
      </c>
      <c r="AD110" s="21">
        <f t="shared" si="18"/>
        <v>4.7469579781908395E-3</v>
      </c>
      <c r="AE110" s="22">
        <f t="shared" si="19"/>
        <v>0</v>
      </c>
      <c r="AF110" s="22">
        <f t="shared" si="20"/>
        <v>1</v>
      </c>
      <c r="AG110" s="20">
        <f t="shared" si="21"/>
        <v>1.661435292366794E-2</v>
      </c>
      <c r="AH110" s="20">
        <f t="shared" si="22"/>
        <v>2.0174571407311067E-3</v>
      </c>
      <c r="AI110" s="20">
        <f t="shared" si="23"/>
        <v>2.0174571407311067E-3</v>
      </c>
      <c r="AJ110" s="97">
        <f t="shared" si="24"/>
        <v>0</v>
      </c>
    </row>
    <row r="111" spans="1:36" ht="25.5" customHeight="1" x14ac:dyDescent="0.3">
      <c r="A111" s="94">
        <v>2021</v>
      </c>
      <c r="B111" s="5" t="s">
        <v>57</v>
      </c>
      <c r="C111" s="5" t="s">
        <v>1259</v>
      </c>
      <c r="D111" s="9" t="s">
        <v>77</v>
      </c>
      <c r="E111" s="9" t="s">
        <v>77</v>
      </c>
      <c r="F111" s="9" t="s">
        <v>84</v>
      </c>
      <c r="G111" s="5" t="s">
        <v>37</v>
      </c>
      <c r="H111" s="9" t="s">
        <v>84</v>
      </c>
      <c r="I111" s="5" t="s">
        <v>77</v>
      </c>
      <c r="J111" s="9">
        <v>18</v>
      </c>
      <c r="K111" s="9" t="s">
        <v>547</v>
      </c>
      <c r="L111" s="23">
        <f t="shared" si="25"/>
        <v>0</v>
      </c>
      <c r="M111" s="7">
        <v>0</v>
      </c>
      <c r="N111" s="23">
        <f t="shared" si="26"/>
        <v>0</v>
      </c>
      <c r="O111" s="23">
        <f t="shared" si="27"/>
        <v>0</v>
      </c>
      <c r="P111" s="8">
        <v>0</v>
      </c>
      <c r="Q111" s="8">
        <v>0</v>
      </c>
      <c r="R111" s="8">
        <v>0</v>
      </c>
      <c r="S111" s="8">
        <v>0</v>
      </c>
      <c r="T111" s="8">
        <v>0</v>
      </c>
      <c r="U111" s="8">
        <v>0</v>
      </c>
      <c r="V111" s="8">
        <v>0</v>
      </c>
      <c r="W111" s="8">
        <v>0</v>
      </c>
      <c r="X111" s="8">
        <v>0</v>
      </c>
      <c r="Y111" s="8">
        <v>0</v>
      </c>
      <c r="Z111" s="8">
        <v>0</v>
      </c>
      <c r="AA111" s="15" t="s">
        <v>548</v>
      </c>
      <c r="AB111" s="5">
        <v>0</v>
      </c>
      <c r="AC111" s="20">
        <f t="shared" si="17"/>
        <v>0</v>
      </c>
      <c r="AD111" s="21">
        <f t="shared" si="18"/>
        <v>0</v>
      </c>
      <c r="AE111" s="22">
        <f t="shared" si="19"/>
        <v>0</v>
      </c>
      <c r="AF111" s="22">
        <f t="shared" si="20"/>
        <v>0</v>
      </c>
      <c r="AG111" s="20">
        <f t="shared" si="21"/>
        <v>0</v>
      </c>
      <c r="AH111" s="20">
        <f t="shared" si="22"/>
        <v>0</v>
      </c>
      <c r="AI111" s="20">
        <f t="shared" si="23"/>
        <v>0</v>
      </c>
      <c r="AJ111" s="97">
        <f t="shared" si="24"/>
        <v>0</v>
      </c>
    </row>
    <row r="112" spans="1:36" ht="25.5" customHeight="1" x14ac:dyDescent="0.3">
      <c r="A112" s="95">
        <v>2022</v>
      </c>
      <c r="B112" s="5" t="s">
        <v>60</v>
      </c>
      <c r="C112" s="5" t="s">
        <v>26</v>
      </c>
      <c r="D112" s="5">
        <v>30</v>
      </c>
      <c r="E112" s="9" t="s">
        <v>724</v>
      </c>
      <c r="F112" s="5" t="s">
        <v>75</v>
      </c>
      <c r="G112" s="9" t="s">
        <v>35</v>
      </c>
      <c r="H112" s="9" t="s">
        <v>725</v>
      </c>
      <c r="I112" s="5" t="s">
        <v>77</v>
      </c>
      <c r="J112" s="5">
        <v>24</v>
      </c>
      <c r="K112" s="9" t="s">
        <v>726</v>
      </c>
      <c r="L112" s="23">
        <f t="shared" si="25"/>
        <v>6528618114.8500004</v>
      </c>
      <c r="M112" s="7">
        <v>0</v>
      </c>
      <c r="N112" s="23">
        <f t="shared" si="26"/>
        <v>6400605995.3000002</v>
      </c>
      <c r="O112" s="23">
        <f t="shared" si="27"/>
        <v>128012119.55</v>
      </c>
      <c r="P112" s="25">
        <v>6400605995.3000002</v>
      </c>
      <c r="Q112" s="8">
        <v>0</v>
      </c>
      <c r="R112" s="26">
        <v>64006059.590000004</v>
      </c>
      <c r="S112" s="8">
        <v>0</v>
      </c>
      <c r="T112" s="25">
        <v>19201817.989999998</v>
      </c>
      <c r="U112" s="8">
        <v>0</v>
      </c>
      <c r="V112" s="25">
        <v>38403635.969999999</v>
      </c>
      <c r="W112" s="8">
        <v>0</v>
      </c>
      <c r="X112" s="25">
        <v>6400606</v>
      </c>
      <c r="Y112" s="8">
        <v>0</v>
      </c>
      <c r="Z112" s="8">
        <v>0</v>
      </c>
      <c r="AA112" s="15" t="s">
        <v>727</v>
      </c>
      <c r="AB112" s="15" t="s">
        <v>728</v>
      </c>
      <c r="AC112" s="20">
        <f t="shared" si="17"/>
        <v>0.98039215691620507</v>
      </c>
      <c r="AD112" s="21">
        <f t="shared" si="18"/>
        <v>9.8039215135606976E-3</v>
      </c>
      <c r="AE112" s="22">
        <f t="shared" si="19"/>
        <v>0</v>
      </c>
      <c r="AF112" s="22">
        <f t="shared" si="20"/>
        <v>1</v>
      </c>
      <c r="AG112" s="20">
        <f t="shared" si="21"/>
        <v>2.9411764713766189E-3</v>
      </c>
      <c r="AH112" s="20">
        <f t="shared" si="22"/>
        <v>5.8823529412215204E-3</v>
      </c>
      <c r="AI112" s="20">
        <f t="shared" si="23"/>
        <v>9.8039215763611235E-4</v>
      </c>
      <c r="AJ112" s="97">
        <f t="shared" si="24"/>
        <v>0</v>
      </c>
    </row>
    <row r="113" spans="1:36" ht="25.5" customHeight="1" x14ac:dyDescent="0.3">
      <c r="A113" s="94">
        <v>2021</v>
      </c>
      <c r="B113" s="5" t="s">
        <v>60</v>
      </c>
      <c r="C113" s="5" t="s">
        <v>1108</v>
      </c>
      <c r="D113" s="5">
        <v>17</v>
      </c>
      <c r="E113" s="9" t="s">
        <v>553</v>
      </c>
      <c r="F113" s="5" t="s">
        <v>75</v>
      </c>
      <c r="G113" s="9" t="s">
        <v>37</v>
      </c>
      <c r="H113" s="9" t="s">
        <v>554</v>
      </c>
      <c r="I113" s="5" t="s">
        <v>77</v>
      </c>
      <c r="J113" s="5">
        <v>24</v>
      </c>
      <c r="K113" s="15" t="s">
        <v>497</v>
      </c>
      <c r="L113" s="23">
        <f t="shared" si="25"/>
        <v>2617399933.9679999</v>
      </c>
      <c r="M113" s="24">
        <v>450226116.39999998</v>
      </c>
      <c r="N113" s="23">
        <f t="shared" si="26"/>
        <v>2092682545.5999999</v>
      </c>
      <c r="O113" s="23">
        <f t="shared" si="27"/>
        <v>524717388.36800003</v>
      </c>
      <c r="P113" s="25">
        <v>2092682545.5999999</v>
      </c>
      <c r="Q113" s="8">
        <v>0</v>
      </c>
      <c r="R113" s="26">
        <v>56600000</v>
      </c>
      <c r="S113" s="8">
        <v>0</v>
      </c>
      <c r="T113" s="25">
        <v>88227436.368000001</v>
      </c>
      <c r="U113" s="8">
        <v>0</v>
      </c>
      <c r="V113" s="25">
        <v>140899392</v>
      </c>
      <c r="W113" s="8">
        <v>0</v>
      </c>
      <c r="X113" s="25">
        <v>238990560</v>
      </c>
      <c r="Y113" s="8">
        <v>0</v>
      </c>
      <c r="Z113" s="8">
        <v>0</v>
      </c>
      <c r="AA113" s="15" t="s">
        <v>555</v>
      </c>
      <c r="AB113" s="15" t="s">
        <v>556</v>
      </c>
      <c r="AC113" s="20">
        <f t="shared" si="17"/>
        <v>0.79952724015984666</v>
      </c>
      <c r="AD113" s="21">
        <f t="shared" si="18"/>
        <v>2.1624513420917656E-2</v>
      </c>
      <c r="AE113" s="22">
        <f t="shared" si="19"/>
        <v>0</v>
      </c>
      <c r="AF113" s="22">
        <f t="shared" si="20"/>
        <v>1</v>
      </c>
      <c r="AG113" s="20">
        <f t="shared" si="21"/>
        <v>3.3708045615423579E-2</v>
      </c>
      <c r="AH113" s="20">
        <f t="shared" si="22"/>
        <v>5.3831816136097839E-2</v>
      </c>
      <c r="AI113" s="20">
        <f t="shared" si="23"/>
        <v>9.1308384667714237E-2</v>
      </c>
      <c r="AJ113" s="97">
        <f t="shared" si="24"/>
        <v>0</v>
      </c>
    </row>
    <row r="114" spans="1:36" ht="25.5" customHeight="1" x14ac:dyDescent="0.3">
      <c r="A114" s="94">
        <v>2021</v>
      </c>
      <c r="B114" s="5" t="s">
        <v>57</v>
      </c>
      <c r="C114" s="5" t="s">
        <v>1259</v>
      </c>
      <c r="D114" s="9" t="s">
        <v>77</v>
      </c>
      <c r="E114" s="9" t="s">
        <v>77</v>
      </c>
      <c r="F114" s="9" t="s">
        <v>86</v>
      </c>
      <c r="G114" s="5" t="s">
        <v>37</v>
      </c>
      <c r="H114" s="9" t="s">
        <v>86</v>
      </c>
      <c r="I114" s="5" t="s">
        <v>77</v>
      </c>
      <c r="J114" s="9">
        <v>60</v>
      </c>
      <c r="K114" s="9" t="s">
        <v>557</v>
      </c>
      <c r="L114" s="23">
        <f t="shared" si="25"/>
        <v>0</v>
      </c>
      <c r="M114" s="7">
        <v>0</v>
      </c>
      <c r="N114" s="23">
        <f t="shared" si="26"/>
        <v>0</v>
      </c>
      <c r="O114" s="23">
        <f t="shared" si="27"/>
        <v>0</v>
      </c>
      <c r="P114" s="8">
        <v>0</v>
      </c>
      <c r="Q114" s="8">
        <v>0</v>
      </c>
      <c r="R114" s="8">
        <v>0</v>
      </c>
      <c r="S114" s="8">
        <v>0</v>
      </c>
      <c r="T114" s="8">
        <v>0</v>
      </c>
      <c r="U114" s="8">
        <v>0</v>
      </c>
      <c r="V114" s="8">
        <v>0</v>
      </c>
      <c r="W114" s="8">
        <v>0</v>
      </c>
      <c r="X114" s="8">
        <v>0</v>
      </c>
      <c r="Y114" s="8">
        <v>0</v>
      </c>
      <c r="Z114" s="8">
        <v>0</v>
      </c>
      <c r="AA114" s="5">
        <v>0</v>
      </c>
      <c r="AB114" s="5">
        <v>0</v>
      </c>
      <c r="AC114" s="20">
        <f t="shared" si="17"/>
        <v>0</v>
      </c>
      <c r="AD114" s="21">
        <f t="shared" si="18"/>
        <v>0</v>
      </c>
      <c r="AE114" s="22">
        <f t="shared" si="19"/>
        <v>0</v>
      </c>
      <c r="AF114" s="22">
        <f t="shared" si="20"/>
        <v>0</v>
      </c>
      <c r="AG114" s="20">
        <f t="shared" si="21"/>
        <v>0</v>
      </c>
      <c r="AH114" s="20">
        <f t="shared" si="22"/>
        <v>0</v>
      </c>
      <c r="AI114" s="20">
        <f t="shared" si="23"/>
        <v>0</v>
      </c>
      <c r="AJ114" s="97">
        <f t="shared" si="24"/>
        <v>0</v>
      </c>
    </row>
    <row r="115" spans="1:36" ht="25.5" customHeight="1" x14ac:dyDescent="0.3">
      <c r="A115" s="94">
        <v>2021</v>
      </c>
      <c r="B115" s="5" t="s">
        <v>57</v>
      </c>
      <c r="C115" s="5" t="s">
        <v>1259</v>
      </c>
      <c r="D115" s="9" t="s">
        <v>77</v>
      </c>
      <c r="E115" s="9" t="s">
        <v>77</v>
      </c>
      <c r="F115" s="9" t="s">
        <v>87</v>
      </c>
      <c r="G115" s="5" t="s">
        <v>37</v>
      </c>
      <c r="H115" s="9" t="s">
        <v>87</v>
      </c>
      <c r="I115" s="5" t="s">
        <v>77</v>
      </c>
      <c r="J115" s="9">
        <v>24</v>
      </c>
      <c r="K115" s="9" t="s">
        <v>558</v>
      </c>
      <c r="L115" s="23">
        <f t="shared" si="25"/>
        <v>0</v>
      </c>
      <c r="M115" s="7">
        <v>0</v>
      </c>
      <c r="N115" s="23">
        <f t="shared" si="26"/>
        <v>0</v>
      </c>
      <c r="O115" s="23">
        <f t="shared" si="27"/>
        <v>0</v>
      </c>
      <c r="P115" s="8">
        <v>0</v>
      </c>
      <c r="Q115" s="8">
        <v>0</v>
      </c>
      <c r="R115" s="8">
        <v>0</v>
      </c>
      <c r="S115" s="8">
        <v>0</v>
      </c>
      <c r="T115" s="8">
        <v>0</v>
      </c>
      <c r="U115" s="8">
        <v>0</v>
      </c>
      <c r="V115" s="8">
        <v>0</v>
      </c>
      <c r="W115" s="8">
        <v>0</v>
      </c>
      <c r="X115" s="8">
        <v>0</v>
      </c>
      <c r="Y115" s="8">
        <v>0</v>
      </c>
      <c r="Z115" s="8">
        <v>0</v>
      </c>
      <c r="AA115" s="5">
        <v>0</v>
      </c>
      <c r="AB115" s="5">
        <v>0</v>
      </c>
      <c r="AC115" s="20">
        <f t="shared" si="17"/>
        <v>0</v>
      </c>
      <c r="AD115" s="21">
        <f t="shared" si="18"/>
        <v>0</v>
      </c>
      <c r="AE115" s="22">
        <f t="shared" si="19"/>
        <v>0</v>
      </c>
      <c r="AF115" s="22">
        <f t="shared" si="20"/>
        <v>0</v>
      </c>
      <c r="AG115" s="20">
        <f t="shared" si="21"/>
        <v>0</v>
      </c>
      <c r="AH115" s="20">
        <f t="shared" si="22"/>
        <v>0</v>
      </c>
      <c r="AI115" s="20">
        <f t="shared" si="23"/>
        <v>0</v>
      </c>
      <c r="AJ115" s="97">
        <f t="shared" si="24"/>
        <v>0</v>
      </c>
    </row>
    <row r="116" spans="1:36" ht="25.5" customHeight="1" x14ac:dyDescent="0.3">
      <c r="A116" s="94">
        <v>2021</v>
      </c>
      <c r="B116" s="5" t="s">
        <v>57</v>
      </c>
      <c r="C116" s="5" t="s">
        <v>1259</v>
      </c>
      <c r="D116" s="9" t="s">
        <v>77</v>
      </c>
      <c r="E116" s="9" t="s">
        <v>77</v>
      </c>
      <c r="F116" s="9" t="s">
        <v>88</v>
      </c>
      <c r="G116" s="5" t="s">
        <v>37</v>
      </c>
      <c r="H116" s="9" t="s">
        <v>88</v>
      </c>
      <c r="I116" s="5" t="s">
        <v>77</v>
      </c>
      <c r="J116" s="9">
        <v>36</v>
      </c>
      <c r="K116" s="9" t="s">
        <v>77</v>
      </c>
      <c r="L116" s="23">
        <f t="shared" si="25"/>
        <v>0</v>
      </c>
      <c r="M116" s="7">
        <v>0</v>
      </c>
      <c r="N116" s="23">
        <f t="shared" si="26"/>
        <v>0</v>
      </c>
      <c r="O116" s="23">
        <f t="shared" si="27"/>
        <v>0</v>
      </c>
      <c r="P116" s="8">
        <v>0</v>
      </c>
      <c r="Q116" s="8">
        <v>0</v>
      </c>
      <c r="R116" s="8">
        <v>0</v>
      </c>
      <c r="S116" s="8">
        <v>0</v>
      </c>
      <c r="T116" s="8">
        <v>0</v>
      </c>
      <c r="U116" s="8">
        <v>0</v>
      </c>
      <c r="V116" s="8">
        <v>0</v>
      </c>
      <c r="W116" s="8">
        <v>0</v>
      </c>
      <c r="X116" s="8">
        <v>0</v>
      </c>
      <c r="Y116" s="8">
        <v>0</v>
      </c>
      <c r="Z116" s="8">
        <v>0</v>
      </c>
      <c r="AA116" s="5">
        <v>0</v>
      </c>
      <c r="AB116" s="5">
        <v>0</v>
      </c>
      <c r="AC116" s="20">
        <f t="shared" si="17"/>
        <v>0</v>
      </c>
      <c r="AD116" s="21">
        <f t="shared" si="18"/>
        <v>0</v>
      </c>
      <c r="AE116" s="22">
        <f t="shared" si="19"/>
        <v>0</v>
      </c>
      <c r="AF116" s="22">
        <f t="shared" si="20"/>
        <v>0</v>
      </c>
      <c r="AG116" s="20">
        <f t="shared" si="21"/>
        <v>0</v>
      </c>
      <c r="AH116" s="20">
        <f t="shared" si="22"/>
        <v>0</v>
      </c>
      <c r="AI116" s="20">
        <f t="shared" si="23"/>
        <v>0</v>
      </c>
      <c r="AJ116" s="97">
        <f t="shared" si="24"/>
        <v>0</v>
      </c>
    </row>
    <row r="117" spans="1:36" ht="25.5" customHeight="1" x14ac:dyDescent="0.3">
      <c r="A117" s="94">
        <v>2021</v>
      </c>
      <c r="B117" s="5" t="s">
        <v>57</v>
      </c>
      <c r="C117" s="5" t="s">
        <v>1259</v>
      </c>
      <c r="D117" s="9" t="s">
        <v>77</v>
      </c>
      <c r="E117" s="9" t="s">
        <v>77</v>
      </c>
      <c r="F117" s="9" t="s">
        <v>89</v>
      </c>
      <c r="G117" s="5" t="s">
        <v>37</v>
      </c>
      <c r="H117" s="9" t="s">
        <v>89</v>
      </c>
      <c r="I117" s="5" t="s">
        <v>77</v>
      </c>
      <c r="J117" s="9">
        <v>60</v>
      </c>
      <c r="K117" s="9" t="s">
        <v>77</v>
      </c>
      <c r="L117" s="23">
        <f t="shared" si="25"/>
        <v>0</v>
      </c>
      <c r="M117" s="7">
        <v>0</v>
      </c>
      <c r="N117" s="23">
        <f t="shared" si="26"/>
        <v>0</v>
      </c>
      <c r="O117" s="23">
        <f t="shared" si="27"/>
        <v>0</v>
      </c>
      <c r="P117" s="8">
        <v>0</v>
      </c>
      <c r="Q117" s="8">
        <v>0</v>
      </c>
      <c r="R117" s="8">
        <v>0</v>
      </c>
      <c r="S117" s="8">
        <v>0</v>
      </c>
      <c r="T117" s="8">
        <v>0</v>
      </c>
      <c r="U117" s="8">
        <v>0</v>
      </c>
      <c r="V117" s="8">
        <v>0</v>
      </c>
      <c r="W117" s="8">
        <v>0</v>
      </c>
      <c r="X117" s="8">
        <v>0</v>
      </c>
      <c r="Y117" s="8">
        <v>0</v>
      </c>
      <c r="Z117" s="8">
        <v>0</v>
      </c>
      <c r="AA117" s="5">
        <v>0</v>
      </c>
      <c r="AB117" s="5">
        <v>0</v>
      </c>
      <c r="AC117" s="20">
        <f t="shared" si="17"/>
        <v>0</v>
      </c>
      <c r="AD117" s="21">
        <f t="shared" si="18"/>
        <v>0</v>
      </c>
      <c r="AE117" s="22">
        <f t="shared" si="19"/>
        <v>0</v>
      </c>
      <c r="AF117" s="22">
        <f t="shared" si="20"/>
        <v>0</v>
      </c>
      <c r="AG117" s="20">
        <f t="shared" si="21"/>
        <v>0</v>
      </c>
      <c r="AH117" s="20">
        <f t="shared" si="22"/>
        <v>0</v>
      </c>
      <c r="AI117" s="20">
        <f t="shared" si="23"/>
        <v>0</v>
      </c>
      <c r="AJ117" s="97">
        <f t="shared" si="24"/>
        <v>0</v>
      </c>
    </row>
    <row r="118" spans="1:36" ht="25.5" customHeight="1" x14ac:dyDescent="0.3">
      <c r="A118" s="94">
        <v>2021</v>
      </c>
      <c r="B118" s="5" t="s">
        <v>57</v>
      </c>
      <c r="C118" s="5" t="s">
        <v>1259</v>
      </c>
      <c r="D118" s="9" t="s">
        <v>77</v>
      </c>
      <c r="E118" s="9" t="s">
        <v>77</v>
      </c>
      <c r="F118" s="9" t="s">
        <v>90</v>
      </c>
      <c r="G118" s="5" t="s">
        <v>37</v>
      </c>
      <c r="H118" s="9" t="s">
        <v>90</v>
      </c>
      <c r="I118" s="5" t="s">
        <v>77</v>
      </c>
      <c r="J118" s="9">
        <v>60</v>
      </c>
      <c r="K118" s="9" t="s">
        <v>77</v>
      </c>
      <c r="L118" s="23">
        <f t="shared" si="25"/>
        <v>0</v>
      </c>
      <c r="M118" s="7">
        <v>0</v>
      </c>
      <c r="N118" s="23">
        <f t="shared" si="26"/>
        <v>0</v>
      </c>
      <c r="O118" s="23">
        <f t="shared" si="27"/>
        <v>0</v>
      </c>
      <c r="P118" s="8">
        <v>0</v>
      </c>
      <c r="Q118" s="8">
        <v>0</v>
      </c>
      <c r="R118" s="8">
        <v>0</v>
      </c>
      <c r="S118" s="8">
        <v>0</v>
      </c>
      <c r="T118" s="8">
        <v>0</v>
      </c>
      <c r="U118" s="8">
        <v>0</v>
      </c>
      <c r="V118" s="8">
        <v>0</v>
      </c>
      <c r="W118" s="8">
        <v>0</v>
      </c>
      <c r="X118" s="8">
        <v>0</v>
      </c>
      <c r="Y118" s="8">
        <v>0</v>
      </c>
      <c r="Z118" s="8">
        <v>0</v>
      </c>
      <c r="AA118" s="5">
        <v>0</v>
      </c>
      <c r="AB118" s="5">
        <v>0</v>
      </c>
      <c r="AC118" s="20">
        <f t="shared" si="17"/>
        <v>0</v>
      </c>
      <c r="AD118" s="21">
        <f t="shared" si="18"/>
        <v>0</v>
      </c>
      <c r="AE118" s="22">
        <f t="shared" si="19"/>
        <v>0</v>
      </c>
      <c r="AF118" s="22">
        <f t="shared" si="20"/>
        <v>0</v>
      </c>
      <c r="AG118" s="20">
        <f t="shared" si="21"/>
        <v>0</v>
      </c>
      <c r="AH118" s="20">
        <f t="shared" si="22"/>
        <v>0</v>
      </c>
      <c r="AI118" s="20">
        <f t="shared" si="23"/>
        <v>0</v>
      </c>
      <c r="AJ118" s="97">
        <f t="shared" si="24"/>
        <v>0</v>
      </c>
    </row>
    <row r="119" spans="1:36" ht="25.5" customHeight="1" x14ac:dyDescent="0.3">
      <c r="A119" s="94">
        <v>2021</v>
      </c>
      <c r="B119" s="5" t="s">
        <v>57</v>
      </c>
      <c r="C119" s="5" t="s">
        <v>1259</v>
      </c>
      <c r="D119" s="9" t="s">
        <v>77</v>
      </c>
      <c r="E119" s="9" t="s">
        <v>77</v>
      </c>
      <c r="F119" s="5" t="s">
        <v>75</v>
      </c>
      <c r="G119" s="5" t="s">
        <v>37</v>
      </c>
      <c r="H119" s="9" t="s">
        <v>91</v>
      </c>
      <c r="I119" s="5" t="s">
        <v>77</v>
      </c>
      <c r="J119" s="9">
        <v>48</v>
      </c>
      <c r="K119" s="9" t="s">
        <v>77</v>
      </c>
      <c r="L119" s="23">
        <f t="shared" si="25"/>
        <v>0</v>
      </c>
      <c r="M119" s="7">
        <v>0</v>
      </c>
      <c r="N119" s="23">
        <f t="shared" si="26"/>
        <v>0</v>
      </c>
      <c r="O119" s="23">
        <f t="shared" si="27"/>
        <v>0</v>
      </c>
      <c r="P119" s="8">
        <v>0</v>
      </c>
      <c r="Q119" s="8">
        <v>0</v>
      </c>
      <c r="R119" s="8">
        <v>0</v>
      </c>
      <c r="S119" s="8">
        <v>0</v>
      </c>
      <c r="T119" s="8">
        <v>0</v>
      </c>
      <c r="U119" s="8">
        <v>0</v>
      </c>
      <c r="V119" s="8">
        <v>0</v>
      </c>
      <c r="W119" s="8">
        <v>0</v>
      </c>
      <c r="X119" s="8">
        <v>0</v>
      </c>
      <c r="Y119" s="8">
        <v>0</v>
      </c>
      <c r="Z119" s="8">
        <v>0</v>
      </c>
      <c r="AA119" s="5">
        <v>0</v>
      </c>
      <c r="AB119" s="5">
        <v>0</v>
      </c>
      <c r="AC119" s="20">
        <f t="shared" si="17"/>
        <v>0</v>
      </c>
      <c r="AD119" s="21">
        <f t="shared" si="18"/>
        <v>0</v>
      </c>
      <c r="AE119" s="22">
        <f t="shared" si="19"/>
        <v>0</v>
      </c>
      <c r="AF119" s="22">
        <f t="shared" si="20"/>
        <v>0</v>
      </c>
      <c r="AG119" s="20">
        <f t="shared" si="21"/>
        <v>0</v>
      </c>
      <c r="AH119" s="20">
        <f t="shared" si="22"/>
        <v>0</v>
      </c>
      <c r="AI119" s="20">
        <f t="shared" si="23"/>
        <v>0</v>
      </c>
      <c r="AJ119" s="97">
        <f t="shared" si="24"/>
        <v>0</v>
      </c>
    </row>
    <row r="120" spans="1:36" ht="25.5" customHeight="1" x14ac:dyDescent="0.3">
      <c r="A120" s="94">
        <v>2021</v>
      </c>
      <c r="B120" s="5" t="s">
        <v>57</v>
      </c>
      <c r="C120" s="5" t="s">
        <v>1259</v>
      </c>
      <c r="D120" s="9" t="s">
        <v>77</v>
      </c>
      <c r="E120" s="9" t="s">
        <v>77</v>
      </c>
      <c r="F120" s="9" t="s">
        <v>92</v>
      </c>
      <c r="G120" s="5" t="s">
        <v>37</v>
      </c>
      <c r="H120" s="9" t="s">
        <v>92</v>
      </c>
      <c r="I120" s="5" t="s">
        <v>77</v>
      </c>
      <c r="J120" s="9">
        <v>12</v>
      </c>
      <c r="K120" s="9" t="s">
        <v>559</v>
      </c>
      <c r="L120" s="23">
        <f t="shared" si="25"/>
        <v>0</v>
      </c>
      <c r="M120" s="7">
        <v>0</v>
      </c>
      <c r="N120" s="23">
        <f t="shared" si="26"/>
        <v>0</v>
      </c>
      <c r="O120" s="23">
        <f t="shared" si="27"/>
        <v>0</v>
      </c>
      <c r="P120" s="8">
        <v>0</v>
      </c>
      <c r="Q120" s="8">
        <v>0</v>
      </c>
      <c r="R120" s="8">
        <v>0</v>
      </c>
      <c r="S120" s="8">
        <v>0</v>
      </c>
      <c r="T120" s="8">
        <v>0</v>
      </c>
      <c r="U120" s="8">
        <v>0</v>
      </c>
      <c r="V120" s="8">
        <v>0</v>
      </c>
      <c r="W120" s="8">
        <v>0</v>
      </c>
      <c r="X120" s="8">
        <v>0</v>
      </c>
      <c r="Y120" s="8">
        <v>0</v>
      </c>
      <c r="Z120" s="8">
        <v>0</v>
      </c>
      <c r="AA120" s="5">
        <v>0</v>
      </c>
      <c r="AB120" s="5">
        <v>0</v>
      </c>
      <c r="AC120" s="20">
        <f t="shared" si="17"/>
        <v>0</v>
      </c>
      <c r="AD120" s="21">
        <f t="shared" si="18"/>
        <v>0</v>
      </c>
      <c r="AE120" s="22">
        <f t="shared" si="19"/>
        <v>0</v>
      </c>
      <c r="AF120" s="22">
        <f t="shared" si="20"/>
        <v>0</v>
      </c>
      <c r="AG120" s="20">
        <f t="shared" si="21"/>
        <v>0</v>
      </c>
      <c r="AH120" s="20">
        <f t="shared" si="22"/>
        <v>0</v>
      </c>
      <c r="AI120" s="20">
        <f t="shared" si="23"/>
        <v>0</v>
      </c>
      <c r="AJ120" s="97">
        <f t="shared" si="24"/>
        <v>0</v>
      </c>
    </row>
    <row r="121" spans="1:36" ht="25.5" customHeight="1" x14ac:dyDescent="0.3">
      <c r="A121" s="94">
        <v>2021</v>
      </c>
      <c r="B121" s="5" t="s">
        <v>60</v>
      </c>
      <c r="C121" s="5" t="s">
        <v>1108</v>
      </c>
      <c r="D121" s="5">
        <v>18</v>
      </c>
      <c r="E121" s="9" t="s">
        <v>560</v>
      </c>
      <c r="F121" s="5" t="s">
        <v>75</v>
      </c>
      <c r="G121" s="5" t="s">
        <v>35</v>
      </c>
      <c r="H121" s="9" t="s">
        <v>561</v>
      </c>
      <c r="I121" s="5" t="s">
        <v>77</v>
      </c>
      <c r="J121" s="5">
        <v>36</v>
      </c>
      <c r="K121" s="9" t="s">
        <v>562</v>
      </c>
      <c r="L121" s="23">
        <f t="shared" si="25"/>
        <v>2184826898</v>
      </c>
      <c r="M121" s="24">
        <v>810287856</v>
      </c>
      <c r="N121" s="23">
        <f t="shared" si="26"/>
        <v>1534100568</v>
      </c>
      <c r="O121" s="23">
        <f t="shared" si="27"/>
        <v>650726330</v>
      </c>
      <c r="P121" s="25">
        <v>1534100568</v>
      </c>
      <c r="Q121" s="8">
        <v>0</v>
      </c>
      <c r="R121" s="26">
        <v>225705028</v>
      </c>
      <c r="S121" s="8">
        <v>0</v>
      </c>
      <c r="T121" s="25">
        <v>425021302</v>
      </c>
      <c r="U121" s="8">
        <v>0</v>
      </c>
      <c r="V121" s="8">
        <v>0</v>
      </c>
      <c r="W121" s="8">
        <v>0</v>
      </c>
      <c r="X121" s="8">
        <v>0</v>
      </c>
      <c r="Y121" s="8">
        <v>0</v>
      </c>
      <c r="Z121" s="8">
        <v>0</v>
      </c>
      <c r="AA121" s="15" t="s">
        <v>563</v>
      </c>
      <c r="AB121" s="15" t="s">
        <v>564</v>
      </c>
      <c r="AC121" s="20">
        <f t="shared" si="17"/>
        <v>0.7021611503429962</v>
      </c>
      <c r="AD121" s="21">
        <f t="shared" si="18"/>
        <v>0.1033056798259905</v>
      </c>
      <c r="AE121" s="22">
        <f t="shared" si="19"/>
        <v>0</v>
      </c>
      <c r="AF121" s="22">
        <f t="shared" si="20"/>
        <v>1</v>
      </c>
      <c r="AG121" s="20">
        <f t="shared" si="21"/>
        <v>0.19453316983101332</v>
      </c>
      <c r="AH121" s="20">
        <f t="shared" si="22"/>
        <v>0</v>
      </c>
      <c r="AI121" s="20">
        <f t="shared" si="23"/>
        <v>0</v>
      </c>
      <c r="AJ121" s="97">
        <f t="shared" si="24"/>
        <v>0</v>
      </c>
    </row>
    <row r="122" spans="1:36" ht="25.5" customHeight="1" x14ac:dyDescent="0.3">
      <c r="A122" s="94">
        <v>2019</v>
      </c>
      <c r="B122" s="5" t="s">
        <v>60</v>
      </c>
      <c r="C122" s="5" t="s">
        <v>26</v>
      </c>
      <c r="D122" s="5">
        <v>852</v>
      </c>
      <c r="E122" s="5" t="s">
        <v>266</v>
      </c>
      <c r="F122" s="5" t="s">
        <v>75</v>
      </c>
      <c r="G122" s="5" t="s">
        <v>36</v>
      </c>
      <c r="H122" s="5" t="s">
        <v>271</v>
      </c>
      <c r="I122" s="5" t="s">
        <v>272</v>
      </c>
      <c r="J122" s="5">
        <v>36</v>
      </c>
      <c r="K122" s="5" t="s">
        <v>273</v>
      </c>
      <c r="L122" s="6">
        <f t="shared" si="25"/>
        <v>3270150056</v>
      </c>
      <c r="M122" s="7">
        <v>0</v>
      </c>
      <c r="N122" s="6">
        <f t="shared" si="26"/>
        <v>1363740772</v>
      </c>
      <c r="O122" s="6">
        <f t="shared" si="27"/>
        <v>1906409284</v>
      </c>
      <c r="P122" s="8">
        <v>1292191546</v>
      </c>
      <c r="Q122" s="8">
        <v>11924871</v>
      </c>
      <c r="R122" s="8">
        <v>222350784</v>
      </c>
      <c r="S122" s="8">
        <v>23849742</v>
      </c>
      <c r="T122" s="8">
        <v>293545600</v>
      </c>
      <c r="U122" s="8">
        <v>11924871</v>
      </c>
      <c r="V122" s="8">
        <v>165852900</v>
      </c>
      <c r="W122" s="8">
        <v>23849742</v>
      </c>
      <c r="X122" s="8">
        <v>1224660000</v>
      </c>
      <c r="Y122" s="8">
        <v>0</v>
      </c>
      <c r="Z122" s="8">
        <v>0</v>
      </c>
      <c r="AA122" s="5" t="s">
        <v>274</v>
      </c>
      <c r="AB122" s="5" t="s">
        <v>275</v>
      </c>
      <c r="AC122" s="20">
        <f t="shared" si="17"/>
        <v>0.39514747759941937</v>
      </c>
      <c r="AD122" s="21">
        <f t="shared" si="18"/>
        <v>7.1640643697727616E-2</v>
      </c>
      <c r="AE122" s="22">
        <f t="shared" si="19"/>
        <v>5.0901025119319376E-2</v>
      </c>
      <c r="AF122" s="22">
        <f t="shared" si="20"/>
        <v>0.94909897488068062</v>
      </c>
      <c r="AG122" s="20">
        <f t="shared" si="21"/>
        <v>9.7058341838977685E-2</v>
      </c>
      <c r="AH122" s="20">
        <f t="shared" si="22"/>
        <v>5.4363796142570649E-2</v>
      </c>
      <c r="AI122" s="20">
        <f t="shared" si="23"/>
        <v>0.38178974072130467</v>
      </c>
      <c r="AJ122" s="97">
        <f t="shared" si="24"/>
        <v>0</v>
      </c>
    </row>
    <row r="123" spans="1:36" ht="25.5" customHeight="1" x14ac:dyDescent="0.3">
      <c r="A123" s="94">
        <v>2021</v>
      </c>
      <c r="B123" s="5" t="s">
        <v>60</v>
      </c>
      <c r="C123" s="5" t="s">
        <v>1108</v>
      </c>
      <c r="D123" s="9" t="s">
        <v>77</v>
      </c>
      <c r="E123" s="9" t="s">
        <v>569</v>
      </c>
      <c r="F123" s="5" t="s">
        <v>75</v>
      </c>
      <c r="G123" s="5" t="s">
        <v>35</v>
      </c>
      <c r="H123" s="9" t="s">
        <v>77</v>
      </c>
      <c r="I123" s="5" t="s">
        <v>77</v>
      </c>
      <c r="J123" s="9">
        <v>8</v>
      </c>
      <c r="K123" s="9" t="s">
        <v>570</v>
      </c>
      <c r="L123" s="23">
        <f t="shared" si="25"/>
        <v>450000000</v>
      </c>
      <c r="M123" s="24">
        <v>450000000</v>
      </c>
      <c r="N123" s="23">
        <f t="shared" si="26"/>
        <v>450000000</v>
      </c>
      <c r="O123" s="23">
        <f t="shared" si="27"/>
        <v>0</v>
      </c>
      <c r="P123" s="25">
        <v>450000000</v>
      </c>
      <c r="Q123" s="8">
        <v>0</v>
      </c>
      <c r="R123" s="8">
        <v>0</v>
      </c>
      <c r="S123" s="8">
        <v>0</v>
      </c>
      <c r="T123" s="8">
        <v>0</v>
      </c>
      <c r="U123" s="8">
        <v>0</v>
      </c>
      <c r="V123" s="8">
        <v>0</v>
      </c>
      <c r="W123" s="8">
        <v>0</v>
      </c>
      <c r="X123" s="8">
        <v>0</v>
      </c>
      <c r="Y123" s="8">
        <v>0</v>
      </c>
      <c r="Z123" s="8">
        <v>0</v>
      </c>
      <c r="AA123" s="15" t="s">
        <v>571</v>
      </c>
      <c r="AB123" s="15" t="s">
        <v>572</v>
      </c>
      <c r="AC123" s="20">
        <f t="shared" si="17"/>
        <v>1</v>
      </c>
      <c r="AD123" s="21">
        <f t="shared" si="18"/>
        <v>0</v>
      </c>
      <c r="AE123" s="22">
        <f t="shared" si="19"/>
        <v>0</v>
      </c>
      <c r="AF123" s="22">
        <f t="shared" si="20"/>
        <v>0</v>
      </c>
      <c r="AG123" s="20">
        <f t="shared" si="21"/>
        <v>0</v>
      </c>
      <c r="AH123" s="20">
        <f t="shared" si="22"/>
        <v>0</v>
      </c>
      <c r="AI123" s="20">
        <f t="shared" si="23"/>
        <v>0</v>
      </c>
      <c r="AJ123" s="97">
        <f t="shared" si="24"/>
        <v>0</v>
      </c>
    </row>
    <row r="124" spans="1:36" ht="25.5" customHeight="1" x14ac:dyDescent="0.3">
      <c r="A124" s="94">
        <v>2021</v>
      </c>
      <c r="B124" s="5" t="s">
        <v>60</v>
      </c>
      <c r="C124" s="5" t="s">
        <v>1108</v>
      </c>
      <c r="D124" s="5">
        <v>18</v>
      </c>
      <c r="E124" s="9" t="s">
        <v>573</v>
      </c>
      <c r="F124" s="5" t="s">
        <v>75</v>
      </c>
      <c r="G124" s="5" t="s">
        <v>35</v>
      </c>
      <c r="H124" s="9" t="s">
        <v>574</v>
      </c>
      <c r="I124" s="5" t="s">
        <v>77</v>
      </c>
      <c r="J124" s="5">
        <v>48</v>
      </c>
      <c r="K124" s="9" t="s">
        <v>575</v>
      </c>
      <c r="L124" s="23">
        <f t="shared" si="25"/>
        <v>4668142002.1691847</v>
      </c>
      <c r="M124" s="7">
        <v>0</v>
      </c>
      <c r="N124" s="23">
        <f t="shared" si="26"/>
        <v>3950054001.9326553</v>
      </c>
      <c r="O124" s="23">
        <f t="shared" si="27"/>
        <v>718088000.23652923</v>
      </c>
      <c r="P124" s="25">
        <v>3950054001.9326553</v>
      </c>
      <c r="Q124" s="8">
        <v>0</v>
      </c>
      <c r="R124" s="26">
        <v>593088000.23652923</v>
      </c>
      <c r="S124" s="8">
        <v>0</v>
      </c>
      <c r="T124" s="25">
        <v>72000000</v>
      </c>
      <c r="U124" s="8">
        <v>0</v>
      </c>
      <c r="V124" s="25">
        <v>48000000</v>
      </c>
      <c r="W124" s="8">
        <v>0</v>
      </c>
      <c r="X124" s="25">
        <v>5000000</v>
      </c>
      <c r="Y124" s="8">
        <v>0</v>
      </c>
      <c r="Z124" s="8">
        <v>0</v>
      </c>
      <c r="AA124" s="15" t="s">
        <v>576</v>
      </c>
      <c r="AB124" s="15" t="s">
        <v>577</v>
      </c>
      <c r="AC124" s="20">
        <f t="shared" si="17"/>
        <v>0.84617263144461985</v>
      </c>
      <c r="AD124" s="21">
        <f t="shared" si="18"/>
        <v>0.12705011971806643</v>
      </c>
      <c r="AE124" s="22">
        <f t="shared" si="19"/>
        <v>0</v>
      </c>
      <c r="AF124" s="22">
        <f t="shared" si="20"/>
        <v>1</v>
      </c>
      <c r="AG124" s="20">
        <f t="shared" si="21"/>
        <v>1.5423695330292685E-2</v>
      </c>
      <c r="AH124" s="20">
        <f t="shared" si="22"/>
        <v>1.0282463553528456E-2</v>
      </c>
      <c r="AI124" s="20">
        <f t="shared" si="23"/>
        <v>1.0710899534925476E-3</v>
      </c>
      <c r="AJ124" s="97">
        <f t="shared" si="24"/>
        <v>0</v>
      </c>
    </row>
    <row r="125" spans="1:36" ht="25.5" customHeight="1" x14ac:dyDescent="0.3">
      <c r="A125" s="94">
        <v>2021</v>
      </c>
      <c r="B125" s="5" t="s">
        <v>60</v>
      </c>
      <c r="C125" s="5" t="s">
        <v>1259</v>
      </c>
      <c r="D125" s="5">
        <v>18</v>
      </c>
      <c r="E125" s="9" t="s">
        <v>573</v>
      </c>
      <c r="F125" s="5" t="s">
        <v>75</v>
      </c>
      <c r="G125" s="5" t="s">
        <v>35</v>
      </c>
      <c r="H125" s="9" t="s">
        <v>578</v>
      </c>
      <c r="I125" s="5" t="s">
        <v>77</v>
      </c>
      <c r="J125" s="5">
        <v>48</v>
      </c>
      <c r="K125" s="9" t="s">
        <v>579</v>
      </c>
      <c r="L125" s="23">
        <f t="shared" si="25"/>
        <v>5334891467</v>
      </c>
      <c r="M125" s="7">
        <v>0</v>
      </c>
      <c r="N125" s="23">
        <f t="shared" si="26"/>
        <v>4670091467</v>
      </c>
      <c r="O125" s="23">
        <f t="shared" si="27"/>
        <v>664800000</v>
      </c>
      <c r="P125" s="25">
        <v>4670091467</v>
      </c>
      <c r="Q125" s="8">
        <v>0</v>
      </c>
      <c r="R125" s="26">
        <v>384000000</v>
      </c>
      <c r="S125" s="8">
        <v>0</v>
      </c>
      <c r="T125" s="25">
        <v>268800000</v>
      </c>
      <c r="U125" s="8">
        <v>0</v>
      </c>
      <c r="V125" s="8">
        <v>0</v>
      </c>
      <c r="W125" s="8">
        <v>0</v>
      </c>
      <c r="X125" s="25">
        <v>12000000</v>
      </c>
      <c r="Y125" s="8">
        <v>0</v>
      </c>
      <c r="Z125" s="8">
        <v>0</v>
      </c>
      <c r="AA125" s="15" t="s">
        <v>580</v>
      </c>
      <c r="AB125" s="5">
        <v>0</v>
      </c>
      <c r="AC125" s="20">
        <f t="shared" si="17"/>
        <v>0.8753864058693136</v>
      </c>
      <c r="AD125" s="21">
        <f t="shared" si="18"/>
        <v>7.1978971339024617E-2</v>
      </c>
      <c r="AE125" s="22">
        <f t="shared" si="19"/>
        <v>0</v>
      </c>
      <c r="AF125" s="22">
        <f t="shared" si="20"/>
        <v>1</v>
      </c>
      <c r="AG125" s="20">
        <f t="shared" si="21"/>
        <v>5.0385279937317236E-2</v>
      </c>
      <c r="AH125" s="20">
        <f t="shared" si="22"/>
        <v>0</v>
      </c>
      <c r="AI125" s="20">
        <f t="shared" si="23"/>
        <v>2.2493428543445193E-3</v>
      </c>
      <c r="AJ125" s="97">
        <f t="shared" si="24"/>
        <v>0</v>
      </c>
    </row>
    <row r="126" spans="1:36" ht="25.5" customHeight="1" x14ac:dyDescent="0.3">
      <c r="A126" s="94">
        <v>2021</v>
      </c>
      <c r="B126" s="5" t="s">
        <v>60</v>
      </c>
      <c r="C126" s="5" t="s">
        <v>1108</v>
      </c>
      <c r="D126" s="9" t="s">
        <v>581</v>
      </c>
      <c r="E126" s="9" t="s">
        <v>77</v>
      </c>
      <c r="F126" s="9" t="s">
        <v>97</v>
      </c>
      <c r="G126" s="5" t="s">
        <v>35</v>
      </c>
      <c r="H126" s="9" t="s">
        <v>77</v>
      </c>
      <c r="I126" s="5" t="s">
        <v>77</v>
      </c>
      <c r="J126" s="9">
        <v>8</v>
      </c>
      <c r="K126" s="9" t="s">
        <v>582</v>
      </c>
      <c r="L126" s="23">
        <f t="shared" si="25"/>
        <v>126500000</v>
      </c>
      <c r="M126" s="24">
        <v>87500000</v>
      </c>
      <c r="N126" s="23">
        <f t="shared" si="26"/>
        <v>87500000</v>
      </c>
      <c r="O126" s="23">
        <f t="shared" si="27"/>
        <v>39000000</v>
      </c>
      <c r="P126" s="25">
        <v>87500000</v>
      </c>
      <c r="Q126" s="8">
        <v>0</v>
      </c>
      <c r="R126" s="26">
        <v>39000000</v>
      </c>
      <c r="S126" s="8">
        <v>0</v>
      </c>
      <c r="T126" s="8">
        <v>0</v>
      </c>
      <c r="U126" s="8">
        <v>0</v>
      </c>
      <c r="V126" s="8">
        <v>0</v>
      </c>
      <c r="W126" s="8">
        <v>0</v>
      </c>
      <c r="X126" s="8">
        <v>0</v>
      </c>
      <c r="Y126" s="8">
        <v>0</v>
      </c>
      <c r="Z126" s="8">
        <v>0</v>
      </c>
      <c r="AA126" s="15" t="s">
        <v>583</v>
      </c>
      <c r="AB126" s="15" t="s">
        <v>584</v>
      </c>
      <c r="AC126" s="20">
        <f t="shared" si="17"/>
        <v>0.69169960474308301</v>
      </c>
      <c r="AD126" s="21">
        <f t="shared" si="18"/>
        <v>0.30830039525691699</v>
      </c>
      <c r="AE126" s="22">
        <f t="shared" si="19"/>
        <v>0</v>
      </c>
      <c r="AF126" s="22">
        <f t="shared" si="20"/>
        <v>1</v>
      </c>
      <c r="AG126" s="20">
        <f t="shared" si="21"/>
        <v>0</v>
      </c>
      <c r="AH126" s="20">
        <f t="shared" si="22"/>
        <v>0</v>
      </c>
      <c r="AI126" s="20">
        <f t="shared" si="23"/>
        <v>0</v>
      </c>
      <c r="AJ126" s="97">
        <f t="shared" si="24"/>
        <v>0</v>
      </c>
    </row>
    <row r="127" spans="1:36" ht="25.5" customHeight="1" x14ac:dyDescent="0.3">
      <c r="A127" s="94">
        <v>2021</v>
      </c>
      <c r="B127" s="5" t="s">
        <v>60</v>
      </c>
      <c r="C127" s="5" t="s">
        <v>1108</v>
      </c>
      <c r="D127" s="5">
        <v>18</v>
      </c>
      <c r="E127" s="9" t="s">
        <v>573</v>
      </c>
      <c r="F127" s="5" t="s">
        <v>75</v>
      </c>
      <c r="G127" s="5" t="s">
        <v>35</v>
      </c>
      <c r="H127" s="9" t="s">
        <v>585</v>
      </c>
      <c r="I127" s="5" t="s">
        <v>77</v>
      </c>
      <c r="J127" s="5">
        <v>36</v>
      </c>
      <c r="K127" s="9" t="s">
        <v>586</v>
      </c>
      <c r="L127" s="23">
        <f t="shared" si="25"/>
        <v>10857524262</v>
      </c>
      <c r="M127" s="7">
        <v>0</v>
      </c>
      <c r="N127" s="23">
        <f t="shared" si="26"/>
        <v>10091024998</v>
      </c>
      <c r="O127" s="23">
        <f t="shared" si="27"/>
        <v>766499264</v>
      </c>
      <c r="P127" s="25">
        <v>10091024998</v>
      </c>
      <c r="Q127" s="8">
        <v>0</v>
      </c>
      <c r="R127" s="26">
        <v>361238400</v>
      </c>
      <c r="S127" s="8">
        <v>0</v>
      </c>
      <c r="T127" s="25">
        <v>223260864</v>
      </c>
      <c r="U127" s="8">
        <v>0</v>
      </c>
      <c r="V127" s="25">
        <v>91000000</v>
      </c>
      <c r="W127" s="8">
        <v>0</v>
      </c>
      <c r="X127" s="25">
        <v>91000000</v>
      </c>
      <c r="Y127" s="8">
        <v>0</v>
      </c>
      <c r="Z127" s="8">
        <v>0</v>
      </c>
      <c r="AA127" s="29" t="s">
        <v>587</v>
      </c>
      <c r="AB127" s="15" t="s">
        <v>588</v>
      </c>
      <c r="AC127" s="20">
        <f t="shared" si="17"/>
        <v>0.92940386357849059</v>
      </c>
      <c r="AD127" s="21">
        <f t="shared" si="18"/>
        <v>3.3270789112052918E-2</v>
      </c>
      <c r="AE127" s="22">
        <f t="shared" si="19"/>
        <v>0</v>
      </c>
      <c r="AF127" s="22">
        <f t="shared" si="20"/>
        <v>1</v>
      </c>
      <c r="AG127" s="20">
        <f t="shared" si="21"/>
        <v>2.0562778273624086E-2</v>
      </c>
      <c r="AH127" s="20">
        <f t="shared" si="22"/>
        <v>8.3812845179161901E-3</v>
      </c>
      <c r="AI127" s="20">
        <f t="shared" si="23"/>
        <v>8.3812845179161901E-3</v>
      </c>
      <c r="AJ127" s="97">
        <f t="shared" si="24"/>
        <v>0</v>
      </c>
    </row>
    <row r="128" spans="1:36" ht="25.5" customHeight="1" x14ac:dyDescent="0.3">
      <c r="A128" s="94">
        <v>2019</v>
      </c>
      <c r="B128" s="5" t="s">
        <v>60</v>
      </c>
      <c r="C128" s="5" t="s">
        <v>26</v>
      </c>
      <c r="D128" s="5">
        <v>852</v>
      </c>
      <c r="E128" s="5" t="s">
        <v>266</v>
      </c>
      <c r="F128" s="5" t="s">
        <v>75</v>
      </c>
      <c r="G128" s="5" t="s">
        <v>36</v>
      </c>
      <c r="H128" s="5" t="s">
        <v>276</v>
      </c>
      <c r="I128" s="5" t="s">
        <v>277</v>
      </c>
      <c r="J128" s="5">
        <v>36</v>
      </c>
      <c r="K128" s="5" t="s">
        <v>77</v>
      </c>
      <c r="L128" s="6">
        <f t="shared" si="25"/>
        <v>797788432</v>
      </c>
      <c r="M128" s="7">
        <v>228249305</v>
      </c>
      <c r="N128" s="6">
        <f t="shared" si="26"/>
        <v>409584748</v>
      </c>
      <c r="O128" s="6">
        <f t="shared" si="27"/>
        <v>388203684</v>
      </c>
      <c r="P128" s="8">
        <v>385735006</v>
      </c>
      <c r="Q128" s="8">
        <v>11924871</v>
      </c>
      <c r="R128" s="8">
        <v>222350784</v>
      </c>
      <c r="S128" s="8">
        <v>11924871</v>
      </c>
      <c r="T128" s="8">
        <v>165852900</v>
      </c>
      <c r="U128" s="8">
        <v>0</v>
      </c>
      <c r="V128" s="8">
        <v>0</v>
      </c>
      <c r="W128" s="8">
        <v>0</v>
      </c>
      <c r="X128" s="8">
        <v>0</v>
      </c>
      <c r="Y128" s="8">
        <v>0</v>
      </c>
      <c r="Z128" s="8">
        <v>0</v>
      </c>
      <c r="AA128" s="50" t="s">
        <v>278</v>
      </c>
      <c r="AB128" s="5" t="s">
        <v>279</v>
      </c>
      <c r="AC128" s="20">
        <f t="shared" si="17"/>
        <v>0.48350538880714178</v>
      </c>
      <c r="AD128" s="21">
        <f t="shared" si="18"/>
        <v>0.29365637003871725</v>
      </c>
      <c r="AE128" s="22">
        <f t="shared" si="19"/>
        <v>5.0901025119319376E-2</v>
      </c>
      <c r="AF128" s="22">
        <f t="shared" si="20"/>
        <v>0.94909897488068062</v>
      </c>
      <c r="AG128" s="20">
        <f t="shared" si="21"/>
        <v>0.22283824115414097</v>
      </c>
      <c r="AH128" s="20">
        <f t="shared" si="22"/>
        <v>0</v>
      </c>
      <c r="AI128" s="20">
        <f t="shared" si="23"/>
        <v>0</v>
      </c>
      <c r="AJ128" s="97">
        <f t="shared" si="24"/>
        <v>0</v>
      </c>
    </row>
    <row r="129" spans="1:36" ht="25.5" customHeight="1" x14ac:dyDescent="0.3">
      <c r="A129" s="95">
        <v>2022</v>
      </c>
      <c r="B129" s="5" t="s">
        <v>60</v>
      </c>
      <c r="C129" s="5" t="s">
        <v>1259</v>
      </c>
      <c r="D129" s="5">
        <v>25</v>
      </c>
      <c r="E129" s="9" t="s">
        <v>592</v>
      </c>
      <c r="F129" s="5" t="s">
        <v>75</v>
      </c>
      <c r="G129" s="5" t="s">
        <v>37</v>
      </c>
      <c r="H129" s="9" t="s">
        <v>593</v>
      </c>
      <c r="I129" s="5" t="s">
        <v>77</v>
      </c>
      <c r="J129" s="5">
        <v>30</v>
      </c>
      <c r="K129" s="9" t="s">
        <v>582</v>
      </c>
      <c r="L129" s="23">
        <f t="shared" si="25"/>
        <v>4891832000</v>
      </c>
      <c r="M129" s="7">
        <v>0</v>
      </c>
      <c r="N129" s="23">
        <f t="shared" si="26"/>
        <v>4140184000</v>
      </c>
      <c r="O129" s="23">
        <f t="shared" si="27"/>
        <v>751648000</v>
      </c>
      <c r="P129" s="25">
        <v>4023184000</v>
      </c>
      <c r="Q129" s="8">
        <v>0</v>
      </c>
      <c r="R129" s="26">
        <v>243648000</v>
      </c>
      <c r="S129" s="25">
        <v>117000000</v>
      </c>
      <c r="T129" s="25">
        <v>508000000</v>
      </c>
      <c r="U129" s="8">
        <v>0</v>
      </c>
      <c r="V129" s="8">
        <v>0</v>
      </c>
      <c r="W129" s="8">
        <v>0</v>
      </c>
      <c r="X129" s="8">
        <v>0</v>
      </c>
      <c r="Y129" s="8">
        <v>0</v>
      </c>
      <c r="Z129" s="8">
        <v>0</v>
      </c>
      <c r="AA129" s="15" t="s">
        <v>594</v>
      </c>
      <c r="AB129" s="15" t="s">
        <v>595</v>
      </c>
      <c r="AC129" s="20">
        <f t="shared" si="17"/>
        <v>0.82242889780352224</v>
      </c>
      <c r="AD129" s="21">
        <f t="shared" si="18"/>
        <v>4.9807107030658451E-2</v>
      </c>
      <c r="AE129" s="22">
        <f t="shared" si="19"/>
        <v>0</v>
      </c>
      <c r="AF129" s="22">
        <f t="shared" si="20"/>
        <v>1</v>
      </c>
      <c r="AG129" s="20">
        <f t="shared" si="21"/>
        <v>0.12776399516581927</v>
      </c>
      <c r="AH129" s="20">
        <f t="shared" si="22"/>
        <v>0</v>
      </c>
      <c r="AI129" s="20">
        <f t="shared" si="23"/>
        <v>0</v>
      </c>
      <c r="AJ129" s="97">
        <f t="shared" si="24"/>
        <v>0</v>
      </c>
    </row>
    <row r="130" spans="1:36" ht="25.5" customHeight="1" x14ac:dyDescent="0.3">
      <c r="A130" s="95">
        <v>2022</v>
      </c>
      <c r="B130" s="5" t="s">
        <v>60</v>
      </c>
      <c r="C130" s="5" t="s">
        <v>1259</v>
      </c>
      <c r="D130" s="5">
        <v>24</v>
      </c>
      <c r="E130" s="9" t="s">
        <v>596</v>
      </c>
      <c r="F130" s="5" t="s">
        <v>75</v>
      </c>
      <c r="G130" s="9" t="s">
        <v>35</v>
      </c>
      <c r="H130" s="9" t="s">
        <v>597</v>
      </c>
      <c r="I130" s="5" t="s">
        <v>77</v>
      </c>
      <c r="J130" s="5">
        <v>24</v>
      </c>
      <c r="K130" s="5" t="s">
        <v>77</v>
      </c>
      <c r="L130" s="23">
        <f t="shared" ref="L130:L161" si="28">+SUM(P130:Z130)</f>
        <v>7698600000</v>
      </c>
      <c r="M130" s="24">
        <v>7291600000</v>
      </c>
      <c r="N130" s="23">
        <f t="shared" ref="N130:N161" si="29">+P130+Q130+S130+U130+W130+Y130</f>
        <v>7291600000</v>
      </c>
      <c r="O130" s="23">
        <f t="shared" ref="O130:O161" si="30">+R130+T130+V130+X130+Z130</f>
        <v>407000000</v>
      </c>
      <c r="P130" s="25">
        <v>7291600000</v>
      </c>
      <c r="Q130" s="8">
        <v>0</v>
      </c>
      <c r="R130" s="26">
        <v>120000000</v>
      </c>
      <c r="S130" s="8">
        <v>0</v>
      </c>
      <c r="T130" s="25">
        <v>87000000</v>
      </c>
      <c r="U130" s="8">
        <v>0</v>
      </c>
      <c r="V130" s="25">
        <v>100000000</v>
      </c>
      <c r="W130" s="8">
        <v>0</v>
      </c>
      <c r="X130" s="25">
        <v>100000000</v>
      </c>
      <c r="Y130" s="8">
        <v>0</v>
      </c>
      <c r="Z130" s="8">
        <v>0</v>
      </c>
      <c r="AA130" s="15" t="s">
        <v>600</v>
      </c>
      <c r="AB130" s="15" t="s">
        <v>601</v>
      </c>
      <c r="AC130" s="20">
        <f t="shared" si="17"/>
        <v>0.94713324500558538</v>
      </c>
      <c r="AD130" s="21">
        <f t="shared" si="18"/>
        <v>1.5587249629802822E-2</v>
      </c>
      <c r="AE130" s="22">
        <f t="shared" si="19"/>
        <v>0</v>
      </c>
      <c r="AF130" s="22">
        <f t="shared" si="20"/>
        <v>1</v>
      </c>
      <c r="AG130" s="20">
        <f t="shared" si="21"/>
        <v>1.1300755981607045E-2</v>
      </c>
      <c r="AH130" s="20">
        <f t="shared" si="22"/>
        <v>1.2989374691502352E-2</v>
      </c>
      <c r="AI130" s="20">
        <f t="shared" si="23"/>
        <v>1.2989374691502352E-2</v>
      </c>
      <c r="AJ130" s="97">
        <f t="shared" si="24"/>
        <v>0</v>
      </c>
    </row>
    <row r="131" spans="1:36" ht="25.5" customHeight="1" x14ac:dyDescent="0.3">
      <c r="A131" s="95">
        <v>2022</v>
      </c>
      <c r="B131" s="5" t="s">
        <v>60</v>
      </c>
      <c r="C131" s="5" t="s">
        <v>1108</v>
      </c>
      <c r="D131" s="5">
        <v>25</v>
      </c>
      <c r="E131" s="9" t="s">
        <v>592</v>
      </c>
      <c r="F131" s="5" t="s">
        <v>75</v>
      </c>
      <c r="G131" s="9" t="s">
        <v>35</v>
      </c>
      <c r="H131" s="9" t="s">
        <v>602</v>
      </c>
      <c r="I131" s="5" t="s">
        <v>77</v>
      </c>
      <c r="J131" s="5">
        <v>36</v>
      </c>
      <c r="K131" s="9" t="s">
        <v>605</v>
      </c>
      <c r="L131" s="23">
        <f t="shared" si="28"/>
        <v>6520740000</v>
      </c>
      <c r="M131" s="24">
        <v>5533601000</v>
      </c>
      <c r="N131" s="23">
        <f t="shared" si="29"/>
        <v>5733601000</v>
      </c>
      <c r="O131" s="23">
        <f t="shared" si="30"/>
        <v>787139000</v>
      </c>
      <c r="P131" s="25">
        <v>5533601000</v>
      </c>
      <c r="Q131" s="8">
        <v>0</v>
      </c>
      <c r="R131" s="26">
        <v>416885000</v>
      </c>
      <c r="S131" s="25">
        <v>200000000</v>
      </c>
      <c r="T131" s="25">
        <v>370254000</v>
      </c>
      <c r="U131" s="8">
        <v>0</v>
      </c>
      <c r="V131" s="8">
        <v>0</v>
      </c>
      <c r="W131" s="8">
        <v>0</v>
      </c>
      <c r="X131" s="8">
        <v>0</v>
      </c>
      <c r="Y131" s="8">
        <v>0</v>
      </c>
      <c r="Z131" s="8">
        <v>0</v>
      </c>
      <c r="AA131" s="15" t="s">
        <v>606</v>
      </c>
      <c r="AB131" s="15" t="s">
        <v>607</v>
      </c>
      <c r="AC131" s="20">
        <f t="shared" ref="AC131:AC194" si="31">+IFERROR(P131/L131,0%)</f>
        <v>0.84861549456043328</v>
      </c>
      <c r="AD131" s="21">
        <f t="shared" ref="AD131:AD194" si="32">+IFERROR((Q131+R131)/L131,0%)</f>
        <v>6.3932161073743166E-2</v>
      </c>
      <c r="AE131" s="22">
        <f t="shared" ref="AE131:AE194" si="33">IFERROR(Q131/(Q131+R131),0%)</f>
        <v>0</v>
      </c>
      <c r="AF131" s="22">
        <f t="shared" ref="AF131:AF194" si="34">IFERROR(R131/(Q131+R131),0%)</f>
        <v>1</v>
      </c>
      <c r="AG131" s="20">
        <f t="shared" ref="AG131:AG194" si="35">+IFERROR((S131+T131)/L131,0%)</f>
        <v>8.7452344365823512E-2</v>
      </c>
      <c r="AH131" s="20">
        <f t="shared" ref="AH131:AH194" si="36">+IFERROR((U131+V131)/L131,0%)</f>
        <v>0</v>
      </c>
      <c r="AI131" s="20">
        <f t="shared" ref="AI131:AI194" si="37">+IFERROR((W131+X131)/L131,0%)</f>
        <v>0</v>
      </c>
      <c r="AJ131" s="97">
        <f t="shared" ref="AJ131:AJ194" si="38">+IFERROR((Y131+Z131)/L131,0%)</f>
        <v>0</v>
      </c>
    </row>
    <row r="132" spans="1:36" ht="25.5" customHeight="1" x14ac:dyDescent="0.3">
      <c r="A132" s="95">
        <v>2022</v>
      </c>
      <c r="B132" s="9" t="s">
        <v>57</v>
      </c>
      <c r="C132" s="5" t="s">
        <v>1259</v>
      </c>
      <c r="D132" s="5" t="s">
        <v>77</v>
      </c>
      <c r="E132" s="9" t="s">
        <v>608</v>
      </c>
      <c r="F132" s="9" t="s">
        <v>609</v>
      </c>
      <c r="G132" s="9" t="s">
        <v>37</v>
      </c>
      <c r="H132" s="9" t="s">
        <v>609</v>
      </c>
      <c r="I132" s="5" t="s">
        <v>77</v>
      </c>
      <c r="J132" s="9">
        <v>16</v>
      </c>
      <c r="K132" s="9" t="s">
        <v>610</v>
      </c>
      <c r="L132" s="23">
        <f t="shared" si="28"/>
        <v>177419311</v>
      </c>
      <c r="M132" s="7">
        <v>0</v>
      </c>
      <c r="N132" s="23">
        <f t="shared" si="29"/>
        <v>90000000</v>
      </c>
      <c r="O132" s="23">
        <f t="shared" si="30"/>
        <v>87419311</v>
      </c>
      <c r="P132" s="8">
        <v>0</v>
      </c>
      <c r="Q132" s="8">
        <v>0</v>
      </c>
      <c r="R132" s="26">
        <v>21600000</v>
      </c>
      <c r="S132" s="25">
        <v>90000000</v>
      </c>
      <c r="T132" s="25">
        <v>65819311</v>
      </c>
      <c r="U132" s="8">
        <v>0</v>
      </c>
      <c r="V132" s="8">
        <v>0</v>
      </c>
      <c r="W132" s="8">
        <v>0</v>
      </c>
      <c r="X132" s="8">
        <v>0</v>
      </c>
      <c r="Y132" s="8">
        <v>0</v>
      </c>
      <c r="Z132" s="8">
        <v>0</v>
      </c>
      <c r="AA132" s="5">
        <v>0</v>
      </c>
      <c r="AB132" s="15" t="s">
        <v>611</v>
      </c>
      <c r="AC132" s="20">
        <f t="shared" si="31"/>
        <v>0</v>
      </c>
      <c r="AD132" s="21">
        <f t="shared" si="32"/>
        <v>0.12174548462765702</v>
      </c>
      <c r="AE132" s="22">
        <f t="shared" si="33"/>
        <v>0</v>
      </c>
      <c r="AF132" s="22">
        <f t="shared" si="34"/>
        <v>1</v>
      </c>
      <c r="AG132" s="20">
        <f t="shared" si="35"/>
        <v>0.878254515372343</v>
      </c>
      <c r="AH132" s="20">
        <f t="shared" si="36"/>
        <v>0</v>
      </c>
      <c r="AI132" s="20">
        <f t="shared" si="37"/>
        <v>0</v>
      </c>
      <c r="AJ132" s="97">
        <f t="shared" si="38"/>
        <v>0</v>
      </c>
    </row>
    <row r="133" spans="1:36" ht="25.5" customHeight="1" x14ac:dyDescent="0.3">
      <c r="A133" s="94">
        <v>2019</v>
      </c>
      <c r="B133" s="5" t="s">
        <v>60</v>
      </c>
      <c r="C133" s="5" t="s">
        <v>26</v>
      </c>
      <c r="D133" s="5">
        <v>852</v>
      </c>
      <c r="E133" s="5" t="s">
        <v>266</v>
      </c>
      <c r="F133" s="5" t="s">
        <v>75</v>
      </c>
      <c r="G133" s="5" t="s">
        <v>35</v>
      </c>
      <c r="H133" s="5" t="s">
        <v>295</v>
      </c>
      <c r="I133" s="5" t="s">
        <v>77</v>
      </c>
      <c r="J133" s="5">
        <v>24</v>
      </c>
      <c r="K133" s="5" t="s">
        <v>296</v>
      </c>
      <c r="L133" s="6">
        <f t="shared" si="28"/>
        <v>568353737</v>
      </c>
      <c r="M133" s="7">
        <v>207267825</v>
      </c>
      <c r="N133" s="6">
        <f t="shared" si="29"/>
        <v>317233737</v>
      </c>
      <c r="O133" s="6">
        <f t="shared" si="30"/>
        <v>251120000</v>
      </c>
      <c r="P133" s="8">
        <v>292383995</v>
      </c>
      <c r="Q133" s="8">
        <v>11924871</v>
      </c>
      <c r="R133" s="8">
        <v>127600000</v>
      </c>
      <c r="S133" s="8">
        <v>12924871</v>
      </c>
      <c r="T133" s="8">
        <v>123520000</v>
      </c>
      <c r="U133" s="8">
        <v>0</v>
      </c>
      <c r="V133" s="8">
        <v>0</v>
      </c>
      <c r="W133" s="8">
        <v>0</v>
      </c>
      <c r="X133" s="8">
        <v>0</v>
      </c>
      <c r="Y133" s="8">
        <v>0</v>
      </c>
      <c r="Z133" s="8">
        <v>0</v>
      </c>
      <c r="AA133" s="5" t="s">
        <v>297</v>
      </c>
      <c r="AB133" s="5" t="s">
        <v>298</v>
      </c>
      <c r="AC133" s="20">
        <f t="shared" si="31"/>
        <v>0.51444017337392822</v>
      </c>
      <c r="AD133" s="21">
        <f t="shared" si="32"/>
        <v>0.24548949345607979</v>
      </c>
      <c r="AE133" s="22">
        <f t="shared" si="33"/>
        <v>8.5467708477580312E-2</v>
      </c>
      <c r="AF133" s="22">
        <f t="shared" si="34"/>
        <v>0.91453229152241966</v>
      </c>
      <c r="AG133" s="20">
        <f t="shared" si="35"/>
        <v>0.24007033316999199</v>
      </c>
      <c r="AH133" s="20">
        <f t="shared" si="36"/>
        <v>0</v>
      </c>
      <c r="AI133" s="20">
        <f t="shared" si="37"/>
        <v>0</v>
      </c>
      <c r="AJ133" s="97">
        <f t="shared" si="38"/>
        <v>0</v>
      </c>
    </row>
    <row r="134" spans="1:36" ht="25.5" customHeight="1" x14ac:dyDescent="0.3">
      <c r="A134" s="95">
        <v>2022</v>
      </c>
      <c r="B134" s="9" t="s">
        <v>57</v>
      </c>
      <c r="C134" s="5" t="s">
        <v>1259</v>
      </c>
      <c r="D134" s="5" t="s">
        <v>77</v>
      </c>
      <c r="E134" s="9" t="s">
        <v>618</v>
      </c>
      <c r="F134" s="9" t="s">
        <v>619</v>
      </c>
      <c r="G134" s="9" t="s">
        <v>37</v>
      </c>
      <c r="H134" s="9" t="s">
        <v>620</v>
      </c>
      <c r="I134" s="5" t="s">
        <v>77</v>
      </c>
      <c r="J134" s="9">
        <v>12</v>
      </c>
      <c r="K134" s="9" t="s">
        <v>621</v>
      </c>
      <c r="L134" s="23">
        <f t="shared" si="28"/>
        <v>50000000</v>
      </c>
      <c r="M134" s="7">
        <v>0</v>
      </c>
      <c r="N134" s="23">
        <f t="shared" si="29"/>
        <v>50000000</v>
      </c>
      <c r="O134" s="23">
        <f t="shared" si="30"/>
        <v>0</v>
      </c>
      <c r="P134" s="8">
        <v>0</v>
      </c>
      <c r="Q134" s="8">
        <v>0</v>
      </c>
      <c r="R134" s="8">
        <v>0</v>
      </c>
      <c r="S134" s="25">
        <v>50000000</v>
      </c>
      <c r="T134" s="8">
        <v>0</v>
      </c>
      <c r="U134" s="8">
        <v>0</v>
      </c>
      <c r="V134" s="8">
        <v>0</v>
      </c>
      <c r="W134" s="8">
        <v>0</v>
      </c>
      <c r="X134" s="8">
        <v>0</v>
      </c>
      <c r="Y134" s="8">
        <v>0</v>
      </c>
      <c r="Z134" s="8">
        <v>0</v>
      </c>
      <c r="AA134" s="5">
        <v>0</v>
      </c>
      <c r="AB134" s="15" t="s">
        <v>622</v>
      </c>
      <c r="AC134" s="20">
        <f t="shared" si="31"/>
        <v>0</v>
      </c>
      <c r="AD134" s="21">
        <f t="shared" si="32"/>
        <v>0</v>
      </c>
      <c r="AE134" s="22">
        <f t="shared" si="33"/>
        <v>0</v>
      </c>
      <c r="AF134" s="22">
        <f t="shared" si="34"/>
        <v>0</v>
      </c>
      <c r="AG134" s="20">
        <f t="shared" si="35"/>
        <v>1</v>
      </c>
      <c r="AH134" s="20">
        <f t="shared" si="36"/>
        <v>0</v>
      </c>
      <c r="AI134" s="20">
        <f t="shared" si="37"/>
        <v>0</v>
      </c>
      <c r="AJ134" s="97">
        <f t="shared" si="38"/>
        <v>0</v>
      </c>
    </row>
    <row r="135" spans="1:36" ht="25.5" customHeight="1" x14ac:dyDescent="0.3">
      <c r="A135" s="95">
        <v>2022</v>
      </c>
      <c r="B135" s="5" t="s">
        <v>60</v>
      </c>
      <c r="C135" s="5" t="s">
        <v>1259</v>
      </c>
      <c r="D135" s="5">
        <v>918</v>
      </c>
      <c r="E135" s="9" t="s">
        <v>623</v>
      </c>
      <c r="F135" s="5" t="s">
        <v>75</v>
      </c>
      <c r="G135" s="9" t="s">
        <v>36</v>
      </c>
      <c r="H135" s="9" t="s">
        <v>624</v>
      </c>
      <c r="I135" s="5" t="s">
        <v>77</v>
      </c>
      <c r="J135" s="9">
        <v>36</v>
      </c>
      <c r="K135" s="9" t="s">
        <v>625</v>
      </c>
      <c r="L135" s="23">
        <f t="shared" si="28"/>
        <v>1547653004</v>
      </c>
      <c r="M135" s="24">
        <v>311807500</v>
      </c>
      <c r="N135" s="23">
        <f t="shared" si="29"/>
        <v>904441500</v>
      </c>
      <c r="O135" s="23">
        <f t="shared" si="30"/>
        <v>643211504</v>
      </c>
      <c r="P135" s="25">
        <v>886441500</v>
      </c>
      <c r="Q135" s="26">
        <v>6000000</v>
      </c>
      <c r="R135" s="26">
        <v>67400000</v>
      </c>
      <c r="S135" s="25">
        <v>6000000</v>
      </c>
      <c r="T135" s="25">
        <v>434648880</v>
      </c>
      <c r="U135" s="25">
        <v>6000000</v>
      </c>
      <c r="V135" s="25">
        <v>111167424</v>
      </c>
      <c r="W135" s="8">
        <v>0</v>
      </c>
      <c r="X135" s="25">
        <v>29995200</v>
      </c>
      <c r="Y135" s="8">
        <v>0</v>
      </c>
      <c r="Z135" s="8">
        <v>0</v>
      </c>
      <c r="AA135" s="15" t="s">
        <v>498</v>
      </c>
      <c r="AB135" s="15" t="s">
        <v>499</v>
      </c>
      <c r="AC135" s="20">
        <f t="shared" si="31"/>
        <v>0.57276501755169917</v>
      </c>
      <c r="AD135" s="21">
        <f t="shared" si="32"/>
        <v>4.7426651717338057E-2</v>
      </c>
      <c r="AE135" s="22">
        <f t="shared" si="33"/>
        <v>8.1743869209809264E-2</v>
      </c>
      <c r="AF135" s="22">
        <f t="shared" si="34"/>
        <v>0.91825613079019075</v>
      </c>
      <c r="AG135" s="20">
        <f t="shared" si="35"/>
        <v>0.28472072154489225</v>
      </c>
      <c r="AH135" s="20">
        <f t="shared" si="36"/>
        <v>7.5706520581276235E-2</v>
      </c>
      <c r="AI135" s="20">
        <f t="shared" si="37"/>
        <v>1.9381088604794258E-2</v>
      </c>
      <c r="AJ135" s="97">
        <f t="shared" si="38"/>
        <v>0</v>
      </c>
    </row>
    <row r="136" spans="1:36" ht="25.5" customHeight="1" x14ac:dyDescent="0.3">
      <c r="A136" s="95">
        <v>2022</v>
      </c>
      <c r="B136" s="5" t="s">
        <v>60</v>
      </c>
      <c r="C136" s="5" t="s">
        <v>1259</v>
      </c>
      <c r="D136" s="5">
        <v>918</v>
      </c>
      <c r="E136" s="9" t="s">
        <v>623</v>
      </c>
      <c r="F136" s="5" t="s">
        <v>75</v>
      </c>
      <c r="G136" s="9" t="s">
        <v>35</v>
      </c>
      <c r="H136" s="9" t="s">
        <v>626</v>
      </c>
      <c r="I136" s="5" t="s">
        <v>77</v>
      </c>
      <c r="J136" s="9">
        <v>24</v>
      </c>
      <c r="K136" s="9" t="s">
        <v>629</v>
      </c>
      <c r="L136" s="23">
        <f t="shared" si="28"/>
        <v>1119244000</v>
      </c>
      <c r="M136" s="24">
        <v>15000000</v>
      </c>
      <c r="N136" s="23">
        <f t="shared" si="29"/>
        <v>766170100</v>
      </c>
      <c r="O136" s="23">
        <f t="shared" si="30"/>
        <v>353073900</v>
      </c>
      <c r="P136" s="25">
        <v>750170100</v>
      </c>
      <c r="Q136" s="8">
        <v>0</v>
      </c>
      <c r="R136" s="26">
        <v>218828000</v>
      </c>
      <c r="S136" s="25">
        <v>16000000</v>
      </c>
      <c r="T136" s="25">
        <v>134245900</v>
      </c>
      <c r="U136" s="8">
        <v>0</v>
      </c>
      <c r="V136" s="8">
        <v>0</v>
      </c>
      <c r="W136" s="8">
        <v>0</v>
      </c>
      <c r="X136" s="8">
        <v>0</v>
      </c>
      <c r="Y136" s="8">
        <v>0</v>
      </c>
      <c r="Z136" s="8">
        <v>0</v>
      </c>
      <c r="AA136" s="15" t="s">
        <v>630</v>
      </c>
      <c r="AB136" s="15" t="s">
        <v>631</v>
      </c>
      <c r="AC136" s="20">
        <f t="shared" si="31"/>
        <v>0.67024714896841087</v>
      </c>
      <c r="AD136" s="21">
        <f t="shared" si="32"/>
        <v>0.19551411488469003</v>
      </c>
      <c r="AE136" s="22">
        <f t="shared" si="33"/>
        <v>0</v>
      </c>
      <c r="AF136" s="22">
        <f t="shared" si="34"/>
        <v>1</v>
      </c>
      <c r="AG136" s="20">
        <f t="shared" si="35"/>
        <v>0.13423873614689916</v>
      </c>
      <c r="AH136" s="20">
        <f t="shared" si="36"/>
        <v>0</v>
      </c>
      <c r="AI136" s="20">
        <f t="shared" si="37"/>
        <v>0</v>
      </c>
      <c r="AJ136" s="97">
        <f t="shared" si="38"/>
        <v>0</v>
      </c>
    </row>
    <row r="137" spans="1:36" ht="25.5" customHeight="1" x14ac:dyDescent="0.3">
      <c r="A137" s="95">
        <v>2022</v>
      </c>
      <c r="B137" s="5" t="s">
        <v>60</v>
      </c>
      <c r="C137" s="5" t="s">
        <v>1259</v>
      </c>
      <c r="D137" s="5">
        <v>914</v>
      </c>
      <c r="E137" s="9" t="s">
        <v>632</v>
      </c>
      <c r="F137" s="5" t="s">
        <v>75</v>
      </c>
      <c r="G137" s="9" t="s">
        <v>36</v>
      </c>
      <c r="H137" s="9" t="s">
        <v>633</v>
      </c>
      <c r="I137" s="5" t="s">
        <v>77</v>
      </c>
      <c r="J137" s="9">
        <v>24</v>
      </c>
      <c r="K137" s="9" t="s">
        <v>634</v>
      </c>
      <c r="L137" s="23">
        <f t="shared" si="28"/>
        <v>1962630500</v>
      </c>
      <c r="M137" s="7">
        <v>0</v>
      </c>
      <c r="N137" s="23">
        <f t="shared" si="29"/>
        <v>1240660000</v>
      </c>
      <c r="O137" s="23">
        <f t="shared" si="30"/>
        <v>721970500</v>
      </c>
      <c r="P137" s="25">
        <v>1148660000</v>
      </c>
      <c r="Q137" s="8">
        <v>0</v>
      </c>
      <c r="R137" s="26">
        <v>333000000</v>
      </c>
      <c r="S137" s="8">
        <v>0</v>
      </c>
      <c r="T137" s="25">
        <f>299760000+89210500</f>
        <v>388970500</v>
      </c>
      <c r="U137" s="25">
        <v>92000000</v>
      </c>
      <c r="V137" s="8">
        <v>0</v>
      </c>
      <c r="W137" s="8">
        <v>0</v>
      </c>
      <c r="X137" s="8">
        <v>0</v>
      </c>
      <c r="Y137" s="8">
        <v>0</v>
      </c>
      <c r="Z137" s="8">
        <v>0</v>
      </c>
      <c r="AA137" s="15" t="s">
        <v>635</v>
      </c>
      <c r="AB137" s="15" t="s">
        <v>636</v>
      </c>
      <c r="AC137" s="20">
        <f t="shared" si="31"/>
        <v>0.58526554030419886</v>
      </c>
      <c r="AD137" s="21">
        <f t="shared" si="32"/>
        <v>0.16967024613140375</v>
      </c>
      <c r="AE137" s="22">
        <f t="shared" si="33"/>
        <v>0</v>
      </c>
      <c r="AF137" s="22">
        <f t="shared" si="34"/>
        <v>1</v>
      </c>
      <c r="AG137" s="20">
        <f t="shared" si="35"/>
        <v>0.19818834976833388</v>
      </c>
      <c r="AH137" s="20">
        <f t="shared" si="36"/>
        <v>4.6875863796063497E-2</v>
      </c>
      <c r="AI137" s="20">
        <f t="shared" si="37"/>
        <v>0</v>
      </c>
      <c r="AJ137" s="97">
        <f t="shared" si="38"/>
        <v>0</v>
      </c>
    </row>
    <row r="138" spans="1:36" ht="25.5" customHeight="1" x14ac:dyDescent="0.3">
      <c r="A138" s="94">
        <v>2021</v>
      </c>
      <c r="B138" s="27" t="s">
        <v>60</v>
      </c>
      <c r="C138" s="5" t="s">
        <v>26</v>
      </c>
      <c r="D138" s="28">
        <v>908</v>
      </c>
      <c r="E138" s="9" t="s">
        <v>523</v>
      </c>
      <c r="F138" s="5" t="s">
        <v>75</v>
      </c>
      <c r="G138" s="5" t="s">
        <v>35</v>
      </c>
      <c r="H138" s="9" t="s">
        <v>528</v>
      </c>
      <c r="I138" s="5" t="s">
        <v>77</v>
      </c>
      <c r="J138" s="9">
        <v>18</v>
      </c>
      <c r="K138" s="9" t="s">
        <v>529</v>
      </c>
      <c r="L138" s="23">
        <f t="shared" si="28"/>
        <v>714446407</v>
      </c>
      <c r="M138" s="24">
        <v>499909119</v>
      </c>
      <c r="N138" s="23">
        <f t="shared" si="29"/>
        <v>499909119</v>
      </c>
      <c r="O138" s="23">
        <f t="shared" si="30"/>
        <v>214537288</v>
      </c>
      <c r="P138" s="25">
        <v>499909119</v>
      </c>
      <c r="Q138" s="8">
        <v>0</v>
      </c>
      <c r="R138" s="26">
        <v>41400000</v>
      </c>
      <c r="S138" s="8">
        <v>0</v>
      </c>
      <c r="T138" s="25">
        <v>173137288</v>
      </c>
      <c r="U138" s="8">
        <v>0</v>
      </c>
      <c r="V138" s="8">
        <v>0</v>
      </c>
      <c r="W138" s="8">
        <v>0</v>
      </c>
      <c r="X138" s="8">
        <v>0</v>
      </c>
      <c r="Y138" s="8">
        <v>0</v>
      </c>
      <c r="Z138" s="8">
        <v>0</v>
      </c>
      <c r="AA138" s="15" t="s">
        <v>530</v>
      </c>
      <c r="AB138" s="15" t="s">
        <v>531</v>
      </c>
      <c r="AC138" s="20">
        <f t="shared" si="31"/>
        <v>0.69971535177725375</v>
      </c>
      <c r="AD138" s="21">
        <f t="shared" si="32"/>
        <v>5.7946963683169588E-2</v>
      </c>
      <c r="AE138" s="22">
        <f t="shared" si="33"/>
        <v>0</v>
      </c>
      <c r="AF138" s="22">
        <f t="shared" si="34"/>
        <v>1</v>
      </c>
      <c r="AG138" s="20">
        <f t="shared" si="35"/>
        <v>0.24233768453957666</v>
      </c>
      <c r="AH138" s="20">
        <f t="shared" si="36"/>
        <v>0</v>
      </c>
      <c r="AI138" s="20">
        <f t="shared" si="37"/>
        <v>0</v>
      </c>
      <c r="AJ138" s="97">
        <f t="shared" si="38"/>
        <v>0</v>
      </c>
    </row>
    <row r="139" spans="1:36" ht="25.5" customHeight="1" x14ac:dyDescent="0.3">
      <c r="A139" s="95">
        <v>2022</v>
      </c>
      <c r="B139" s="9" t="s">
        <v>57</v>
      </c>
      <c r="C139" s="5" t="s">
        <v>1259</v>
      </c>
      <c r="D139" s="5" t="s">
        <v>77</v>
      </c>
      <c r="E139" s="9" t="s">
        <v>77</v>
      </c>
      <c r="F139" s="9"/>
      <c r="G139" s="9" t="s">
        <v>37</v>
      </c>
      <c r="H139" s="9" t="s">
        <v>642</v>
      </c>
      <c r="I139" s="5" t="s">
        <v>77</v>
      </c>
      <c r="J139" s="9">
        <v>0</v>
      </c>
      <c r="K139" s="5" t="s">
        <v>77</v>
      </c>
      <c r="L139" s="23">
        <f t="shared" si="28"/>
        <v>9300000</v>
      </c>
      <c r="M139" s="7">
        <v>0</v>
      </c>
      <c r="N139" s="23">
        <f t="shared" si="29"/>
        <v>9300000</v>
      </c>
      <c r="O139" s="23">
        <f t="shared" si="30"/>
        <v>0</v>
      </c>
      <c r="P139" s="8">
        <v>0</v>
      </c>
      <c r="Q139" s="8">
        <v>0</v>
      </c>
      <c r="R139" s="8">
        <v>0</v>
      </c>
      <c r="S139" s="25">
        <v>9300000</v>
      </c>
      <c r="T139" s="8">
        <v>0</v>
      </c>
      <c r="U139" s="8">
        <v>0</v>
      </c>
      <c r="V139" s="8">
        <v>0</v>
      </c>
      <c r="W139" s="8">
        <v>0</v>
      </c>
      <c r="X139" s="8">
        <v>0</v>
      </c>
      <c r="Y139" s="8">
        <v>0</v>
      </c>
      <c r="Z139" s="8">
        <v>0</v>
      </c>
      <c r="AA139" s="15" t="s">
        <v>643</v>
      </c>
      <c r="AB139" s="15" t="s">
        <v>644</v>
      </c>
      <c r="AC139" s="20">
        <f t="shared" si="31"/>
        <v>0</v>
      </c>
      <c r="AD139" s="21">
        <f t="shared" si="32"/>
        <v>0</v>
      </c>
      <c r="AE139" s="22">
        <f t="shared" si="33"/>
        <v>0</v>
      </c>
      <c r="AF139" s="22">
        <f t="shared" si="34"/>
        <v>0</v>
      </c>
      <c r="AG139" s="20">
        <f t="shared" si="35"/>
        <v>1</v>
      </c>
      <c r="AH139" s="20">
        <f t="shared" si="36"/>
        <v>0</v>
      </c>
      <c r="AI139" s="20">
        <f t="shared" si="37"/>
        <v>0</v>
      </c>
      <c r="AJ139" s="97">
        <f t="shared" si="38"/>
        <v>0</v>
      </c>
    </row>
    <row r="140" spans="1:36" ht="25.5" customHeight="1" x14ac:dyDescent="0.3">
      <c r="A140" s="94">
        <v>2021</v>
      </c>
      <c r="B140" s="27" t="s">
        <v>60</v>
      </c>
      <c r="C140" s="5" t="s">
        <v>26</v>
      </c>
      <c r="D140" s="28">
        <v>908</v>
      </c>
      <c r="E140" s="9" t="s">
        <v>523</v>
      </c>
      <c r="F140" s="5" t="s">
        <v>75</v>
      </c>
      <c r="G140" s="5" t="s">
        <v>35</v>
      </c>
      <c r="H140" s="9" t="s">
        <v>77</v>
      </c>
      <c r="I140" s="5" t="s">
        <v>77</v>
      </c>
      <c r="J140" s="9">
        <v>18</v>
      </c>
      <c r="K140" s="9" t="s">
        <v>536</v>
      </c>
      <c r="L140" s="23">
        <f t="shared" si="28"/>
        <v>634608000</v>
      </c>
      <c r="M140" s="24">
        <v>499208000</v>
      </c>
      <c r="N140" s="23">
        <f t="shared" si="29"/>
        <v>499208000</v>
      </c>
      <c r="O140" s="23">
        <f t="shared" si="30"/>
        <v>135400000</v>
      </c>
      <c r="P140" s="25">
        <v>499208000</v>
      </c>
      <c r="Q140" s="8">
        <v>0</v>
      </c>
      <c r="R140" s="26">
        <v>135400000</v>
      </c>
      <c r="S140" s="8">
        <v>0</v>
      </c>
      <c r="T140" s="8">
        <v>0</v>
      </c>
      <c r="U140" s="8">
        <v>0</v>
      </c>
      <c r="V140" s="8">
        <v>0</v>
      </c>
      <c r="W140" s="8">
        <v>0</v>
      </c>
      <c r="X140" s="8">
        <v>0</v>
      </c>
      <c r="Y140" s="8">
        <v>0</v>
      </c>
      <c r="Z140" s="8">
        <v>0</v>
      </c>
      <c r="AA140" s="15" t="s">
        <v>537</v>
      </c>
      <c r="AB140" s="15" t="s">
        <v>538</v>
      </c>
      <c r="AC140" s="20">
        <f t="shared" si="31"/>
        <v>0.78663994150719818</v>
      </c>
      <c r="AD140" s="21">
        <f t="shared" si="32"/>
        <v>0.21336005849280185</v>
      </c>
      <c r="AE140" s="22">
        <f t="shared" si="33"/>
        <v>0</v>
      </c>
      <c r="AF140" s="22">
        <f t="shared" si="34"/>
        <v>1</v>
      </c>
      <c r="AG140" s="20">
        <f t="shared" si="35"/>
        <v>0</v>
      </c>
      <c r="AH140" s="20">
        <f t="shared" si="36"/>
        <v>0</v>
      </c>
      <c r="AI140" s="20">
        <f t="shared" si="37"/>
        <v>0</v>
      </c>
      <c r="AJ140" s="97">
        <f t="shared" si="38"/>
        <v>0</v>
      </c>
    </row>
    <row r="141" spans="1:36" ht="25.5" customHeight="1" x14ac:dyDescent="0.3">
      <c r="A141" s="94">
        <v>2018</v>
      </c>
      <c r="B141" s="5" t="s">
        <v>60</v>
      </c>
      <c r="C141" s="5" t="s">
        <v>26</v>
      </c>
      <c r="D141" s="5">
        <v>802</v>
      </c>
      <c r="E141" s="5" t="s">
        <v>77</v>
      </c>
      <c r="F141" s="5" t="s">
        <v>75</v>
      </c>
      <c r="G141" s="5" t="s">
        <v>36</v>
      </c>
      <c r="H141" s="5" t="s">
        <v>158</v>
      </c>
      <c r="I141" s="5" t="s">
        <v>77</v>
      </c>
      <c r="J141" s="5">
        <v>18</v>
      </c>
      <c r="K141" s="5" t="s">
        <v>77</v>
      </c>
      <c r="L141" s="6">
        <f t="shared" si="28"/>
        <v>468972171</v>
      </c>
      <c r="M141" s="7">
        <v>161936108</v>
      </c>
      <c r="N141" s="6">
        <f t="shared" si="29"/>
        <v>360072171</v>
      </c>
      <c r="O141" s="6">
        <f t="shared" si="30"/>
        <v>108900000</v>
      </c>
      <c r="P141" s="8">
        <v>349572171</v>
      </c>
      <c r="Q141" s="8">
        <v>5250000</v>
      </c>
      <c r="R141" s="8">
        <v>54900000</v>
      </c>
      <c r="S141" s="8">
        <v>5250000</v>
      </c>
      <c r="T141" s="8">
        <v>54000000</v>
      </c>
      <c r="U141" s="8">
        <v>0</v>
      </c>
      <c r="V141" s="8">
        <v>0</v>
      </c>
      <c r="W141" s="8">
        <v>0</v>
      </c>
      <c r="X141" s="8">
        <v>0</v>
      </c>
      <c r="Y141" s="8">
        <v>0</v>
      </c>
      <c r="Z141" s="8">
        <v>0</v>
      </c>
      <c r="AA141" s="5" t="s">
        <v>160</v>
      </c>
      <c r="AB141" s="5" t="s">
        <v>161</v>
      </c>
      <c r="AC141" s="20">
        <f t="shared" si="31"/>
        <v>0.74540067111999275</v>
      </c>
      <c r="AD141" s="21">
        <f t="shared" si="32"/>
        <v>0.12825920964935039</v>
      </c>
      <c r="AE141" s="22">
        <f t="shared" si="33"/>
        <v>8.7281795511221949E-2</v>
      </c>
      <c r="AF141" s="22">
        <f t="shared" si="34"/>
        <v>0.91271820448877805</v>
      </c>
      <c r="AG141" s="20">
        <f t="shared" si="35"/>
        <v>0.12634011923065686</v>
      </c>
      <c r="AH141" s="20">
        <f t="shared" si="36"/>
        <v>0</v>
      </c>
      <c r="AI141" s="20">
        <f t="shared" si="37"/>
        <v>0</v>
      </c>
      <c r="AJ141" s="97">
        <f t="shared" si="38"/>
        <v>0</v>
      </c>
    </row>
    <row r="142" spans="1:36" ht="25.5" customHeight="1" x14ac:dyDescent="0.3">
      <c r="A142" s="95">
        <v>2022</v>
      </c>
      <c r="B142" s="5" t="s">
        <v>60</v>
      </c>
      <c r="C142" s="5" t="s">
        <v>1108</v>
      </c>
      <c r="D142" s="5">
        <v>915</v>
      </c>
      <c r="E142" s="9" t="s">
        <v>649</v>
      </c>
      <c r="F142" s="5" t="s">
        <v>75</v>
      </c>
      <c r="G142" s="9" t="s">
        <v>35</v>
      </c>
      <c r="H142" s="9" t="s">
        <v>77</v>
      </c>
      <c r="I142" s="5" t="s">
        <v>77</v>
      </c>
      <c r="J142" s="9">
        <v>12</v>
      </c>
      <c r="K142" s="9" t="s">
        <v>639</v>
      </c>
      <c r="L142" s="23">
        <f t="shared" si="28"/>
        <v>81680870</v>
      </c>
      <c r="M142" s="24">
        <v>12000000</v>
      </c>
      <c r="N142" s="23">
        <f t="shared" si="29"/>
        <v>25680870</v>
      </c>
      <c r="O142" s="23">
        <f t="shared" si="30"/>
        <v>56000000</v>
      </c>
      <c r="P142" s="25">
        <v>12000000</v>
      </c>
      <c r="Q142" s="26">
        <v>13680870</v>
      </c>
      <c r="R142" s="26">
        <v>56000000</v>
      </c>
      <c r="S142" s="8">
        <v>0</v>
      </c>
      <c r="T142" s="8">
        <v>0</v>
      </c>
      <c r="U142" s="8">
        <v>0</v>
      </c>
      <c r="V142" s="8">
        <v>0</v>
      </c>
      <c r="W142" s="8">
        <v>0</v>
      </c>
      <c r="X142" s="8">
        <v>0</v>
      </c>
      <c r="Y142" s="8">
        <v>0</v>
      </c>
      <c r="Z142" s="8">
        <v>0</v>
      </c>
      <c r="AA142" s="5">
        <v>0</v>
      </c>
      <c r="AB142" s="15" t="s">
        <v>650</v>
      </c>
      <c r="AC142" s="20">
        <f t="shared" si="31"/>
        <v>0.14691322460203962</v>
      </c>
      <c r="AD142" s="21">
        <f t="shared" si="32"/>
        <v>0.85308677539796041</v>
      </c>
      <c r="AE142" s="22">
        <f t="shared" si="33"/>
        <v>0.19633609626286239</v>
      </c>
      <c r="AF142" s="22">
        <f t="shared" si="34"/>
        <v>0.80366390373713759</v>
      </c>
      <c r="AG142" s="20">
        <f t="shared" si="35"/>
        <v>0</v>
      </c>
      <c r="AH142" s="20">
        <f t="shared" si="36"/>
        <v>0</v>
      </c>
      <c r="AI142" s="20">
        <f t="shared" si="37"/>
        <v>0</v>
      </c>
      <c r="AJ142" s="97">
        <f t="shared" si="38"/>
        <v>0</v>
      </c>
    </row>
    <row r="143" spans="1:36" ht="25.5" customHeight="1" x14ac:dyDescent="0.3">
      <c r="A143" s="94">
        <v>2018</v>
      </c>
      <c r="B143" s="5" t="s">
        <v>60</v>
      </c>
      <c r="C143" s="5" t="s">
        <v>26</v>
      </c>
      <c r="D143" s="5">
        <v>811</v>
      </c>
      <c r="E143" s="5" t="s">
        <v>77</v>
      </c>
      <c r="F143" s="5" t="s">
        <v>75</v>
      </c>
      <c r="G143" s="5" t="s">
        <v>35</v>
      </c>
      <c r="H143" s="5" t="s">
        <v>77</v>
      </c>
      <c r="I143" s="5" t="s">
        <v>77</v>
      </c>
      <c r="J143" s="5">
        <v>12</v>
      </c>
      <c r="K143" s="5" t="s">
        <v>77</v>
      </c>
      <c r="L143" s="6">
        <f t="shared" si="28"/>
        <v>179892140</v>
      </c>
      <c r="M143" s="7">
        <v>90000000</v>
      </c>
      <c r="N143" s="6">
        <f t="shared" si="29"/>
        <v>132701261</v>
      </c>
      <c r="O143" s="6">
        <f t="shared" si="30"/>
        <v>47190879</v>
      </c>
      <c r="P143" s="8">
        <v>90000000</v>
      </c>
      <c r="Q143" s="8">
        <v>42701261</v>
      </c>
      <c r="R143" s="8">
        <v>47190879</v>
      </c>
      <c r="S143" s="8">
        <v>0</v>
      </c>
      <c r="T143" s="8">
        <v>0</v>
      </c>
      <c r="U143" s="8">
        <v>0</v>
      </c>
      <c r="V143" s="8">
        <v>0</v>
      </c>
      <c r="W143" s="8">
        <v>0</v>
      </c>
      <c r="X143" s="8">
        <v>0</v>
      </c>
      <c r="Y143" s="8">
        <v>0</v>
      </c>
      <c r="Z143" s="8">
        <v>0</v>
      </c>
      <c r="AA143" s="5" t="s">
        <v>203</v>
      </c>
      <c r="AB143" s="5" t="s">
        <v>204</v>
      </c>
      <c r="AC143" s="20">
        <f t="shared" si="31"/>
        <v>0.50029979075239195</v>
      </c>
      <c r="AD143" s="21">
        <f t="shared" si="32"/>
        <v>0.49970020924760805</v>
      </c>
      <c r="AE143" s="22">
        <f t="shared" si="33"/>
        <v>0.47502774992340818</v>
      </c>
      <c r="AF143" s="22">
        <f t="shared" si="34"/>
        <v>0.52497225007659176</v>
      </c>
      <c r="AG143" s="20">
        <f t="shared" si="35"/>
        <v>0</v>
      </c>
      <c r="AH143" s="20">
        <f t="shared" si="36"/>
        <v>0</v>
      </c>
      <c r="AI143" s="20">
        <f t="shared" si="37"/>
        <v>0</v>
      </c>
      <c r="AJ143" s="97">
        <f t="shared" si="38"/>
        <v>0</v>
      </c>
    </row>
    <row r="144" spans="1:36" ht="25.5" customHeight="1" x14ac:dyDescent="0.3">
      <c r="A144" s="95">
        <v>2022</v>
      </c>
      <c r="B144" s="5" t="s">
        <v>60</v>
      </c>
      <c r="C144" s="5" t="s">
        <v>1108</v>
      </c>
      <c r="D144" s="5">
        <v>923</v>
      </c>
      <c r="E144" s="9" t="s">
        <v>655</v>
      </c>
      <c r="F144" s="5" t="s">
        <v>169</v>
      </c>
      <c r="G144" s="9" t="s">
        <v>35</v>
      </c>
      <c r="H144" s="9" t="s">
        <v>656</v>
      </c>
      <c r="I144" s="5" t="s">
        <v>77</v>
      </c>
      <c r="J144" s="9">
        <v>36</v>
      </c>
      <c r="K144" s="9" t="s">
        <v>657</v>
      </c>
      <c r="L144" s="23">
        <f t="shared" si="28"/>
        <v>92815840</v>
      </c>
      <c r="M144" s="24">
        <v>92815840</v>
      </c>
      <c r="N144" s="23">
        <f t="shared" si="29"/>
        <v>92815840</v>
      </c>
      <c r="O144" s="23">
        <f t="shared" si="30"/>
        <v>0</v>
      </c>
      <c r="P144" s="25">
        <v>92815840</v>
      </c>
      <c r="Q144" s="8">
        <v>0</v>
      </c>
      <c r="R144" s="8">
        <v>0</v>
      </c>
      <c r="S144" s="8">
        <v>0</v>
      </c>
      <c r="T144" s="8">
        <v>0</v>
      </c>
      <c r="U144" s="8">
        <v>0</v>
      </c>
      <c r="V144" s="8">
        <v>0</v>
      </c>
      <c r="W144" s="8">
        <v>0</v>
      </c>
      <c r="X144" s="8">
        <v>0</v>
      </c>
      <c r="Y144" s="8">
        <v>0</v>
      </c>
      <c r="Z144" s="8">
        <v>0</v>
      </c>
      <c r="AA144" s="15" t="s">
        <v>658</v>
      </c>
      <c r="AB144" s="15" t="s">
        <v>659</v>
      </c>
      <c r="AC144" s="20">
        <f t="shared" si="31"/>
        <v>1</v>
      </c>
      <c r="AD144" s="21">
        <f t="shared" si="32"/>
        <v>0</v>
      </c>
      <c r="AE144" s="22">
        <f t="shared" si="33"/>
        <v>0</v>
      </c>
      <c r="AF144" s="22">
        <f t="shared" si="34"/>
        <v>0</v>
      </c>
      <c r="AG144" s="20">
        <f t="shared" si="35"/>
        <v>0</v>
      </c>
      <c r="AH144" s="20">
        <f t="shared" si="36"/>
        <v>0</v>
      </c>
      <c r="AI144" s="20">
        <f t="shared" si="37"/>
        <v>0</v>
      </c>
      <c r="AJ144" s="97">
        <f t="shared" si="38"/>
        <v>0</v>
      </c>
    </row>
    <row r="145" spans="1:36" ht="25.5" customHeight="1" x14ac:dyDescent="0.3">
      <c r="A145" s="95">
        <v>2022</v>
      </c>
      <c r="B145" s="5" t="s">
        <v>60</v>
      </c>
      <c r="C145" s="5" t="s">
        <v>1108</v>
      </c>
      <c r="D145" s="5" t="s">
        <v>77</v>
      </c>
      <c r="E145" s="9" t="s">
        <v>660</v>
      </c>
      <c r="F145" s="9" t="s">
        <v>661</v>
      </c>
      <c r="G145" s="9" t="s">
        <v>35</v>
      </c>
      <c r="H145" s="9" t="s">
        <v>662</v>
      </c>
      <c r="I145" s="5" t="s">
        <v>77</v>
      </c>
      <c r="J145" s="9">
        <v>24</v>
      </c>
      <c r="K145" s="9" t="s">
        <v>663</v>
      </c>
      <c r="L145" s="23">
        <f t="shared" si="28"/>
        <v>45833614</v>
      </c>
      <c r="M145" s="24">
        <v>15364084</v>
      </c>
      <c r="N145" s="23">
        <f t="shared" si="29"/>
        <v>36995097</v>
      </c>
      <c r="O145" s="23">
        <f t="shared" si="30"/>
        <v>8838517</v>
      </c>
      <c r="P145" s="25">
        <f>3800*4043.18</f>
        <v>15364084</v>
      </c>
      <c r="Q145" s="8">
        <v>0</v>
      </c>
      <c r="R145" s="26">
        <v>8838517</v>
      </c>
      <c r="S145" s="25">
        <f>3100*4043.18</f>
        <v>12533858</v>
      </c>
      <c r="T145" s="8">
        <v>0</v>
      </c>
      <c r="U145" s="25">
        <f>2250*4043.18</f>
        <v>9097155</v>
      </c>
      <c r="V145" s="8">
        <v>0</v>
      </c>
      <c r="W145" s="8">
        <v>0</v>
      </c>
      <c r="X145" s="8">
        <v>0</v>
      </c>
      <c r="Y145" s="8">
        <v>0</v>
      </c>
      <c r="Z145" s="8">
        <v>0</v>
      </c>
      <c r="AA145" s="15" t="s">
        <v>664</v>
      </c>
      <c r="AB145" s="15" t="s">
        <v>665</v>
      </c>
      <c r="AC145" s="20">
        <f t="shared" si="31"/>
        <v>0.33521432545118524</v>
      </c>
      <c r="AD145" s="21">
        <f t="shared" si="32"/>
        <v>0.1928391900320145</v>
      </c>
      <c r="AE145" s="22">
        <f t="shared" si="33"/>
        <v>0</v>
      </c>
      <c r="AF145" s="22">
        <f t="shared" si="34"/>
        <v>1</v>
      </c>
      <c r="AG145" s="20">
        <f t="shared" si="35"/>
        <v>0.27346431813123007</v>
      </c>
      <c r="AH145" s="20">
        <f t="shared" si="36"/>
        <v>0.1984821663855702</v>
      </c>
      <c r="AI145" s="20">
        <f t="shared" si="37"/>
        <v>0</v>
      </c>
      <c r="AJ145" s="97">
        <f t="shared" si="38"/>
        <v>0</v>
      </c>
    </row>
    <row r="146" spans="1:36" ht="25.5" customHeight="1" x14ac:dyDescent="0.3">
      <c r="A146" s="95">
        <v>2022</v>
      </c>
      <c r="B146" s="5" t="s">
        <v>60</v>
      </c>
      <c r="C146" s="5" t="s">
        <v>1108</v>
      </c>
      <c r="D146" s="5" t="s">
        <v>77</v>
      </c>
      <c r="E146" s="9" t="s">
        <v>666</v>
      </c>
      <c r="F146" s="9" t="s">
        <v>71</v>
      </c>
      <c r="G146" s="9" t="s">
        <v>35</v>
      </c>
      <c r="H146" s="9" t="s">
        <v>667</v>
      </c>
      <c r="I146" s="5" t="s">
        <v>77</v>
      </c>
      <c r="J146" s="9">
        <v>0</v>
      </c>
      <c r="K146" s="9" t="s">
        <v>668</v>
      </c>
      <c r="L146" s="23">
        <f t="shared" si="28"/>
        <v>8959800</v>
      </c>
      <c r="M146" s="24">
        <v>8959800</v>
      </c>
      <c r="N146" s="23">
        <f t="shared" si="29"/>
        <v>8959800</v>
      </c>
      <c r="O146" s="23">
        <f t="shared" si="30"/>
        <v>0</v>
      </c>
      <c r="P146" s="25">
        <f>2000*4479.9</f>
        <v>8959800</v>
      </c>
      <c r="Q146" s="8">
        <v>0</v>
      </c>
      <c r="R146" s="8">
        <v>0</v>
      </c>
      <c r="S146" s="8">
        <v>0</v>
      </c>
      <c r="T146" s="8">
        <v>0</v>
      </c>
      <c r="U146" s="8">
        <v>0</v>
      </c>
      <c r="V146" s="8">
        <v>0</v>
      </c>
      <c r="W146" s="8">
        <v>0</v>
      </c>
      <c r="X146" s="8">
        <v>0</v>
      </c>
      <c r="Y146" s="8">
        <v>0</v>
      </c>
      <c r="Z146" s="8">
        <v>0</v>
      </c>
      <c r="AA146" s="15" t="s">
        <v>669</v>
      </c>
      <c r="AB146" s="15" t="s">
        <v>670</v>
      </c>
      <c r="AC146" s="20">
        <f t="shared" si="31"/>
        <v>1</v>
      </c>
      <c r="AD146" s="21">
        <f t="shared" si="32"/>
        <v>0</v>
      </c>
      <c r="AE146" s="22">
        <f t="shared" si="33"/>
        <v>0</v>
      </c>
      <c r="AF146" s="22">
        <f t="shared" si="34"/>
        <v>0</v>
      </c>
      <c r="AG146" s="20">
        <f t="shared" si="35"/>
        <v>0</v>
      </c>
      <c r="AH146" s="20">
        <f t="shared" si="36"/>
        <v>0</v>
      </c>
      <c r="AI146" s="20">
        <f t="shared" si="37"/>
        <v>0</v>
      </c>
      <c r="AJ146" s="97">
        <f t="shared" si="38"/>
        <v>0</v>
      </c>
    </row>
    <row r="147" spans="1:36" ht="25.5" customHeight="1" x14ac:dyDescent="0.3">
      <c r="A147" s="95">
        <v>2022</v>
      </c>
      <c r="B147" s="5" t="s">
        <v>60</v>
      </c>
      <c r="C147" s="5" t="s">
        <v>1108</v>
      </c>
      <c r="D147" s="5">
        <v>29</v>
      </c>
      <c r="E147" s="9" t="s">
        <v>671</v>
      </c>
      <c r="F147" s="5" t="s">
        <v>75</v>
      </c>
      <c r="G147" s="9" t="s">
        <v>35</v>
      </c>
      <c r="H147" s="9" t="s">
        <v>672</v>
      </c>
      <c r="I147" s="5" t="s">
        <v>77</v>
      </c>
      <c r="J147" s="5">
        <v>24</v>
      </c>
      <c r="K147" s="9" t="s">
        <v>675</v>
      </c>
      <c r="L147" s="23">
        <f t="shared" si="28"/>
        <v>5250000000</v>
      </c>
      <c r="M147" s="7">
        <v>0</v>
      </c>
      <c r="N147" s="23">
        <f t="shared" si="29"/>
        <v>5000000000</v>
      </c>
      <c r="O147" s="23">
        <f t="shared" si="30"/>
        <v>250000000</v>
      </c>
      <c r="P147" s="25">
        <v>5000000000</v>
      </c>
      <c r="Q147" s="8">
        <v>0</v>
      </c>
      <c r="R147" s="26">
        <v>125000000</v>
      </c>
      <c r="S147" s="8">
        <v>0</v>
      </c>
      <c r="T147" s="25">
        <v>31250000</v>
      </c>
      <c r="U147" s="8">
        <v>0</v>
      </c>
      <c r="V147" s="25">
        <v>50000000</v>
      </c>
      <c r="W147" s="8">
        <v>0</v>
      </c>
      <c r="X147" s="25">
        <v>31250000</v>
      </c>
      <c r="Y147" s="8">
        <v>0</v>
      </c>
      <c r="Z147" s="25">
        <v>12500000</v>
      </c>
      <c r="AA147" s="15" t="s">
        <v>676</v>
      </c>
      <c r="AB147" s="15" t="s">
        <v>677</v>
      </c>
      <c r="AC147" s="20">
        <f t="shared" si="31"/>
        <v>0.95238095238095233</v>
      </c>
      <c r="AD147" s="21">
        <f t="shared" si="32"/>
        <v>2.3809523809523808E-2</v>
      </c>
      <c r="AE147" s="22">
        <f t="shared" si="33"/>
        <v>0</v>
      </c>
      <c r="AF147" s="22">
        <f t="shared" si="34"/>
        <v>1</v>
      </c>
      <c r="AG147" s="20">
        <f t="shared" si="35"/>
        <v>5.9523809523809521E-3</v>
      </c>
      <c r="AH147" s="20">
        <f t="shared" si="36"/>
        <v>9.5238095238095247E-3</v>
      </c>
      <c r="AI147" s="20">
        <f t="shared" si="37"/>
        <v>5.9523809523809521E-3</v>
      </c>
      <c r="AJ147" s="97">
        <f t="shared" si="38"/>
        <v>2.3809523809523812E-3</v>
      </c>
    </row>
    <row r="148" spans="1:36" ht="25.5" customHeight="1" x14ac:dyDescent="0.3">
      <c r="A148" s="95">
        <v>2022</v>
      </c>
      <c r="B148" s="5" t="s">
        <v>60</v>
      </c>
      <c r="C148" s="5" t="s">
        <v>1108</v>
      </c>
      <c r="D148" s="5">
        <v>29</v>
      </c>
      <c r="E148" s="9" t="s">
        <v>671</v>
      </c>
      <c r="F148" s="5" t="s">
        <v>75</v>
      </c>
      <c r="G148" s="9" t="s">
        <v>35</v>
      </c>
      <c r="H148" s="9" t="s">
        <v>678</v>
      </c>
      <c r="I148" s="5" t="s">
        <v>77</v>
      </c>
      <c r="J148" s="5">
        <v>24</v>
      </c>
      <c r="K148" s="9" t="s">
        <v>681</v>
      </c>
      <c r="L148" s="23">
        <f t="shared" si="28"/>
        <v>5299487575.8799992</v>
      </c>
      <c r="M148" s="7">
        <v>0</v>
      </c>
      <c r="N148" s="23">
        <f t="shared" si="29"/>
        <v>5047131024.6499996</v>
      </c>
      <c r="O148" s="23">
        <f t="shared" si="30"/>
        <v>252356551.23000002</v>
      </c>
      <c r="P148" s="25">
        <v>5047131024.6499996</v>
      </c>
      <c r="Q148" s="8">
        <v>0</v>
      </c>
      <c r="R148" s="26">
        <v>126178275.62</v>
      </c>
      <c r="S148" s="8">
        <v>0</v>
      </c>
      <c r="T148" s="25">
        <v>50471310.25</v>
      </c>
      <c r="U148" s="8">
        <v>0</v>
      </c>
      <c r="V148" s="25">
        <v>25235655.120000001</v>
      </c>
      <c r="W148" s="8">
        <v>0</v>
      </c>
      <c r="X148" s="25">
        <v>25235655.120000001</v>
      </c>
      <c r="Y148" s="8">
        <v>0</v>
      </c>
      <c r="Z148" s="25">
        <v>25235655.120000001</v>
      </c>
      <c r="AA148" s="15" t="s">
        <v>682</v>
      </c>
      <c r="AB148" s="15" t="s">
        <v>683</v>
      </c>
      <c r="AC148" s="20">
        <f t="shared" si="31"/>
        <v>0.95238095238140175</v>
      </c>
      <c r="AD148" s="21">
        <f t="shared" si="32"/>
        <v>2.380952381024266E-2</v>
      </c>
      <c r="AE148" s="22">
        <f t="shared" si="33"/>
        <v>0</v>
      </c>
      <c r="AF148" s="22">
        <f t="shared" si="34"/>
        <v>1</v>
      </c>
      <c r="AG148" s="20">
        <f t="shared" si="35"/>
        <v>9.5238095244744598E-3</v>
      </c>
      <c r="AH148" s="20">
        <f t="shared" si="36"/>
        <v>4.7619047612937424E-3</v>
      </c>
      <c r="AI148" s="20">
        <f t="shared" si="37"/>
        <v>4.7619047612937424E-3</v>
      </c>
      <c r="AJ148" s="97">
        <f t="shared" si="38"/>
        <v>4.7619047612937424E-3</v>
      </c>
    </row>
    <row r="149" spans="1:36" ht="25.5" customHeight="1" x14ac:dyDescent="0.3">
      <c r="A149" s="95">
        <v>2022</v>
      </c>
      <c r="B149" s="5" t="s">
        <v>60</v>
      </c>
      <c r="C149" s="5" t="s">
        <v>1108</v>
      </c>
      <c r="D149" s="5" t="s">
        <v>77</v>
      </c>
      <c r="E149" s="9" t="s">
        <v>684</v>
      </c>
      <c r="F149" s="9" t="s">
        <v>1000</v>
      </c>
      <c r="G149" s="9" t="s">
        <v>36</v>
      </c>
      <c r="H149" s="9" t="s">
        <v>685</v>
      </c>
      <c r="I149" s="5" t="s">
        <v>77</v>
      </c>
      <c r="J149" s="9">
        <v>36</v>
      </c>
      <c r="K149" s="9" t="s">
        <v>686</v>
      </c>
      <c r="L149" s="23">
        <f t="shared" si="28"/>
        <v>1506644248</v>
      </c>
      <c r="M149" s="7">
        <v>0</v>
      </c>
      <c r="N149" s="23">
        <f t="shared" si="29"/>
        <v>664873925</v>
      </c>
      <c r="O149" s="23">
        <f t="shared" si="30"/>
        <v>841770323</v>
      </c>
      <c r="P149" s="25">
        <v>664873925</v>
      </c>
      <c r="Q149" s="8">
        <v>0</v>
      </c>
      <c r="R149" s="26">
        <v>44400000</v>
      </c>
      <c r="S149" s="8">
        <v>0</v>
      </c>
      <c r="T149" s="25">
        <v>797370323</v>
      </c>
      <c r="U149" s="8">
        <v>0</v>
      </c>
      <c r="V149" s="8">
        <v>0</v>
      </c>
      <c r="W149" s="8">
        <v>0</v>
      </c>
      <c r="X149" s="8">
        <v>0</v>
      </c>
      <c r="Y149" s="8">
        <v>0</v>
      </c>
      <c r="Z149" s="8">
        <v>0</v>
      </c>
      <c r="AA149" s="15" t="s">
        <v>687</v>
      </c>
      <c r="AB149" s="15" t="s">
        <v>688</v>
      </c>
      <c r="AC149" s="20">
        <f t="shared" si="31"/>
        <v>0.44129456962556962</v>
      </c>
      <c r="AD149" s="21">
        <f t="shared" si="32"/>
        <v>2.946946504388075E-2</v>
      </c>
      <c r="AE149" s="22">
        <f t="shared" si="33"/>
        <v>0</v>
      </c>
      <c r="AF149" s="22">
        <f t="shared" si="34"/>
        <v>1</v>
      </c>
      <c r="AG149" s="20">
        <f t="shared" si="35"/>
        <v>0.52923596533054962</v>
      </c>
      <c r="AH149" s="20">
        <f t="shared" si="36"/>
        <v>0</v>
      </c>
      <c r="AI149" s="20">
        <f t="shared" si="37"/>
        <v>0</v>
      </c>
      <c r="AJ149" s="97">
        <f t="shared" si="38"/>
        <v>0</v>
      </c>
    </row>
    <row r="150" spans="1:36" ht="25.5" customHeight="1" x14ac:dyDescent="0.3">
      <c r="A150" s="95">
        <v>2022</v>
      </c>
      <c r="B150" s="5" t="s">
        <v>60</v>
      </c>
      <c r="C150" s="5" t="s">
        <v>1108</v>
      </c>
      <c r="D150" s="5">
        <v>931</v>
      </c>
      <c r="E150" s="9" t="s">
        <v>689</v>
      </c>
      <c r="F150" s="5" t="s">
        <v>75</v>
      </c>
      <c r="G150" s="9" t="s">
        <v>36</v>
      </c>
      <c r="H150" s="9" t="s">
        <v>690</v>
      </c>
      <c r="I150" s="5" t="s">
        <v>77</v>
      </c>
      <c r="J150" s="9">
        <v>12</v>
      </c>
      <c r="K150" s="9" t="s">
        <v>691</v>
      </c>
      <c r="L150" s="23">
        <f t="shared" si="28"/>
        <v>4604701940</v>
      </c>
      <c r="M150" s="24">
        <v>197668000</v>
      </c>
      <c r="N150" s="23">
        <f t="shared" si="29"/>
        <v>1998411792</v>
      </c>
      <c r="O150" s="23">
        <f t="shared" si="30"/>
        <v>2606290148</v>
      </c>
      <c r="P150" s="25">
        <v>1998015792</v>
      </c>
      <c r="Q150" s="8">
        <v>0</v>
      </c>
      <c r="R150" s="26">
        <v>99500000</v>
      </c>
      <c r="S150" s="25">
        <v>264000</v>
      </c>
      <c r="T150" s="25">
        <v>234457383</v>
      </c>
      <c r="U150" s="25">
        <v>132000</v>
      </c>
      <c r="V150" s="25">
        <v>2191297540</v>
      </c>
      <c r="W150" s="8">
        <v>0</v>
      </c>
      <c r="X150" s="25">
        <v>66535225</v>
      </c>
      <c r="Y150" s="8">
        <v>0</v>
      </c>
      <c r="Z150" s="25">
        <v>14500000</v>
      </c>
      <c r="AA150" s="15" t="s">
        <v>692</v>
      </c>
      <c r="AB150" s="15" t="s">
        <v>693</v>
      </c>
      <c r="AC150" s="20">
        <f t="shared" si="31"/>
        <v>0.43390773562208024</v>
      </c>
      <c r="AD150" s="21">
        <f t="shared" si="32"/>
        <v>2.16083475752613E-2</v>
      </c>
      <c r="AE150" s="22">
        <f t="shared" si="33"/>
        <v>0</v>
      </c>
      <c r="AF150" s="22">
        <f t="shared" si="34"/>
        <v>1</v>
      </c>
      <c r="AG150" s="20">
        <f t="shared" si="35"/>
        <v>5.0974283690553054E-2</v>
      </c>
      <c r="AH150" s="20">
        <f t="shared" si="36"/>
        <v>0.47591126821120588</v>
      </c>
      <c r="AI150" s="20">
        <f t="shared" si="37"/>
        <v>1.4449409726615226E-2</v>
      </c>
      <c r="AJ150" s="97">
        <f t="shared" si="38"/>
        <v>3.1489551742843098E-3</v>
      </c>
    </row>
    <row r="151" spans="1:36" ht="25.5" customHeight="1" x14ac:dyDescent="0.3">
      <c r="A151" s="95">
        <v>2022</v>
      </c>
      <c r="B151" s="5" t="s">
        <v>60</v>
      </c>
      <c r="C151" s="5" t="s">
        <v>1108</v>
      </c>
      <c r="D151" s="5" t="s">
        <v>77</v>
      </c>
      <c r="E151" s="9" t="s">
        <v>684</v>
      </c>
      <c r="F151" s="9" t="s">
        <v>1000</v>
      </c>
      <c r="G151" s="9" t="s">
        <v>36</v>
      </c>
      <c r="H151" s="9" t="s">
        <v>694</v>
      </c>
      <c r="I151" s="5" t="s">
        <v>77</v>
      </c>
      <c r="J151" s="9">
        <v>24</v>
      </c>
      <c r="K151" s="9" t="s">
        <v>695</v>
      </c>
      <c r="L151" s="23">
        <f t="shared" si="28"/>
        <v>949156525</v>
      </c>
      <c r="M151" s="24">
        <v>27600000</v>
      </c>
      <c r="N151" s="23">
        <f t="shared" si="29"/>
        <v>664582171</v>
      </c>
      <c r="O151" s="23">
        <f t="shared" si="30"/>
        <v>284574354</v>
      </c>
      <c r="P151" s="25">
        <f>565904833+27600000+27600000+1932000+1932000+39613338</f>
        <v>664582171</v>
      </c>
      <c r="Q151" s="8">
        <v>0</v>
      </c>
      <c r="R151" s="26">
        <v>48800000</v>
      </c>
      <c r="S151" s="8">
        <v>0</v>
      </c>
      <c r="T151" s="25">
        <v>211774354</v>
      </c>
      <c r="U151" s="8">
        <v>0</v>
      </c>
      <c r="V151" s="8">
        <v>0</v>
      </c>
      <c r="W151" s="8">
        <v>0</v>
      </c>
      <c r="X151" s="25">
        <v>24000000</v>
      </c>
      <c r="Y151" s="8">
        <v>0</v>
      </c>
      <c r="Z151" s="8">
        <v>0</v>
      </c>
      <c r="AA151" s="15" t="s">
        <v>696</v>
      </c>
      <c r="AB151" s="15" t="s">
        <v>697</v>
      </c>
      <c r="AC151" s="20">
        <f t="shared" si="31"/>
        <v>0.70018184935303474</v>
      </c>
      <c r="AD151" s="21">
        <f t="shared" si="32"/>
        <v>5.1414069981766182E-2</v>
      </c>
      <c r="AE151" s="22">
        <f t="shared" si="33"/>
        <v>0</v>
      </c>
      <c r="AF151" s="22">
        <f t="shared" si="34"/>
        <v>1</v>
      </c>
      <c r="AG151" s="20">
        <f t="shared" si="35"/>
        <v>0.22311847247744518</v>
      </c>
      <c r="AH151" s="20">
        <f t="shared" si="36"/>
        <v>0</v>
      </c>
      <c r="AI151" s="20">
        <f t="shared" si="37"/>
        <v>2.5285608187753859E-2</v>
      </c>
      <c r="AJ151" s="97">
        <f t="shared" si="38"/>
        <v>0</v>
      </c>
    </row>
    <row r="152" spans="1:36" ht="25.5" customHeight="1" x14ac:dyDescent="0.3">
      <c r="A152" s="95">
        <v>2022</v>
      </c>
      <c r="B152" s="5" t="s">
        <v>60</v>
      </c>
      <c r="C152" s="5" t="s">
        <v>1108</v>
      </c>
      <c r="D152" s="5">
        <v>923</v>
      </c>
      <c r="E152" s="9" t="s">
        <v>698</v>
      </c>
      <c r="F152" s="5" t="s">
        <v>699</v>
      </c>
      <c r="G152" s="9" t="s">
        <v>35</v>
      </c>
      <c r="H152" s="9" t="s">
        <v>700</v>
      </c>
      <c r="I152" s="5" t="s">
        <v>77</v>
      </c>
      <c r="J152" s="9">
        <v>24</v>
      </c>
      <c r="K152" s="9" t="s">
        <v>701</v>
      </c>
      <c r="L152" s="23">
        <f t="shared" si="28"/>
        <v>55755200</v>
      </c>
      <c r="M152" s="24">
        <v>35955200</v>
      </c>
      <c r="N152" s="23">
        <f t="shared" si="29"/>
        <v>35955200</v>
      </c>
      <c r="O152" s="23">
        <f t="shared" si="30"/>
        <v>19800000</v>
      </c>
      <c r="P152" s="25">
        <v>35955200</v>
      </c>
      <c r="Q152" s="8">
        <v>0</v>
      </c>
      <c r="R152" s="26">
        <v>19800000</v>
      </c>
      <c r="S152" s="8">
        <v>0</v>
      </c>
      <c r="T152" s="8">
        <v>0</v>
      </c>
      <c r="U152" s="8">
        <v>0</v>
      </c>
      <c r="V152" s="8">
        <v>0</v>
      </c>
      <c r="W152" s="8">
        <v>0</v>
      </c>
      <c r="X152" s="8">
        <v>0</v>
      </c>
      <c r="Y152" s="8">
        <v>0</v>
      </c>
      <c r="Z152" s="8">
        <v>0</v>
      </c>
      <c r="AA152" s="15" t="s">
        <v>702</v>
      </c>
      <c r="AB152" s="15" t="s">
        <v>703</v>
      </c>
      <c r="AC152" s="20">
        <f t="shared" si="31"/>
        <v>0.64487617298476196</v>
      </c>
      <c r="AD152" s="21">
        <f t="shared" si="32"/>
        <v>0.35512382701523804</v>
      </c>
      <c r="AE152" s="22">
        <f t="shared" si="33"/>
        <v>0</v>
      </c>
      <c r="AF152" s="22">
        <f t="shared" si="34"/>
        <v>1</v>
      </c>
      <c r="AG152" s="20">
        <f t="shared" si="35"/>
        <v>0</v>
      </c>
      <c r="AH152" s="20">
        <f t="shared" si="36"/>
        <v>0</v>
      </c>
      <c r="AI152" s="20">
        <f t="shared" si="37"/>
        <v>0</v>
      </c>
      <c r="AJ152" s="97">
        <f t="shared" si="38"/>
        <v>0</v>
      </c>
    </row>
    <row r="153" spans="1:36" ht="25.5" customHeight="1" x14ac:dyDescent="0.3">
      <c r="A153" s="94">
        <v>2018</v>
      </c>
      <c r="B153" s="5" t="s">
        <v>60</v>
      </c>
      <c r="C153" s="5" t="s">
        <v>26</v>
      </c>
      <c r="D153" s="5">
        <v>816</v>
      </c>
      <c r="E153" s="5" t="s">
        <v>77</v>
      </c>
      <c r="F153" s="5" t="s">
        <v>75</v>
      </c>
      <c r="G153" s="5" t="s">
        <v>36</v>
      </c>
      <c r="H153" s="5" t="s">
        <v>211</v>
      </c>
      <c r="I153" s="5" t="s">
        <v>77</v>
      </c>
      <c r="J153" s="5">
        <v>12</v>
      </c>
      <c r="K153" s="5" t="s">
        <v>77</v>
      </c>
      <c r="L153" s="6">
        <f t="shared" si="28"/>
        <v>696972000</v>
      </c>
      <c r="M153" s="7">
        <v>0</v>
      </c>
      <c r="N153" s="6">
        <f t="shared" si="29"/>
        <v>581068000</v>
      </c>
      <c r="O153" s="6">
        <f t="shared" si="30"/>
        <v>115904000</v>
      </c>
      <c r="P153" s="8">
        <v>474850000</v>
      </c>
      <c r="Q153" s="8">
        <v>0</v>
      </c>
      <c r="R153" s="8">
        <v>10400000</v>
      </c>
      <c r="S153" s="8">
        <v>106218000</v>
      </c>
      <c r="T153" s="8">
        <v>105504000</v>
      </c>
      <c r="U153" s="8">
        <v>0</v>
      </c>
      <c r="V153" s="8">
        <v>0</v>
      </c>
      <c r="W153" s="8">
        <v>0</v>
      </c>
      <c r="X153" s="8">
        <v>0</v>
      </c>
      <c r="Y153" s="8">
        <v>0</v>
      </c>
      <c r="Z153" s="8">
        <v>0</v>
      </c>
      <c r="AA153" s="5" t="s">
        <v>212</v>
      </c>
      <c r="AB153" s="5" t="s">
        <v>213</v>
      </c>
      <c r="AC153" s="20">
        <f t="shared" si="31"/>
        <v>0.68130427047284536</v>
      </c>
      <c r="AD153" s="21">
        <f t="shared" si="32"/>
        <v>1.4921689823981451E-2</v>
      </c>
      <c r="AE153" s="22">
        <f t="shared" si="33"/>
        <v>0</v>
      </c>
      <c r="AF153" s="22">
        <f t="shared" si="34"/>
        <v>1</v>
      </c>
      <c r="AG153" s="20">
        <f t="shared" si="35"/>
        <v>0.30377403970317318</v>
      </c>
      <c r="AH153" s="20">
        <f t="shared" si="36"/>
        <v>0</v>
      </c>
      <c r="AI153" s="20">
        <f t="shared" si="37"/>
        <v>0</v>
      </c>
      <c r="AJ153" s="97">
        <f t="shared" si="38"/>
        <v>0</v>
      </c>
    </row>
    <row r="154" spans="1:36" ht="25.5" customHeight="1" x14ac:dyDescent="0.3">
      <c r="A154" s="95">
        <v>2022</v>
      </c>
      <c r="B154" s="5" t="s">
        <v>60</v>
      </c>
      <c r="C154" s="5" t="s">
        <v>1108</v>
      </c>
      <c r="D154" s="5">
        <v>30</v>
      </c>
      <c r="E154" s="9" t="s">
        <v>704</v>
      </c>
      <c r="F154" s="5" t="s">
        <v>75</v>
      </c>
      <c r="G154" s="9" t="s">
        <v>36</v>
      </c>
      <c r="H154" s="9" t="s">
        <v>709</v>
      </c>
      <c r="I154" s="5" t="s">
        <v>77</v>
      </c>
      <c r="J154" s="5">
        <v>14</v>
      </c>
      <c r="K154" s="9" t="s">
        <v>706</v>
      </c>
      <c r="L154" s="23">
        <f t="shared" si="28"/>
        <v>9502834187</v>
      </c>
      <c r="M154" s="7">
        <v>0</v>
      </c>
      <c r="N154" s="23">
        <f t="shared" si="29"/>
        <v>9449834187</v>
      </c>
      <c r="O154" s="23">
        <f t="shared" si="30"/>
        <v>53000000</v>
      </c>
      <c r="P154" s="25">
        <v>9449834187</v>
      </c>
      <c r="Q154" s="8">
        <v>0</v>
      </c>
      <c r="R154" s="26">
        <v>24000000</v>
      </c>
      <c r="S154" s="8">
        <v>0</v>
      </c>
      <c r="T154" s="25">
        <v>24000000</v>
      </c>
      <c r="U154" s="8">
        <v>0</v>
      </c>
      <c r="V154" s="25">
        <v>5000000</v>
      </c>
      <c r="W154" s="8">
        <v>0</v>
      </c>
      <c r="X154" s="8">
        <v>0</v>
      </c>
      <c r="Y154" s="8">
        <v>0</v>
      </c>
      <c r="Z154" s="8">
        <v>0</v>
      </c>
      <c r="AA154" s="15" t="s">
        <v>710</v>
      </c>
      <c r="AB154" s="15" t="s">
        <v>711</v>
      </c>
      <c r="AC154" s="20">
        <f t="shared" si="31"/>
        <v>0.99442271653308389</v>
      </c>
      <c r="AD154" s="21">
        <f t="shared" si="32"/>
        <v>2.5255623246412434E-3</v>
      </c>
      <c r="AE154" s="22">
        <f t="shared" si="33"/>
        <v>0</v>
      </c>
      <c r="AF154" s="22">
        <f t="shared" si="34"/>
        <v>1</v>
      </c>
      <c r="AG154" s="20">
        <f t="shared" si="35"/>
        <v>2.5255623246412434E-3</v>
      </c>
      <c r="AH154" s="20">
        <f t="shared" si="36"/>
        <v>5.2615881763359233E-4</v>
      </c>
      <c r="AI154" s="20">
        <f t="shared" si="37"/>
        <v>0</v>
      </c>
      <c r="AJ154" s="97">
        <f t="shared" si="38"/>
        <v>0</v>
      </c>
    </row>
    <row r="155" spans="1:36" ht="25.5" customHeight="1" x14ac:dyDescent="0.3">
      <c r="A155" s="95">
        <v>2022</v>
      </c>
      <c r="B155" s="5" t="s">
        <v>60</v>
      </c>
      <c r="C155" s="5" t="s">
        <v>1108</v>
      </c>
      <c r="D155" s="5">
        <v>31</v>
      </c>
      <c r="E155" s="9" t="s">
        <v>712</v>
      </c>
      <c r="F155" s="5" t="s">
        <v>75</v>
      </c>
      <c r="G155" s="9" t="s">
        <v>35</v>
      </c>
      <c r="H155" s="9" t="s">
        <v>713</v>
      </c>
      <c r="I155" s="5" t="s">
        <v>77</v>
      </c>
      <c r="J155" s="5">
        <v>18</v>
      </c>
      <c r="K155" s="9" t="s">
        <v>716</v>
      </c>
      <c r="L155" s="23">
        <f t="shared" si="28"/>
        <v>6505403536</v>
      </c>
      <c r="M155" s="7">
        <v>0</v>
      </c>
      <c r="N155" s="23">
        <f t="shared" si="29"/>
        <v>6291000000</v>
      </c>
      <c r="O155" s="23">
        <f t="shared" si="30"/>
        <v>214403536</v>
      </c>
      <c r="P155" s="25">
        <v>6291000000</v>
      </c>
      <c r="Q155" s="8">
        <v>0</v>
      </c>
      <c r="R155" s="26">
        <v>199307584</v>
      </c>
      <c r="S155" s="8">
        <v>0</v>
      </c>
      <c r="T155" s="25">
        <v>3985280</v>
      </c>
      <c r="U155" s="8">
        <v>0</v>
      </c>
      <c r="V155" s="25">
        <v>6740448</v>
      </c>
      <c r="W155" s="8">
        <v>0</v>
      </c>
      <c r="X155" s="25">
        <v>4370224</v>
      </c>
      <c r="Y155" s="8">
        <v>0</v>
      </c>
      <c r="Z155" s="8">
        <v>0</v>
      </c>
      <c r="AA155" s="15" t="s">
        <v>717</v>
      </c>
      <c r="AB155" s="15" t="s">
        <v>718</v>
      </c>
      <c r="AC155" s="20">
        <f t="shared" si="31"/>
        <v>0.96704223883829488</v>
      </c>
      <c r="AD155" s="21">
        <f t="shared" si="32"/>
        <v>3.0637236091052539E-2</v>
      </c>
      <c r="AE155" s="22">
        <f t="shared" si="33"/>
        <v>0</v>
      </c>
      <c r="AF155" s="22">
        <f t="shared" si="34"/>
        <v>1</v>
      </c>
      <c r="AG155" s="20">
        <f t="shared" si="35"/>
        <v>6.1261072859600696E-4</v>
      </c>
      <c r="AH155" s="20">
        <f t="shared" si="36"/>
        <v>1.0361306508811169E-3</v>
      </c>
      <c r="AI155" s="20">
        <f t="shared" si="37"/>
        <v>6.7178369117546464E-4</v>
      </c>
      <c r="AJ155" s="97">
        <f t="shared" si="38"/>
        <v>0</v>
      </c>
    </row>
    <row r="156" spans="1:36" ht="25.5" customHeight="1" x14ac:dyDescent="0.3">
      <c r="A156" s="95">
        <v>2022</v>
      </c>
      <c r="B156" s="5" t="s">
        <v>60</v>
      </c>
      <c r="C156" s="5" t="s">
        <v>1108</v>
      </c>
      <c r="D156" s="5">
        <v>31</v>
      </c>
      <c r="E156" s="9" t="s">
        <v>712</v>
      </c>
      <c r="F156" s="5" t="s">
        <v>75</v>
      </c>
      <c r="G156" s="9" t="s">
        <v>35</v>
      </c>
      <c r="H156" s="9" t="s">
        <v>719</v>
      </c>
      <c r="I156" s="5" t="s">
        <v>77</v>
      </c>
      <c r="J156" s="5">
        <v>36</v>
      </c>
      <c r="K156" s="9" t="s">
        <v>502</v>
      </c>
      <c r="L156" s="23">
        <f t="shared" si="28"/>
        <v>6645530826</v>
      </c>
      <c r="M156" s="7">
        <v>0</v>
      </c>
      <c r="N156" s="23">
        <f t="shared" si="29"/>
        <v>6065588750</v>
      </c>
      <c r="O156" s="23">
        <f t="shared" si="30"/>
        <v>579942076</v>
      </c>
      <c r="P156" s="25">
        <v>6065588750</v>
      </c>
      <c r="Q156" s="8">
        <v>0</v>
      </c>
      <c r="R156" s="26">
        <v>209532600</v>
      </c>
      <c r="S156" s="8">
        <v>0</v>
      </c>
      <c r="T156" s="25">
        <v>80000000</v>
      </c>
      <c r="U156" s="8">
        <v>0</v>
      </c>
      <c r="V156" s="25">
        <v>45469392</v>
      </c>
      <c r="W156" s="8">
        <v>0</v>
      </c>
      <c r="X156" s="25">
        <v>110540084</v>
      </c>
      <c r="Y156" s="8">
        <v>0</v>
      </c>
      <c r="Z156" s="25">
        <f>68400000+66000000</f>
        <v>134400000</v>
      </c>
      <c r="AA156" s="15" t="s">
        <v>722</v>
      </c>
      <c r="AB156" s="15" t="s">
        <v>723</v>
      </c>
      <c r="AC156" s="20">
        <f t="shared" si="31"/>
        <v>0.91273201627008749</v>
      </c>
      <c r="AD156" s="21">
        <f t="shared" si="32"/>
        <v>3.1529851487592811E-2</v>
      </c>
      <c r="AE156" s="22">
        <f t="shared" si="33"/>
        <v>0</v>
      </c>
      <c r="AF156" s="22">
        <f t="shared" si="34"/>
        <v>1</v>
      </c>
      <c r="AG156" s="20">
        <f t="shared" si="35"/>
        <v>1.203816551222781E-2</v>
      </c>
      <c r="AH156" s="20">
        <f t="shared" si="36"/>
        <v>6.8421008329545892E-3</v>
      </c>
      <c r="AI156" s="20">
        <f t="shared" si="37"/>
        <v>1.6633747836594565E-2</v>
      </c>
      <c r="AJ156" s="97">
        <f t="shared" si="38"/>
        <v>2.0224118060542723E-2</v>
      </c>
    </row>
    <row r="157" spans="1:36" ht="25.5" customHeight="1" x14ac:dyDescent="0.3">
      <c r="A157" s="94">
        <v>2018</v>
      </c>
      <c r="B157" s="5" t="s">
        <v>60</v>
      </c>
      <c r="C157" s="5" t="s">
        <v>26</v>
      </c>
      <c r="D157" s="5" t="s">
        <v>216</v>
      </c>
      <c r="E157" s="5" t="s">
        <v>77</v>
      </c>
      <c r="F157" s="5" t="s">
        <v>75</v>
      </c>
      <c r="G157" s="5" t="s">
        <v>35</v>
      </c>
      <c r="H157" s="5" t="s">
        <v>77</v>
      </c>
      <c r="I157" s="5" t="s">
        <v>77</v>
      </c>
      <c r="J157" s="5">
        <v>7</v>
      </c>
      <c r="K157" s="5" t="s">
        <v>77</v>
      </c>
      <c r="L157" s="6">
        <f t="shared" si="28"/>
        <v>215639000</v>
      </c>
      <c r="M157" s="7">
        <v>179739000</v>
      </c>
      <c r="N157" s="6">
        <f t="shared" si="29"/>
        <v>179739000</v>
      </c>
      <c r="O157" s="6">
        <f t="shared" si="30"/>
        <v>35900000</v>
      </c>
      <c r="P157" s="8">
        <v>179739000</v>
      </c>
      <c r="Q157" s="8">
        <v>0</v>
      </c>
      <c r="R157" s="8">
        <v>35900000</v>
      </c>
      <c r="S157" s="8">
        <v>0</v>
      </c>
      <c r="T157" s="8">
        <v>0</v>
      </c>
      <c r="U157" s="8">
        <v>0</v>
      </c>
      <c r="V157" s="8">
        <v>0</v>
      </c>
      <c r="W157" s="8">
        <v>0</v>
      </c>
      <c r="X157" s="8">
        <v>0</v>
      </c>
      <c r="Y157" s="8">
        <v>0</v>
      </c>
      <c r="Z157" s="8">
        <v>0</v>
      </c>
      <c r="AA157" s="5" t="s">
        <v>217</v>
      </c>
      <c r="AB157" s="5" t="s">
        <v>218</v>
      </c>
      <c r="AC157" s="20">
        <f t="shared" si="31"/>
        <v>0.83351805563928605</v>
      </c>
      <c r="AD157" s="21">
        <f t="shared" si="32"/>
        <v>0.16648194436071398</v>
      </c>
      <c r="AE157" s="22">
        <f t="shared" si="33"/>
        <v>0</v>
      </c>
      <c r="AF157" s="22">
        <f t="shared" si="34"/>
        <v>1</v>
      </c>
      <c r="AG157" s="20">
        <f t="shared" si="35"/>
        <v>0</v>
      </c>
      <c r="AH157" s="20">
        <f t="shared" si="36"/>
        <v>0</v>
      </c>
      <c r="AI157" s="20">
        <f t="shared" si="37"/>
        <v>0</v>
      </c>
      <c r="AJ157" s="97">
        <f t="shared" si="38"/>
        <v>0</v>
      </c>
    </row>
    <row r="158" spans="1:36" ht="25.5" customHeight="1" x14ac:dyDescent="0.3">
      <c r="A158" s="95">
        <v>2022</v>
      </c>
      <c r="B158" s="5" t="s">
        <v>60</v>
      </c>
      <c r="C158" s="5" t="s">
        <v>1108</v>
      </c>
      <c r="D158" s="5">
        <v>31</v>
      </c>
      <c r="E158" s="9" t="s">
        <v>712</v>
      </c>
      <c r="F158" s="5" t="s">
        <v>75</v>
      </c>
      <c r="G158" s="9" t="s">
        <v>35</v>
      </c>
      <c r="H158" s="9" t="s">
        <v>729</v>
      </c>
      <c r="I158" s="5" t="s">
        <v>77</v>
      </c>
      <c r="J158" s="5">
        <v>24</v>
      </c>
      <c r="K158" s="9" t="s">
        <v>732</v>
      </c>
      <c r="L158" s="23">
        <f t="shared" si="28"/>
        <v>13202771295.310001</v>
      </c>
      <c r="M158" s="7">
        <v>0</v>
      </c>
      <c r="N158" s="23">
        <f t="shared" si="29"/>
        <v>12943893426.780001</v>
      </c>
      <c r="O158" s="23">
        <f t="shared" si="30"/>
        <v>258877868.53</v>
      </c>
      <c r="P158" s="25">
        <v>12943893426.780001</v>
      </c>
      <c r="Q158" s="8">
        <v>0</v>
      </c>
      <c r="R158" s="26">
        <v>129438934.27</v>
      </c>
      <c r="S158" s="8">
        <v>0</v>
      </c>
      <c r="T158" s="25">
        <v>25887786.850000001</v>
      </c>
      <c r="U158" s="8">
        <v>0</v>
      </c>
      <c r="V158" s="25">
        <v>25887786.850000001</v>
      </c>
      <c r="W158" s="8">
        <v>0</v>
      </c>
      <c r="X158" s="25">
        <v>25887786.850000001</v>
      </c>
      <c r="Y158" s="8">
        <v>0</v>
      </c>
      <c r="Z158" s="25">
        <v>51775573.710000001</v>
      </c>
      <c r="AA158" s="15" t="s">
        <v>733</v>
      </c>
      <c r="AB158" s="15" t="s">
        <v>734</v>
      </c>
      <c r="AC158" s="20">
        <f t="shared" si="31"/>
        <v>0.98039215686316084</v>
      </c>
      <c r="AD158" s="21">
        <f t="shared" si="32"/>
        <v>9.8039215687982396E-3</v>
      </c>
      <c r="AE158" s="22">
        <f t="shared" si="33"/>
        <v>0</v>
      </c>
      <c r="AF158" s="22">
        <f t="shared" si="34"/>
        <v>1</v>
      </c>
      <c r="AG158" s="20">
        <f t="shared" si="35"/>
        <v>1.9607843134566813E-3</v>
      </c>
      <c r="AH158" s="20">
        <f t="shared" si="36"/>
        <v>1.9607843134566813E-3</v>
      </c>
      <c r="AI158" s="20">
        <f t="shared" si="37"/>
        <v>1.9607843134566813E-3</v>
      </c>
      <c r="AJ158" s="97">
        <f t="shared" si="38"/>
        <v>3.9215686276707793E-3</v>
      </c>
    </row>
    <row r="159" spans="1:36" ht="25.5" customHeight="1" x14ac:dyDescent="0.3">
      <c r="A159" s="95">
        <v>2022</v>
      </c>
      <c r="B159" s="5" t="s">
        <v>60</v>
      </c>
      <c r="C159" s="5" t="s">
        <v>1108</v>
      </c>
      <c r="D159" s="5">
        <v>31</v>
      </c>
      <c r="E159" s="9" t="s">
        <v>712</v>
      </c>
      <c r="F159" s="5" t="s">
        <v>75</v>
      </c>
      <c r="G159" s="9" t="s">
        <v>35</v>
      </c>
      <c r="H159" s="9" t="s">
        <v>735</v>
      </c>
      <c r="I159" s="5" t="s">
        <v>77</v>
      </c>
      <c r="J159" s="5">
        <v>24</v>
      </c>
      <c r="K159" s="9" t="s">
        <v>738</v>
      </c>
      <c r="L159" s="23">
        <f t="shared" si="28"/>
        <v>6365980265.2999992</v>
      </c>
      <c r="M159" s="7">
        <v>0</v>
      </c>
      <c r="N159" s="23">
        <f t="shared" si="29"/>
        <v>6241157122.8299999</v>
      </c>
      <c r="O159" s="23">
        <f t="shared" si="30"/>
        <v>124823142.46999998</v>
      </c>
      <c r="P159" s="25">
        <v>6241157122.8299999</v>
      </c>
      <c r="Q159" s="8">
        <v>0</v>
      </c>
      <c r="R159" s="26">
        <v>62411571.229999997</v>
      </c>
      <c r="S159" s="8">
        <v>0</v>
      </c>
      <c r="T159" s="25">
        <v>12482314.25</v>
      </c>
      <c r="U159" s="8">
        <v>0</v>
      </c>
      <c r="V159" s="25">
        <v>12482314.25</v>
      </c>
      <c r="W159" s="8">
        <v>0</v>
      </c>
      <c r="X159" s="25">
        <v>24964628.489999998</v>
      </c>
      <c r="Y159" s="8">
        <v>0</v>
      </c>
      <c r="Z159" s="25">
        <v>12482314.25</v>
      </c>
      <c r="AA159" s="15" t="s">
        <v>739</v>
      </c>
      <c r="AB159" s="15" t="s">
        <v>740</v>
      </c>
      <c r="AC159" s="20">
        <f t="shared" si="31"/>
        <v>0.98039215686068149</v>
      </c>
      <c r="AD159" s="21">
        <f t="shared" si="32"/>
        <v>9.8039215688738596E-3</v>
      </c>
      <c r="AE159" s="22">
        <f t="shared" si="33"/>
        <v>0</v>
      </c>
      <c r="AF159" s="22">
        <f t="shared" si="34"/>
        <v>1</v>
      </c>
      <c r="AG159" s="20">
        <f t="shared" si="35"/>
        <v>1.9607843144031122E-3</v>
      </c>
      <c r="AH159" s="20">
        <f t="shared" si="36"/>
        <v>1.9607843144031122E-3</v>
      </c>
      <c r="AI159" s="20">
        <f t="shared" si="37"/>
        <v>3.9215686272353742E-3</v>
      </c>
      <c r="AJ159" s="97">
        <f t="shared" si="38"/>
        <v>1.9607843144031122E-3</v>
      </c>
    </row>
    <row r="160" spans="1:36" ht="25.5" customHeight="1" x14ac:dyDescent="0.3">
      <c r="A160" s="95">
        <v>2022</v>
      </c>
      <c r="B160" s="5" t="s">
        <v>60</v>
      </c>
      <c r="C160" s="5" t="s">
        <v>1108</v>
      </c>
      <c r="D160" s="5">
        <v>31</v>
      </c>
      <c r="E160" s="9" t="s">
        <v>712</v>
      </c>
      <c r="F160" s="5" t="s">
        <v>75</v>
      </c>
      <c r="G160" s="9" t="s">
        <v>36</v>
      </c>
      <c r="H160" s="9" t="s">
        <v>741</v>
      </c>
      <c r="I160" s="5" t="s">
        <v>77</v>
      </c>
      <c r="J160" s="5">
        <v>24</v>
      </c>
      <c r="K160" s="5" t="s">
        <v>77</v>
      </c>
      <c r="L160" s="23">
        <f t="shared" si="28"/>
        <v>6457871947.2400007</v>
      </c>
      <c r="M160" s="7">
        <v>0</v>
      </c>
      <c r="N160" s="23">
        <f t="shared" si="29"/>
        <v>6331247007.1000004</v>
      </c>
      <c r="O160" s="23">
        <f t="shared" si="30"/>
        <v>126624940.14</v>
      </c>
      <c r="P160" s="25">
        <v>6331247007.1000004</v>
      </c>
      <c r="Q160" s="8">
        <v>0</v>
      </c>
      <c r="R160" s="26">
        <v>37987482.039999999</v>
      </c>
      <c r="S160" s="8">
        <v>0</v>
      </c>
      <c r="T160" s="25">
        <v>56981223.060000002</v>
      </c>
      <c r="U160" s="8">
        <v>0</v>
      </c>
      <c r="V160" s="25">
        <v>6331247.0099999998</v>
      </c>
      <c r="W160" s="8">
        <v>0</v>
      </c>
      <c r="X160" s="25">
        <v>25324988.030000001</v>
      </c>
      <c r="Y160" s="8">
        <v>0</v>
      </c>
      <c r="Z160" s="8">
        <v>0</v>
      </c>
      <c r="AA160" s="15" t="s">
        <v>742</v>
      </c>
      <c r="AB160" s="15" t="s">
        <v>743</v>
      </c>
      <c r="AC160" s="20">
        <f t="shared" si="31"/>
        <v>0.9803921568630487</v>
      </c>
      <c r="AD160" s="21">
        <f t="shared" si="32"/>
        <v>5.8823529407756817E-3</v>
      </c>
      <c r="AE160" s="22">
        <f t="shared" si="33"/>
        <v>0</v>
      </c>
      <c r="AF160" s="22">
        <f t="shared" si="34"/>
        <v>1</v>
      </c>
      <c r="AG160" s="20">
        <f t="shared" si="35"/>
        <v>8.8235294111635235E-3</v>
      </c>
      <c r="AH160" s="20">
        <f t="shared" si="36"/>
        <v>9.8039215731211284E-4</v>
      </c>
      <c r="AI160" s="20">
        <f t="shared" si="37"/>
        <v>3.9215686276999539E-3</v>
      </c>
      <c r="AJ160" s="97">
        <f t="shared" si="38"/>
        <v>0</v>
      </c>
    </row>
    <row r="161" spans="1:36" ht="25.5" customHeight="1" x14ac:dyDescent="0.3">
      <c r="A161" s="95">
        <v>2022</v>
      </c>
      <c r="B161" s="5" t="s">
        <v>60</v>
      </c>
      <c r="C161" s="5" t="s">
        <v>1108</v>
      </c>
      <c r="D161" s="5">
        <v>31</v>
      </c>
      <c r="E161" s="9" t="s">
        <v>712</v>
      </c>
      <c r="F161" s="5" t="s">
        <v>75</v>
      </c>
      <c r="G161" s="9" t="s">
        <v>36</v>
      </c>
      <c r="H161" s="9" t="s">
        <v>744</v>
      </c>
      <c r="I161" s="5" t="s">
        <v>77</v>
      </c>
      <c r="J161" s="5">
        <v>24</v>
      </c>
      <c r="K161" s="9" t="s">
        <v>745</v>
      </c>
      <c r="L161" s="23">
        <f t="shared" si="28"/>
        <v>4871600469.4199982</v>
      </c>
      <c r="M161" s="7">
        <v>0</v>
      </c>
      <c r="N161" s="23">
        <f t="shared" si="29"/>
        <v>4776078891.579999</v>
      </c>
      <c r="O161" s="23">
        <f t="shared" si="30"/>
        <v>95521577.840000004</v>
      </c>
      <c r="P161" s="25">
        <v>4776078891.579999</v>
      </c>
      <c r="Q161" s="8">
        <v>0</v>
      </c>
      <c r="R161" s="26">
        <v>19104315.57</v>
      </c>
      <c r="S161" s="8">
        <v>0</v>
      </c>
      <c r="T161" s="25">
        <v>28656473.350000001</v>
      </c>
      <c r="U161" s="8">
        <v>0</v>
      </c>
      <c r="V161" s="25">
        <v>19104315.57</v>
      </c>
      <c r="W161" s="8">
        <v>0</v>
      </c>
      <c r="X161" s="25">
        <v>19104315.57</v>
      </c>
      <c r="Y161" s="8">
        <v>0</v>
      </c>
      <c r="Z161" s="25">
        <v>9552157.7799999993</v>
      </c>
      <c r="AA161" s="15" t="s">
        <v>746</v>
      </c>
      <c r="AB161" s="15" t="s">
        <v>747</v>
      </c>
      <c r="AC161" s="20">
        <f t="shared" si="31"/>
        <v>0.98039215686105474</v>
      </c>
      <c r="AD161" s="21">
        <f t="shared" si="32"/>
        <v>3.9215686281996185E-3</v>
      </c>
      <c r="AE161" s="22">
        <f t="shared" si="33"/>
        <v>0</v>
      </c>
      <c r="AF161" s="22">
        <f t="shared" si="34"/>
        <v>1</v>
      </c>
      <c r="AG161" s="20">
        <f t="shared" si="35"/>
        <v>5.8823529412730712E-3</v>
      </c>
      <c r="AH161" s="20">
        <f t="shared" si="36"/>
        <v>3.9215686281996185E-3</v>
      </c>
      <c r="AI161" s="20">
        <f t="shared" si="37"/>
        <v>3.9215686281996185E-3</v>
      </c>
      <c r="AJ161" s="97">
        <f t="shared" si="38"/>
        <v>1.9607843130734523E-3</v>
      </c>
    </row>
    <row r="162" spans="1:36" ht="25.5" customHeight="1" x14ac:dyDescent="0.3">
      <c r="A162" s="96">
        <v>2022</v>
      </c>
      <c r="B162" s="5" t="s">
        <v>60</v>
      </c>
      <c r="C162" s="5" t="s">
        <v>1108</v>
      </c>
      <c r="D162" s="5" t="s">
        <v>77</v>
      </c>
      <c r="E162" s="9" t="s">
        <v>748</v>
      </c>
      <c r="F162" s="9" t="s">
        <v>749</v>
      </c>
      <c r="G162" s="9" t="s">
        <v>35</v>
      </c>
      <c r="H162" s="9" t="s">
        <v>77</v>
      </c>
      <c r="I162" s="5" t="s">
        <v>77</v>
      </c>
      <c r="J162" s="9">
        <v>5</v>
      </c>
      <c r="K162" s="9" t="s">
        <v>750</v>
      </c>
      <c r="L162" s="23">
        <f t="shared" ref="L162:L187" si="39">+SUM(P162:Z162)</f>
        <v>79397843</v>
      </c>
      <c r="M162" s="7">
        <v>0</v>
      </c>
      <c r="N162" s="23">
        <f t="shared" ref="N162:N187" si="40">+P162+Q162+S162+U162+W162+Y162</f>
        <v>50000000</v>
      </c>
      <c r="O162" s="23">
        <f t="shared" ref="O162:O188" si="41">+R162+T162+V162+X162+Z162</f>
        <v>29397843</v>
      </c>
      <c r="P162" s="25">
        <v>50000000</v>
      </c>
      <c r="Q162" s="8">
        <v>0</v>
      </c>
      <c r="R162" s="26">
        <v>29397843</v>
      </c>
      <c r="S162" s="8">
        <v>0</v>
      </c>
      <c r="T162" s="8">
        <v>0</v>
      </c>
      <c r="U162" s="8">
        <v>0</v>
      </c>
      <c r="V162" s="8">
        <v>0</v>
      </c>
      <c r="W162" s="8">
        <v>0</v>
      </c>
      <c r="X162" s="8">
        <v>0</v>
      </c>
      <c r="Y162" s="8">
        <v>0</v>
      </c>
      <c r="Z162" s="8">
        <v>0</v>
      </c>
      <c r="AA162" s="15" t="s">
        <v>751</v>
      </c>
      <c r="AB162" s="15" t="s">
        <v>752</v>
      </c>
      <c r="AC162" s="20">
        <f t="shared" si="31"/>
        <v>0.62974002958745368</v>
      </c>
      <c r="AD162" s="21">
        <f t="shared" si="32"/>
        <v>0.37025997041254632</v>
      </c>
      <c r="AE162" s="22">
        <f t="shared" si="33"/>
        <v>0</v>
      </c>
      <c r="AF162" s="22">
        <f t="shared" si="34"/>
        <v>1</v>
      </c>
      <c r="AG162" s="20">
        <f t="shared" si="35"/>
        <v>0</v>
      </c>
      <c r="AH162" s="20">
        <f t="shared" si="36"/>
        <v>0</v>
      </c>
      <c r="AI162" s="20">
        <f t="shared" si="37"/>
        <v>0</v>
      </c>
      <c r="AJ162" s="97">
        <f t="shared" si="38"/>
        <v>0</v>
      </c>
    </row>
    <row r="163" spans="1:36" ht="25.5" customHeight="1" x14ac:dyDescent="0.3">
      <c r="A163" s="96">
        <v>2023</v>
      </c>
      <c r="B163" s="5" t="s">
        <v>60</v>
      </c>
      <c r="C163" s="5" t="s">
        <v>1259</v>
      </c>
      <c r="D163" s="5" t="s">
        <v>77</v>
      </c>
      <c r="E163" s="9" t="s">
        <v>753</v>
      </c>
      <c r="F163" s="9" t="s">
        <v>1000</v>
      </c>
      <c r="G163" s="9" t="s">
        <v>35</v>
      </c>
      <c r="H163" s="9" t="s">
        <v>754</v>
      </c>
      <c r="I163" s="5" t="s">
        <v>77</v>
      </c>
      <c r="J163" s="9">
        <v>8</v>
      </c>
      <c r="K163" s="9" t="s">
        <v>757</v>
      </c>
      <c r="L163" s="23">
        <f t="shared" si="39"/>
        <v>283000000</v>
      </c>
      <c r="M163" s="24">
        <v>127000000</v>
      </c>
      <c r="N163" s="23">
        <f t="shared" si="40"/>
        <v>127000000</v>
      </c>
      <c r="O163" s="23">
        <f t="shared" si="41"/>
        <v>156000000</v>
      </c>
      <c r="P163" s="25">
        <v>127000000</v>
      </c>
      <c r="Q163" s="8">
        <v>0</v>
      </c>
      <c r="R163" s="26">
        <v>92000000</v>
      </c>
      <c r="S163" s="8">
        <v>0</v>
      </c>
      <c r="T163" s="25">
        <v>64000000</v>
      </c>
      <c r="U163" s="8">
        <v>0</v>
      </c>
      <c r="V163" s="8">
        <v>0</v>
      </c>
      <c r="W163" s="8">
        <v>0</v>
      </c>
      <c r="X163" s="8">
        <v>0</v>
      </c>
      <c r="Y163" s="8">
        <v>0</v>
      </c>
      <c r="Z163" s="8">
        <v>0</v>
      </c>
      <c r="AA163" s="15" t="s">
        <v>758</v>
      </c>
      <c r="AB163" s="15" t="s">
        <v>758</v>
      </c>
      <c r="AC163" s="20">
        <f t="shared" si="31"/>
        <v>0.44876325088339225</v>
      </c>
      <c r="AD163" s="21">
        <f t="shared" si="32"/>
        <v>0.32508833922261482</v>
      </c>
      <c r="AE163" s="22">
        <f t="shared" si="33"/>
        <v>0</v>
      </c>
      <c r="AF163" s="22">
        <f t="shared" si="34"/>
        <v>1</v>
      </c>
      <c r="AG163" s="20">
        <f t="shared" si="35"/>
        <v>0.22614840989399293</v>
      </c>
      <c r="AH163" s="20">
        <f t="shared" si="36"/>
        <v>0</v>
      </c>
      <c r="AI163" s="20">
        <f t="shared" si="37"/>
        <v>0</v>
      </c>
      <c r="AJ163" s="97">
        <f t="shared" si="38"/>
        <v>0</v>
      </c>
    </row>
    <row r="164" spans="1:36" ht="25.5" customHeight="1" x14ac:dyDescent="0.3">
      <c r="A164" s="94">
        <v>2018</v>
      </c>
      <c r="B164" s="5" t="s">
        <v>60</v>
      </c>
      <c r="C164" s="5" t="s">
        <v>26</v>
      </c>
      <c r="D164" s="5">
        <v>825</v>
      </c>
      <c r="E164" s="5" t="s">
        <v>77</v>
      </c>
      <c r="F164" s="5" t="s">
        <v>75</v>
      </c>
      <c r="G164" s="5" t="s">
        <v>36</v>
      </c>
      <c r="H164" s="5" t="s">
        <v>221</v>
      </c>
      <c r="I164" s="5" t="s">
        <v>77</v>
      </c>
      <c r="J164" s="5">
        <v>15</v>
      </c>
      <c r="K164" s="5" t="s">
        <v>77</v>
      </c>
      <c r="L164" s="6">
        <f t="shared" si="39"/>
        <v>1002000000</v>
      </c>
      <c r="M164" s="7">
        <v>0</v>
      </c>
      <c r="N164" s="6">
        <f t="shared" si="40"/>
        <v>700000000</v>
      </c>
      <c r="O164" s="6">
        <f t="shared" si="41"/>
        <v>302000000</v>
      </c>
      <c r="P164" s="8">
        <v>700000000</v>
      </c>
      <c r="Q164" s="8">
        <v>0</v>
      </c>
      <c r="R164" s="8">
        <v>81000000</v>
      </c>
      <c r="S164" s="8">
        <v>0</v>
      </c>
      <c r="T164" s="8">
        <v>121000000</v>
      </c>
      <c r="U164" s="8">
        <v>0</v>
      </c>
      <c r="V164" s="8">
        <v>100000000</v>
      </c>
      <c r="W164" s="8">
        <v>0</v>
      </c>
      <c r="X164" s="8">
        <v>0</v>
      </c>
      <c r="Y164" s="8">
        <v>0</v>
      </c>
      <c r="Z164" s="8">
        <v>0</v>
      </c>
      <c r="AA164" s="5" t="s">
        <v>222</v>
      </c>
      <c r="AB164" s="5" t="s">
        <v>223</v>
      </c>
      <c r="AC164" s="20">
        <f t="shared" si="31"/>
        <v>0.69860279441117767</v>
      </c>
      <c r="AD164" s="21">
        <f t="shared" si="32"/>
        <v>8.0838323353293412E-2</v>
      </c>
      <c r="AE164" s="22">
        <f t="shared" si="33"/>
        <v>0</v>
      </c>
      <c r="AF164" s="22">
        <f t="shared" si="34"/>
        <v>1</v>
      </c>
      <c r="AG164" s="20">
        <f t="shared" si="35"/>
        <v>0.12075848303393213</v>
      </c>
      <c r="AH164" s="20">
        <f t="shared" si="36"/>
        <v>9.9800399201596807E-2</v>
      </c>
      <c r="AI164" s="20">
        <f t="shared" si="37"/>
        <v>0</v>
      </c>
      <c r="AJ164" s="97">
        <f t="shared" si="38"/>
        <v>0</v>
      </c>
    </row>
    <row r="165" spans="1:36" ht="25.5" customHeight="1" x14ac:dyDescent="0.3">
      <c r="A165" s="95">
        <v>2023</v>
      </c>
      <c r="B165" s="5" t="s">
        <v>60</v>
      </c>
      <c r="C165" s="5" t="s">
        <v>1108</v>
      </c>
      <c r="D165" s="5">
        <v>934</v>
      </c>
      <c r="E165" s="9" t="s">
        <v>762</v>
      </c>
      <c r="F165" s="5" t="s">
        <v>75</v>
      </c>
      <c r="G165" s="9" t="s">
        <v>37</v>
      </c>
      <c r="H165" s="9" t="s">
        <v>77</v>
      </c>
      <c r="I165" s="5" t="s">
        <v>77</v>
      </c>
      <c r="J165" s="9">
        <v>0</v>
      </c>
      <c r="K165" s="9" t="s">
        <v>763</v>
      </c>
      <c r="L165" s="23">
        <f t="shared" si="39"/>
        <v>0</v>
      </c>
      <c r="M165" s="7">
        <v>0</v>
      </c>
      <c r="N165" s="23">
        <f t="shared" si="40"/>
        <v>0</v>
      </c>
      <c r="O165" s="23">
        <f t="shared" si="41"/>
        <v>0</v>
      </c>
      <c r="P165" s="8">
        <v>0</v>
      </c>
      <c r="Q165" s="8">
        <v>0</v>
      </c>
      <c r="R165" s="8">
        <v>0</v>
      </c>
      <c r="S165" s="8">
        <v>0</v>
      </c>
      <c r="T165" s="8">
        <v>0</v>
      </c>
      <c r="U165" s="8">
        <v>0</v>
      </c>
      <c r="V165" s="8">
        <v>0</v>
      </c>
      <c r="W165" s="8">
        <v>0</v>
      </c>
      <c r="X165" s="8">
        <v>0</v>
      </c>
      <c r="Y165" s="8">
        <v>0</v>
      </c>
      <c r="Z165" s="8">
        <v>0</v>
      </c>
      <c r="AA165" s="5">
        <v>0</v>
      </c>
      <c r="AB165" s="5">
        <v>0</v>
      </c>
      <c r="AC165" s="20">
        <f t="shared" si="31"/>
        <v>0</v>
      </c>
      <c r="AD165" s="21">
        <f t="shared" si="32"/>
        <v>0</v>
      </c>
      <c r="AE165" s="22">
        <f t="shared" si="33"/>
        <v>0</v>
      </c>
      <c r="AF165" s="22">
        <f t="shared" si="34"/>
        <v>0</v>
      </c>
      <c r="AG165" s="20">
        <f t="shared" si="35"/>
        <v>0</v>
      </c>
      <c r="AH165" s="20">
        <f t="shared" si="36"/>
        <v>0</v>
      </c>
      <c r="AI165" s="20">
        <f t="shared" si="37"/>
        <v>0</v>
      </c>
      <c r="AJ165" s="97">
        <f t="shared" si="38"/>
        <v>0</v>
      </c>
    </row>
    <row r="166" spans="1:36" ht="25.5" customHeight="1" x14ac:dyDescent="0.3">
      <c r="A166" s="95">
        <v>2023</v>
      </c>
      <c r="B166" s="5" t="s">
        <v>60</v>
      </c>
      <c r="C166" s="5" t="s">
        <v>1108</v>
      </c>
      <c r="D166" s="5">
        <v>934</v>
      </c>
      <c r="E166" s="9" t="s">
        <v>762</v>
      </c>
      <c r="F166" s="5" t="s">
        <v>75</v>
      </c>
      <c r="G166" s="9" t="s">
        <v>37</v>
      </c>
      <c r="H166" s="9" t="s">
        <v>77</v>
      </c>
      <c r="I166" s="5" t="s">
        <v>77</v>
      </c>
      <c r="J166" s="9">
        <v>0</v>
      </c>
      <c r="K166" s="9" t="s">
        <v>763</v>
      </c>
      <c r="L166" s="23">
        <f t="shared" si="39"/>
        <v>0</v>
      </c>
      <c r="M166" s="7">
        <v>0</v>
      </c>
      <c r="N166" s="23">
        <f t="shared" si="40"/>
        <v>0</v>
      </c>
      <c r="O166" s="23">
        <f t="shared" si="41"/>
        <v>0</v>
      </c>
      <c r="P166" s="8">
        <v>0</v>
      </c>
      <c r="Q166" s="8">
        <v>0</v>
      </c>
      <c r="R166" s="8">
        <v>0</v>
      </c>
      <c r="S166" s="8">
        <v>0</v>
      </c>
      <c r="T166" s="8">
        <v>0</v>
      </c>
      <c r="U166" s="8">
        <v>0</v>
      </c>
      <c r="V166" s="8">
        <v>0</v>
      </c>
      <c r="W166" s="8">
        <v>0</v>
      </c>
      <c r="X166" s="8">
        <v>0</v>
      </c>
      <c r="Y166" s="8">
        <v>0</v>
      </c>
      <c r="Z166" s="8">
        <v>0</v>
      </c>
      <c r="AA166" s="5">
        <v>0</v>
      </c>
      <c r="AB166" s="5">
        <v>0</v>
      </c>
      <c r="AC166" s="20">
        <f t="shared" si="31"/>
        <v>0</v>
      </c>
      <c r="AD166" s="21">
        <f t="shared" si="32"/>
        <v>0</v>
      </c>
      <c r="AE166" s="22">
        <f t="shared" si="33"/>
        <v>0</v>
      </c>
      <c r="AF166" s="22">
        <f t="shared" si="34"/>
        <v>0</v>
      </c>
      <c r="AG166" s="20">
        <f t="shared" si="35"/>
        <v>0</v>
      </c>
      <c r="AH166" s="20">
        <f t="shared" si="36"/>
        <v>0</v>
      </c>
      <c r="AI166" s="20">
        <f t="shared" si="37"/>
        <v>0</v>
      </c>
      <c r="AJ166" s="97">
        <f t="shared" si="38"/>
        <v>0</v>
      </c>
    </row>
    <row r="167" spans="1:36" ht="25.5" customHeight="1" x14ac:dyDescent="0.3">
      <c r="A167" s="95">
        <v>2023</v>
      </c>
      <c r="B167" s="5" t="s">
        <v>60</v>
      </c>
      <c r="C167" s="5" t="s">
        <v>1108</v>
      </c>
      <c r="D167" s="5">
        <v>934</v>
      </c>
      <c r="E167" s="9" t="s">
        <v>762</v>
      </c>
      <c r="F167" s="5" t="s">
        <v>75</v>
      </c>
      <c r="G167" s="9" t="s">
        <v>37</v>
      </c>
      <c r="H167" s="9" t="s">
        <v>77</v>
      </c>
      <c r="I167" s="5" t="s">
        <v>77</v>
      </c>
      <c r="J167" s="9">
        <v>0</v>
      </c>
      <c r="K167" s="9" t="s">
        <v>763</v>
      </c>
      <c r="L167" s="23">
        <f t="shared" si="39"/>
        <v>0</v>
      </c>
      <c r="M167" s="7">
        <v>0</v>
      </c>
      <c r="N167" s="23">
        <f t="shared" si="40"/>
        <v>0</v>
      </c>
      <c r="O167" s="23">
        <f t="shared" si="41"/>
        <v>0</v>
      </c>
      <c r="P167" s="8">
        <v>0</v>
      </c>
      <c r="Q167" s="8">
        <v>0</v>
      </c>
      <c r="R167" s="8">
        <v>0</v>
      </c>
      <c r="S167" s="8">
        <v>0</v>
      </c>
      <c r="T167" s="8">
        <v>0</v>
      </c>
      <c r="U167" s="8">
        <v>0</v>
      </c>
      <c r="V167" s="8">
        <v>0</v>
      </c>
      <c r="W167" s="8">
        <v>0</v>
      </c>
      <c r="X167" s="8">
        <v>0</v>
      </c>
      <c r="Y167" s="8">
        <v>0</v>
      </c>
      <c r="Z167" s="8">
        <v>0</v>
      </c>
      <c r="AA167" s="5">
        <v>0</v>
      </c>
      <c r="AB167" s="5">
        <v>0</v>
      </c>
      <c r="AC167" s="20">
        <f t="shared" si="31"/>
        <v>0</v>
      </c>
      <c r="AD167" s="21">
        <f t="shared" si="32"/>
        <v>0</v>
      </c>
      <c r="AE167" s="22">
        <f t="shared" si="33"/>
        <v>0</v>
      </c>
      <c r="AF167" s="22">
        <f t="shared" si="34"/>
        <v>0</v>
      </c>
      <c r="AG167" s="20">
        <f t="shared" si="35"/>
        <v>0</v>
      </c>
      <c r="AH167" s="20">
        <f t="shared" si="36"/>
        <v>0</v>
      </c>
      <c r="AI167" s="20">
        <f t="shared" si="37"/>
        <v>0</v>
      </c>
      <c r="AJ167" s="97">
        <f t="shared" si="38"/>
        <v>0</v>
      </c>
    </row>
    <row r="168" spans="1:36" ht="25.5" customHeight="1" x14ac:dyDescent="0.3">
      <c r="A168" s="95">
        <v>2023</v>
      </c>
      <c r="B168" s="5" t="s">
        <v>60</v>
      </c>
      <c r="C168" s="5" t="s">
        <v>1108</v>
      </c>
      <c r="D168" s="5">
        <v>934</v>
      </c>
      <c r="E168" s="9" t="s">
        <v>762</v>
      </c>
      <c r="F168" s="5" t="s">
        <v>75</v>
      </c>
      <c r="G168" s="9" t="s">
        <v>37</v>
      </c>
      <c r="H168" s="9" t="s">
        <v>77</v>
      </c>
      <c r="I168" s="5" t="s">
        <v>77</v>
      </c>
      <c r="J168" s="9">
        <v>0</v>
      </c>
      <c r="K168" s="9" t="s">
        <v>763</v>
      </c>
      <c r="L168" s="23">
        <f t="shared" si="39"/>
        <v>0</v>
      </c>
      <c r="M168" s="7">
        <v>0</v>
      </c>
      <c r="N168" s="23">
        <f t="shared" si="40"/>
        <v>0</v>
      </c>
      <c r="O168" s="23">
        <f t="shared" si="41"/>
        <v>0</v>
      </c>
      <c r="P168" s="8">
        <v>0</v>
      </c>
      <c r="Q168" s="8">
        <v>0</v>
      </c>
      <c r="R168" s="8">
        <v>0</v>
      </c>
      <c r="S168" s="8">
        <v>0</v>
      </c>
      <c r="T168" s="8">
        <v>0</v>
      </c>
      <c r="U168" s="8">
        <v>0</v>
      </c>
      <c r="V168" s="8">
        <v>0</v>
      </c>
      <c r="W168" s="8">
        <v>0</v>
      </c>
      <c r="X168" s="8">
        <v>0</v>
      </c>
      <c r="Y168" s="8">
        <v>0</v>
      </c>
      <c r="Z168" s="8">
        <v>0</v>
      </c>
      <c r="AA168" s="5">
        <v>0</v>
      </c>
      <c r="AB168" s="5">
        <v>0</v>
      </c>
      <c r="AC168" s="20">
        <f t="shared" si="31"/>
        <v>0</v>
      </c>
      <c r="AD168" s="21">
        <f t="shared" si="32"/>
        <v>0</v>
      </c>
      <c r="AE168" s="22">
        <f t="shared" si="33"/>
        <v>0</v>
      </c>
      <c r="AF168" s="22">
        <f t="shared" si="34"/>
        <v>0</v>
      </c>
      <c r="AG168" s="20">
        <f t="shared" si="35"/>
        <v>0</v>
      </c>
      <c r="AH168" s="20">
        <f t="shared" si="36"/>
        <v>0</v>
      </c>
      <c r="AI168" s="20">
        <f t="shared" si="37"/>
        <v>0</v>
      </c>
      <c r="AJ168" s="97">
        <f t="shared" si="38"/>
        <v>0</v>
      </c>
    </row>
    <row r="169" spans="1:36" ht="25.5" customHeight="1" x14ac:dyDescent="0.3">
      <c r="A169" s="95">
        <v>2023</v>
      </c>
      <c r="B169" s="5" t="s">
        <v>60</v>
      </c>
      <c r="C169" s="5" t="s">
        <v>1108</v>
      </c>
      <c r="D169" s="5">
        <v>934</v>
      </c>
      <c r="E169" s="9" t="s">
        <v>762</v>
      </c>
      <c r="F169" s="5" t="s">
        <v>75</v>
      </c>
      <c r="G169" s="9" t="s">
        <v>37</v>
      </c>
      <c r="H169" s="9" t="s">
        <v>77</v>
      </c>
      <c r="I169" s="5" t="s">
        <v>77</v>
      </c>
      <c r="J169" s="9">
        <v>0</v>
      </c>
      <c r="K169" s="9" t="s">
        <v>764</v>
      </c>
      <c r="L169" s="23">
        <f t="shared" si="39"/>
        <v>0</v>
      </c>
      <c r="M169" s="7">
        <v>0</v>
      </c>
      <c r="N169" s="23">
        <f t="shared" si="40"/>
        <v>0</v>
      </c>
      <c r="O169" s="23">
        <f t="shared" si="41"/>
        <v>0</v>
      </c>
      <c r="P169" s="8">
        <v>0</v>
      </c>
      <c r="Q169" s="8">
        <v>0</v>
      </c>
      <c r="R169" s="8">
        <v>0</v>
      </c>
      <c r="S169" s="8">
        <v>0</v>
      </c>
      <c r="T169" s="8">
        <v>0</v>
      </c>
      <c r="U169" s="8">
        <v>0</v>
      </c>
      <c r="V169" s="8">
        <v>0</v>
      </c>
      <c r="W169" s="8">
        <v>0</v>
      </c>
      <c r="X169" s="8">
        <v>0</v>
      </c>
      <c r="Y169" s="8">
        <v>0</v>
      </c>
      <c r="Z169" s="8">
        <v>0</v>
      </c>
      <c r="AA169" s="5">
        <v>0</v>
      </c>
      <c r="AB169" s="5">
        <v>0</v>
      </c>
      <c r="AC169" s="20">
        <f t="shared" si="31"/>
        <v>0</v>
      </c>
      <c r="AD169" s="21">
        <f t="shared" si="32"/>
        <v>0</v>
      </c>
      <c r="AE169" s="22">
        <f t="shared" si="33"/>
        <v>0</v>
      </c>
      <c r="AF169" s="22">
        <f t="shared" si="34"/>
        <v>0</v>
      </c>
      <c r="AG169" s="20">
        <f t="shared" si="35"/>
        <v>0</v>
      </c>
      <c r="AH169" s="20">
        <f t="shared" si="36"/>
        <v>0</v>
      </c>
      <c r="AI169" s="20">
        <f t="shared" si="37"/>
        <v>0</v>
      </c>
      <c r="AJ169" s="97">
        <f t="shared" si="38"/>
        <v>0</v>
      </c>
    </row>
    <row r="170" spans="1:36" ht="25.5" customHeight="1" x14ac:dyDescent="0.3">
      <c r="A170" s="95">
        <v>2023</v>
      </c>
      <c r="B170" s="5" t="s">
        <v>60</v>
      </c>
      <c r="C170" s="5" t="s">
        <v>1108</v>
      </c>
      <c r="D170" s="5">
        <v>934</v>
      </c>
      <c r="E170" s="9" t="s">
        <v>762</v>
      </c>
      <c r="F170" s="5" t="s">
        <v>75</v>
      </c>
      <c r="G170" s="9" t="s">
        <v>37</v>
      </c>
      <c r="H170" s="9" t="s">
        <v>77</v>
      </c>
      <c r="I170" s="5" t="s">
        <v>77</v>
      </c>
      <c r="J170" s="9">
        <v>0</v>
      </c>
      <c r="K170" s="9" t="s">
        <v>764</v>
      </c>
      <c r="L170" s="23">
        <f t="shared" si="39"/>
        <v>0</v>
      </c>
      <c r="M170" s="7">
        <v>0</v>
      </c>
      <c r="N170" s="23">
        <f t="shared" si="40"/>
        <v>0</v>
      </c>
      <c r="O170" s="23">
        <f t="shared" si="41"/>
        <v>0</v>
      </c>
      <c r="P170" s="8">
        <v>0</v>
      </c>
      <c r="Q170" s="8">
        <v>0</v>
      </c>
      <c r="R170" s="8">
        <v>0</v>
      </c>
      <c r="S170" s="8">
        <v>0</v>
      </c>
      <c r="T170" s="8">
        <v>0</v>
      </c>
      <c r="U170" s="8">
        <v>0</v>
      </c>
      <c r="V170" s="8">
        <v>0</v>
      </c>
      <c r="W170" s="8">
        <v>0</v>
      </c>
      <c r="X170" s="8">
        <v>0</v>
      </c>
      <c r="Y170" s="8">
        <v>0</v>
      </c>
      <c r="Z170" s="8">
        <v>0</v>
      </c>
      <c r="AA170" s="5">
        <v>0</v>
      </c>
      <c r="AB170" s="5">
        <v>0</v>
      </c>
      <c r="AC170" s="20">
        <f t="shared" si="31"/>
        <v>0</v>
      </c>
      <c r="AD170" s="21">
        <f t="shared" si="32"/>
        <v>0</v>
      </c>
      <c r="AE170" s="22">
        <f t="shared" si="33"/>
        <v>0</v>
      </c>
      <c r="AF170" s="22">
        <f t="shared" si="34"/>
        <v>0</v>
      </c>
      <c r="AG170" s="20">
        <f t="shared" si="35"/>
        <v>0</v>
      </c>
      <c r="AH170" s="20">
        <f t="shared" si="36"/>
        <v>0</v>
      </c>
      <c r="AI170" s="20">
        <f t="shared" si="37"/>
        <v>0</v>
      </c>
      <c r="AJ170" s="97">
        <f t="shared" si="38"/>
        <v>0</v>
      </c>
    </row>
    <row r="171" spans="1:36" ht="25.5" customHeight="1" x14ac:dyDescent="0.3">
      <c r="A171" s="95">
        <v>2023</v>
      </c>
      <c r="B171" s="5" t="s">
        <v>60</v>
      </c>
      <c r="C171" s="5" t="s">
        <v>1108</v>
      </c>
      <c r="D171" s="5">
        <v>934</v>
      </c>
      <c r="E171" s="9" t="s">
        <v>762</v>
      </c>
      <c r="F171" s="5" t="s">
        <v>75</v>
      </c>
      <c r="G171" s="9" t="s">
        <v>37</v>
      </c>
      <c r="H171" s="9" t="s">
        <v>77</v>
      </c>
      <c r="I171" s="5" t="s">
        <v>77</v>
      </c>
      <c r="J171" s="9">
        <v>0</v>
      </c>
      <c r="K171" s="9" t="s">
        <v>765</v>
      </c>
      <c r="L171" s="23">
        <f t="shared" si="39"/>
        <v>0</v>
      </c>
      <c r="M171" s="7">
        <v>0</v>
      </c>
      <c r="N171" s="23">
        <f t="shared" si="40"/>
        <v>0</v>
      </c>
      <c r="O171" s="23">
        <f t="shared" si="41"/>
        <v>0</v>
      </c>
      <c r="P171" s="8">
        <v>0</v>
      </c>
      <c r="Q171" s="8">
        <v>0</v>
      </c>
      <c r="R171" s="8">
        <v>0</v>
      </c>
      <c r="S171" s="8">
        <v>0</v>
      </c>
      <c r="T171" s="8">
        <v>0</v>
      </c>
      <c r="U171" s="8">
        <v>0</v>
      </c>
      <c r="V171" s="8">
        <v>0</v>
      </c>
      <c r="W171" s="8">
        <v>0</v>
      </c>
      <c r="X171" s="8">
        <v>0</v>
      </c>
      <c r="Y171" s="8">
        <v>0</v>
      </c>
      <c r="Z171" s="8">
        <v>0</v>
      </c>
      <c r="AA171" s="5">
        <v>0</v>
      </c>
      <c r="AB171" s="5">
        <v>0</v>
      </c>
      <c r="AC171" s="20">
        <f t="shared" si="31"/>
        <v>0</v>
      </c>
      <c r="AD171" s="21">
        <f t="shared" si="32"/>
        <v>0</v>
      </c>
      <c r="AE171" s="22">
        <f t="shared" si="33"/>
        <v>0</v>
      </c>
      <c r="AF171" s="22">
        <f t="shared" si="34"/>
        <v>0</v>
      </c>
      <c r="AG171" s="20">
        <f t="shared" si="35"/>
        <v>0</v>
      </c>
      <c r="AH171" s="20">
        <f t="shared" si="36"/>
        <v>0</v>
      </c>
      <c r="AI171" s="20">
        <f t="shared" si="37"/>
        <v>0</v>
      </c>
      <c r="AJ171" s="97">
        <f t="shared" si="38"/>
        <v>0</v>
      </c>
    </row>
    <row r="172" spans="1:36" ht="25.5" customHeight="1" x14ac:dyDescent="0.3">
      <c r="A172" s="95">
        <v>2023</v>
      </c>
      <c r="B172" s="5" t="s">
        <v>60</v>
      </c>
      <c r="C172" s="5" t="s">
        <v>1108</v>
      </c>
      <c r="D172" s="5">
        <v>934</v>
      </c>
      <c r="E172" s="9" t="s">
        <v>762</v>
      </c>
      <c r="F172" s="5" t="s">
        <v>75</v>
      </c>
      <c r="G172" s="9" t="s">
        <v>37</v>
      </c>
      <c r="H172" s="9" t="s">
        <v>77</v>
      </c>
      <c r="I172" s="5" t="s">
        <v>77</v>
      </c>
      <c r="J172" s="9">
        <v>0</v>
      </c>
      <c r="K172" s="9" t="s">
        <v>765</v>
      </c>
      <c r="L172" s="23">
        <f t="shared" si="39"/>
        <v>0</v>
      </c>
      <c r="M172" s="7">
        <v>0</v>
      </c>
      <c r="N172" s="23">
        <f t="shared" si="40"/>
        <v>0</v>
      </c>
      <c r="O172" s="23">
        <f t="shared" si="41"/>
        <v>0</v>
      </c>
      <c r="P172" s="8">
        <v>0</v>
      </c>
      <c r="Q172" s="8">
        <v>0</v>
      </c>
      <c r="R172" s="8">
        <v>0</v>
      </c>
      <c r="S172" s="8">
        <v>0</v>
      </c>
      <c r="T172" s="8">
        <v>0</v>
      </c>
      <c r="U172" s="8">
        <v>0</v>
      </c>
      <c r="V172" s="8">
        <v>0</v>
      </c>
      <c r="W172" s="8">
        <v>0</v>
      </c>
      <c r="X172" s="8">
        <v>0</v>
      </c>
      <c r="Y172" s="8">
        <v>0</v>
      </c>
      <c r="Z172" s="8">
        <v>0</v>
      </c>
      <c r="AA172" s="5">
        <v>0</v>
      </c>
      <c r="AB172" s="5">
        <v>0</v>
      </c>
      <c r="AC172" s="20">
        <f t="shared" si="31"/>
        <v>0</v>
      </c>
      <c r="AD172" s="21">
        <f t="shared" si="32"/>
        <v>0</v>
      </c>
      <c r="AE172" s="22">
        <f t="shared" si="33"/>
        <v>0</v>
      </c>
      <c r="AF172" s="22">
        <f t="shared" si="34"/>
        <v>0</v>
      </c>
      <c r="AG172" s="20">
        <f t="shared" si="35"/>
        <v>0</v>
      </c>
      <c r="AH172" s="20">
        <f t="shared" si="36"/>
        <v>0</v>
      </c>
      <c r="AI172" s="20">
        <f t="shared" si="37"/>
        <v>0</v>
      </c>
      <c r="AJ172" s="97">
        <f t="shared" si="38"/>
        <v>0</v>
      </c>
    </row>
    <row r="173" spans="1:36" ht="25.5" customHeight="1" x14ac:dyDescent="0.3">
      <c r="A173" s="95">
        <v>2023</v>
      </c>
      <c r="B173" s="5" t="s">
        <v>60</v>
      </c>
      <c r="C173" s="5" t="s">
        <v>1108</v>
      </c>
      <c r="D173" s="5">
        <v>934</v>
      </c>
      <c r="E173" s="9" t="s">
        <v>762</v>
      </c>
      <c r="F173" s="5" t="s">
        <v>75</v>
      </c>
      <c r="G173" s="9" t="s">
        <v>37</v>
      </c>
      <c r="H173" s="9" t="s">
        <v>77</v>
      </c>
      <c r="I173" s="5" t="s">
        <v>77</v>
      </c>
      <c r="J173" s="9">
        <v>0</v>
      </c>
      <c r="K173" s="9" t="s">
        <v>765</v>
      </c>
      <c r="L173" s="23">
        <f t="shared" si="39"/>
        <v>0</v>
      </c>
      <c r="M173" s="7">
        <v>0</v>
      </c>
      <c r="N173" s="23">
        <f t="shared" si="40"/>
        <v>0</v>
      </c>
      <c r="O173" s="23">
        <f t="shared" si="41"/>
        <v>0</v>
      </c>
      <c r="P173" s="8">
        <v>0</v>
      </c>
      <c r="Q173" s="8">
        <v>0</v>
      </c>
      <c r="R173" s="8">
        <v>0</v>
      </c>
      <c r="S173" s="8">
        <v>0</v>
      </c>
      <c r="T173" s="8">
        <v>0</v>
      </c>
      <c r="U173" s="8">
        <v>0</v>
      </c>
      <c r="V173" s="8">
        <v>0</v>
      </c>
      <c r="W173" s="8">
        <v>0</v>
      </c>
      <c r="X173" s="8">
        <v>0</v>
      </c>
      <c r="Y173" s="8">
        <v>0</v>
      </c>
      <c r="Z173" s="8">
        <v>0</v>
      </c>
      <c r="AA173" s="5">
        <v>0</v>
      </c>
      <c r="AB173" s="5">
        <v>0</v>
      </c>
      <c r="AC173" s="20">
        <f t="shared" si="31"/>
        <v>0</v>
      </c>
      <c r="AD173" s="21">
        <f t="shared" si="32"/>
        <v>0</v>
      </c>
      <c r="AE173" s="22">
        <f t="shared" si="33"/>
        <v>0</v>
      </c>
      <c r="AF173" s="22">
        <f t="shared" si="34"/>
        <v>0</v>
      </c>
      <c r="AG173" s="20">
        <f t="shared" si="35"/>
        <v>0</v>
      </c>
      <c r="AH173" s="20">
        <f t="shared" si="36"/>
        <v>0</v>
      </c>
      <c r="AI173" s="20">
        <f t="shared" si="37"/>
        <v>0</v>
      </c>
      <c r="AJ173" s="97">
        <f t="shared" si="38"/>
        <v>0</v>
      </c>
    </row>
    <row r="174" spans="1:36" ht="25.5" customHeight="1" x14ac:dyDescent="0.3">
      <c r="A174" s="95">
        <v>2023</v>
      </c>
      <c r="B174" s="5" t="s">
        <v>60</v>
      </c>
      <c r="C174" s="5" t="s">
        <v>1108</v>
      </c>
      <c r="D174" s="5">
        <v>934</v>
      </c>
      <c r="E174" s="9" t="s">
        <v>762</v>
      </c>
      <c r="F174" s="5" t="s">
        <v>75</v>
      </c>
      <c r="G174" s="9" t="s">
        <v>37</v>
      </c>
      <c r="H174" s="9" t="s">
        <v>77</v>
      </c>
      <c r="I174" s="5" t="s">
        <v>77</v>
      </c>
      <c r="J174" s="9">
        <v>0</v>
      </c>
      <c r="K174" s="9" t="s">
        <v>766</v>
      </c>
      <c r="L174" s="23">
        <f t="shared" si="39"/>
        <v>0</v>
      </c>
      <c r="M174" s="7">
        <v>0</v>
      </c>
      <c r="N174" s="23">
        <f t="shared" si="40"/>
        <v>0</v>
      </c>
      <c r="O174" s="23">
        <f t="shared" si="41"/>
        <v>0</v>
      </c>
      <c r="P174" s="8">
        <v>0</v>
      </c>
      <c r="Q174" s="8">
        <v>0</v>
      </c>
      <c r="R174" s="8">
        <v>0</v>
      </c>
      <c r="S174" s="8">
        <v>0</v>
      </c>
      <c r="T174" s="8">
        <v>0</v>
      </c>
      <c r="U174" s="8">
        <v>0</v>
      </c>
      <c r="V174" s="8">
        <v>0</v>
      </c>
      <c r="W174" s="8">
        <v>0</v>
      </c>
      <c r="X174" s="8">
        <v>0</v>
      </c>
      <c r="Y174" s="8">
        <v>0</v>
      </c>
      <c r="Z174" s="8">
        <v>0</v>
      </c>
      <c r="AA174" s="5">
        <v>0</v>
      </c>
      <c r="AB174" s="5">
        <v>0</v>
      </c>
      <c r="AC174" s="20">
        <f t="shared" si="31"/>
        <v>0</v>
      </c>
      <c r="AD174" s="21">
        <f t="shared" si="32"/>
        <v>0</v>
      </c>
      <c r="AE174" s="22">
        <f t="shared" si="33"/>
        <v>0</v>
      </c>
      <c r="AF174" s="22">
        <f t="shared" si="34"/>
        <v>0</v>
      </c>
      <c r="AG174" s="20">
        <f t="shared" si="35"/>
        <v>0</v>
      </c>
      <c r="AH174" s="20">
        <f t="shared" si="36"/>
        <v>0</v>
      </c>
      <c r="AI174" s="20">
        <f t="shared" si="37"/>
        <v>0</v>
      </c>
      <c r="AJ174" s="97">
        <f t="shared" si="38"/>
        <v>0</v>
      </c>
    </row>
    <row r="175" spans="1:36" ht="25.5" customHeight="1" x14ac:dyDescent="0.3">
      <c r="A175" s="95">
        <v>2023</v>
      </c>
      <c r="B175" s="5" t="s">
        <v>60</v>
      </c>
      <c r="C175" s="5" t="s">
        <v>1108</v>
      </c>
      <c r="D175" s="5">
        <v>934</v>
      </c>
      <c r="E175" s="9" t="s">
        <v>762</v>
      </c>
      <c r="F175" s="5" t="s">
        <v>75</v>
      </c>
      <c r="G175" s="9" t="s">
        <v>37</v>
      </c>
      <c r="H175" s="9" t="s">
        <v>77</v>
      </c>
      <c r="I175" s="5" t="s">
        <v>77</v>
      </c>
      <c r="J175" s="9">
        <v>0</v>
      </c>
      <c r="K175" s="9" t="s">
        <v>767</v>
      </c>
      <c r="L175" s="23">
        <f t="shared" si="39"/>
        <v>0</v>
      </c>
      <c r="M175" s="7">
        <v>0</v>
      </c>
      <c r="N175" s="23">
        <f t="shared" si="40"/>
        <v>0</v>
      </c>
      <c r="O175" s="23">
        <f t="shared" si="41"/>
        <v>0</v>
      </c>
      <c r="P175" s="8">
        <v>0</v>
      </c>
      <c r="Q175" s="8">
        <v>0</v>
      </c>
      <c r="R175" s="8">
        <v>0</v>
      </c>
      <c r="S175" s="8">
        <v>0</v>
      </c>
      <c r="T175" s="8">
        <v>0</v>
      </c>
      <c r="U175" s="8">
        <v>0</v>
      </c>
      <c r="V175" s="8">
        <v>0</v>
      </c>
      <c r="W175" s="8">
        <v>0</v>
      </c>
      <c r="X175" s="8">
        <v>0</v>
      </c>
      <c r="Y175" s="8">
        <v>0</v>
      </c>
      <c r="Z175" s="8">
        <v>0</v>
      </c>
      <c r="AA175" s="5">
        <v>0</v>
      </c>
      <c r="AB175" s="5">
        <v>0</v>
      </c>
      <c r="AC175" s="20">
        <f t="shared" si="31"/>
        <v>0</v>
      </c>
      <c r="AD175" s="21">
        <f t="shared" si="32"/>
        <v>0</v>
      </c>
      <c r="AE175" s="22">
        <f t="shared" si="33"/>
        <v>0</v>
      </c>
      <c r="AF175" s="22">
        <f t="shared" si="34"/>
        <v>0</v>
      </c>
      <c r="AG175" s="20">
        <f t="shared" si="35"/>
        <v>0</v>
      </c>
      <c r="AH175" s="20">
        <f t="shared" si="36"/>
        <v>0</v>
      </c>
      <c r="AI175" s="20">
        <f t="shared" si="37"/>
        <v>0</v>
      </c>
      <c r="AJ175" s="97">
        <f t="shared" si="38"/>
        <v>0</v>
      </c>
    </row>
    <row r="176" spans="1:36" ht="25.5" customHeight="1" x14ac:dyDescent="0.3">
      <c r="A176" s="95">
        <v>2023</v>
      </c>
      <c r="B176" s="5" t="s">
        <v>60</v>
      </c>
      <c r="C176" s="5" t="s">
        <v>1108</v>
      </c>
      <c r="D176" s="5">
        <v>934</v>
      </c>
      <c r="E176" s="9" t="s">
        <v>762</v>
      </c>
      <c r="F176" s="5" t="s">
        <v>75</v>
      </c>
      <c r="G176" s="9" t="s">
        <v>37</v>
      </c>
      <c r="H176" s="9" t="s">
        <v>77</v>
      </c>
      <c r="I176" s="5" t="s">
        <v>77</v>
      </c>
      <c r="J176" s="9">
        <v>0</v>
      </c>
      <c r="K176" s="9" t="s">
        <v>767</v>
      </c>
      <c r="L176" s="23">
        <f t="shared" si="39"/>
        <v>0</v>
      </c>
      <c r="M176" s="7">
        <v>0</v>
      </c>
      <c r="N176" s="23">
        <f t="shared" si="40"/>
        <v>0</v>
      </c>
      <c r="O176" s="23">
        <f t="shared" si="41"/>
        <v>0</v>
      </c>
      <c r="P176" s="8">
        <v>0</v>
      </c>
      <c r="Q176" s="8">
        <v>0</v>
      </c>
      <c r="R176" s="8">
        <v>0</v>
      </c>
      <c r="S176" s="8">
        <v>0</v>
      </c>
      <c r="T176" s="8">
        <v>0</v>
      </c>
      <c r="U176" s="8">
        <v>0</v>
      </c>
      <c r="V176" s="8">
        <v>0</v>
      </c>
      <c r="W176" s="8">
        <v>0</v>
      </c>
      <c r="X176" s="8">
        <v>0</v>
      </c>
      <c r="Y176" s="8">
        <v>0</v>
      </c>
      <c r="Z176" s="8">
        <v>0</v>
      </c>
      <c r="AA176" s="5">
        <v>0</v>
      </c>
      <c r="AB176" s="5">
        <v>0</v>
      </c>
      <c r="AC176" s="20">
        <f t="shared" si="31"/>
        <v>0</v>
      </c>
      <c r="AD176" s="21">
        <f t="shared" si="32"/>
        <v>0</v>
      </c>
      <c r="AE176" s="22">
        <f t="shared" si="33"/>
        <v>0</v>
      </c>
      <c r="AF176" s="22">
        <f t="shared" si="34"/>
        <v>0</v>
      </c>
      <c r="AG176" s="20">
        <f t="shared" si="35"/>
        <v>0</v>
      </c>
      <c r="AH176" s="20">
        <f t="shared" si="36"/>
        <v>0</v>
      </c>
      <c r="AI176" s="20">
        <f t="shared" si="37"/>
        <v>0</v>
      </c>
      <c r="AJ176" s="97">
        <f t="shared" si="38"/>
        <v>0</v>
      </c>
    </row>
    <row r="177" spans="1:36" ht="25.5" customHeight="1" x14ac:dyDescent="0.3">
      <c r="A177" s="95">
        <v>2023</v>
      </c>
      <c r="B177" s="5" t="s">
        <v>60</v>
      </c>
      <c r="C177" s="5" t="s">
        <v>1108</v>
      </c>
      <c r="D177" s="5">
        <v>935</v>
      </c>
      <c r="E177" s="9" t="s">
        <v>768</v>
      </c>
      <c r="F177" s="5" t="s">
        <v>75</v>
      </c>
      <c r="G177" s="9" t="s">
        <v>37</v>
      </c>
      <c r="H177" s="9" t="s">
        <v>77</v>
      </c>
      <c r="I177" s="5" t="s">
        <v>77</v>
      </c>
      <c r="J177" s="5">
        <v>12</v>
      </c>
      <c r="K177" s="5" t="s">
        <v>77</v>
      </c>
      <c r="L177" s="23">
        <f t="shared" si="39"/>
        <v>247692308</v>
      </c>
      <c r="M177" s="7">
        <v>0</v>
      </c>
      <c r="N177" s="23">
        <f t="shared" si="40"/>
        <v>197692308</v>
      </c>
      <c r="O177" s="23">
        <f t="shared" si="41"/>
        <v>50000000</v>
      </c>
      <c r="P177" s="25">
        <v>188000000</v>
      </c>
      <c r="Q177" s="26">
        <v>9692308</v>
      </c>
      <c r="R177" s="26">
        <v>50000000</v>
      </c>
      <c r="S177" s="8">
        <v>0</v>
      </c>
      <c r="T177" s="8">
        <v>0</v>
      </c>
      <c r="U177" s="8">
        <v>0</v>
      </c>
      <c r="V177" s="8">
        <v>0</v>
      </c>
      <c r="W177" s="8">
        <v>0</v>
      </c>
      <c r="X177" s="8">
        <v>0</v>
      </c>
      <c r="Y177" s="8">
        <v>0</v>
      </c>
      <c r="Z177" s="8">
        <v>0</v>
      </c>
      <c r="AA177" s="15" t="s">
        <v>769</v>
      </c>
      <c r="AB177" s="5">
        <v>0</v>
      </c>
      <c r="AC177" s="20">
        <f t="shared" si="31"/>
        <v>0.75900621023725934</v>
      </c>
      <c r="AD177" s="21">
        <f t="shared" si="32"/>
        <v>0.24099378976274063</v>
      </c>
      <c r="AE177" s="22">
        <f t="shared" si="33"/>
        <v>0.16237113833829311</v>
      </c>
      <c r="AF177" s="22">
        <f t="shared" si="34"/>
        <v>0.83762886166170691</v>
      </c>
      <c r="AG177" s="20">
        <f t="shared" si="35"/>
        <v>0</v>
      </c>
      <c r="AH177" s="20">
        <f t="shared" si="36"/>
        <v>0</v>
      </c>
      <c r="AI177" s="20">
        <f t="shared" si="37"/>
        <v>0</v>
      </c>
      <c r="AJ177" s="97">
        <f t="shared" si="38"/>
        <v>0</v>
      </c>
    </row>
    <row r="178" spans="1:36" ht="25.5" customHeight="1" x14ac:dyDescent="0.3">
      <c r="A178" s="95">
        <v>2023</v>
      </c>
      <c r="B178" s="5" t="s">
        <v>60</v>
      </c>
      <c r="C178" s="5" t="s">
        <v>1108</v>
      </c>
      <c r="D178" s="5">
        <v>935</v>
      </c>
      <c r="E178" s="9" t="s">
        <v>768</v>
      </c>
      <c r="F178" s="5" t="s">
        <v>75</v>
      </c>
      <c r="G178" s="9" t="s">
        <v>37</v>
      </c>
      <c r="H178" s="9" t="s">
        <v>77</v>
      </c>
      <c r="I178" s="5" t="s">
        <v>77</v>
      </c>
      <c r="J178" s="5">
        <v>12</v>
      </c>
      <c r="K178" s="5" t="s">
        <v>77</v>
      </c>
      <c r="L178" s="23">
        <f t="shared" si="39"/>
        <v>0</v>
      </c>
      <c r="M178" s="7">
        <v>0</v>
      </c>
      <c r="N178" s="23">
        <f t="shared" si="40"/>
        <v>0</v>
      </c>
      <c r="O178" s="23">
        <f t="shared" si="41"/>
        <v>0</v>
      </c>
      <c r="P178" s="8">
        <v>0</v>
      </c>
      <c r="Q178" s="8">
        <v>0</v>
      </c>
      <c r="R178" s="8">
        <v>0</v>
      </c>
      <c r="S178" s="8">
        <v>0</v>
      </c>
      <c r="T178" s="8">
        <v>0</v>
      </c>
      <c r="U178" s="8">
        <v>0</v>
      </c>
      <c r="V178" s="8">
        <v>0</v>
      </c>
      <c r="W178" s="8">
        <v>0</v>
      </c>
      <c r="X178" s="8">
        <v>0</v>
      </c>
      <c r="Y178" s="8">
        <v>0</v>
      </c>
      <c r="Z178" s="8">
        <v>0</v>
      </c>
      <c r="AA178" s="5">
        <v>0</v>
      </c>
      <c r="AB178" s="5">
        <v>0</v>
      </c>
      <c r="AC178" s="20">
        <f t="shared" si="31"/>
        <v>0</v>
      </c>
      <c r="AD178" s="21">
        <f t="shared" si="32"/>
        <v>0</v>
      </c>
      <c r="AE178" s="22">
        <f t="shared" si="33"/>
        <v>0</v>
      </c>
      <c r="AF178" s="22">
        <f t="shared" si="34"/>
        <v>0</v>
      </c>
      <c r="AG178" s="20">
        <f t="shared" si="35"/>
        <v>0</v>
      </c>
      <c r="AH178" s="20">
        <f t="shared" si="36"/>
        <v>0</v>
      </c>
      <c r="AI178" s="20">
        <f t="shared" si="37"/>
        <v>0</v>
      </c>
      <c r="AJ178" s="97">
        <f t="shared" si="38"/>
        <v>0</v>
      </c>
    </row>
    <row r="179" spans="1:36" ht="25.5" customHeight="1" x14ac:dyDescent="0.3">
      <c r="A179" s="95">
        <v>2023</v>
      </c>
      <c r="B179" s="5" t="s">
        <v>60</v>
      </c>
      <c r="C179" s="5" t="s">
        <v>1259</v>
      </c>
      <c r="D179" s="5">
        <v>935</v>
      </c>
      <c r="E179" s="9" t="s">
        <v>768</v>
      </c>
      <c r="F179" s="5" t="s">
        <v>75</v>
      </c>
      <c r="G179" s="9" t="s">
        <v>37</v>
      </c>
      <c r="H179" s="9" t="s">
        <v>77</v>
      </c>
      <c r="I179" s="5" t="s">
        <v>77</v>
      </c>
      <c r="J179" s="5">
        <v>12</v>
      </c>
      <c r="K179" s="9" t="s">
        <v>764</v>
      </c>
      <c r="L179" s="23">
        <f t="shared" si="39"/>
        <v>216153846</v>
      </c>
      <c r="M179" s="7">
        <v>0</v>
      </c>
      <c r="N179" s="23">
        <f t="shared" si="40"/>
        <v>216153846</v>
      </c>
      <c r="O179" s="23">
        <f t="shared" si="41"/>
        <v>0</v>
      </c>
      <c r="P179" s="25">
        <v>200000000</v>
      </c>
      <c r="Q179" s="26">
        <v>16153846</v>
      </c>
      <c r="R179" s="8">
        <v>0</v>
      </c>
      <c r="S179" s="8">
        <v>0</v>
      </c>
      <c r="T179" s="8">
        <v>0</v>
      </c>
      <c r="U179" s="8">
        <v>0</v>
      </c>
      <c r="V179" s="8">
        <v>0</v>
      </c>
      <c r="W179" s="8">
        <v>0</v>
      </c>
      <c r="X179" s="8">
        <v>0</v>
      </c>
      <c r="Y179" s="8">
        <v>0</v>
      </c>
      <c r="Z179" s="8">
        <v>0</v>
      </c>
      <c r="AA179" s="5">
        <v>0</v>
      </c>
      <c r="AB179" s="5">
        <v>0</v>
      </c>
      <c r="AC179" s="20">
        <f t="shared" si="31"/>
        <v>0.92526690457314376</v>
      </c>
      <c r="AD179" s="21">
        <f t="shared" si="32"/>
        <v>7.47330954268563E-2</v>
      </c>
      <c r="AE179" s="22">
        <f t="shared" si="33"/>
        <v>1</v>
      </c>
      <c r="AF179" s="22">
        <f t="shared" si="34"/>
        <v>0</v>
      </c>
      <c r="AG179" s="20">
        <f t="shared" si="35"/>
        <v>0</v>
      </c>
      <c r="AH179" s="20">
        <f t="shared" si="36"/>
        <v>0</v>
      </c>
      <c r="AI179" s="20">
        <f t="shared" si="37"/>
        <v>0</v>
      </c>
      <c r="AJ179" s="97">
        <f t="shared" si="38"/>
        <v>0</v>
      </c>
    </row>
    <row r="180" spans="1:36" ht="25.5" customHeight="1" x14ac:dyDescent="0.3">
      <c r="A180" s="95">
        <v>2023</v>
      </c>
      <c r="B180" s="5" t="s">
        <v>60</v>
      </c>
      <c r="C180" s="5" t="s">
        <v>1108</v>
      </c>
      <c r="D180" s="5">
        <v>937</v>
      </c>
      <c r="E180" s="9" t="s">
        <v>770</v>
      </c>
      <c r="F180" s="5" t="s">
        <v>75</v>
      </c>
      <c r="G180" s="9" t="s">
        <v>35</v>
      </c>
      <c r="H180" s="9" t="s">
        <v>771</v>
      </c>
      <c r="I180" s="5" t="s">
        <v>77</v>
      </c>
      <c r="J180" s="5">
        <v>24</v>
      </c>
      <c r="K180" s="9" t="s">
        <v>774</v>
      </c>
      <c r="L180" s="23">
        <f t="shared" si="39"/>
        <v>1717056256</v>
      </c>
      <c r="M180" s="24">
        <v>454000000</v>
      </c>
      <c r="N180" s="23">
        <f t="shared" si="40"/>
        <v>830000000</v>
      </c>
      <c r="O180" s="23">
        <f t="shared" si="41"/>
        <v>887056256</v>
      </c>
      <c r="P180" s="25">
        <v>830000000</v>
      </c>
      <c r="Q180" s="8">
        <v>0</v>
      </c>
      <c r="R180" s="26">
        <v>420000000</v>
      </c>
      <c r="S180" s="8">
        <v>0</v>
      </c>
      <c r="T180" s="25">
        <v>372056256</v>
      </c>
      <c r="U180" s="8">
        <v>0</v>
      </c>
      <c r="V180" s="25">
        <v>95000000</v>
      </c>
      <c r="W180" s="8">
        <v>0</v>
      </c>
      <c r="X180" s="8">
        <v>0</v>
      </c>
      <c r="Y180" s="8">
        <v>0</v>
      </c>
      <c r="Z180" s="8">
        <v>0</v>
      </c>
      <c r="AA180" s="15" t="s">
        <v>775</v>
      </c>
      <c r="AB180" s="15" t="s">
        <v>776</v>
      </c>
      <c r="AC180" s="20">
        <f t="shared" si="31"/>
        <v>0.48338544360424263</v>
      </c>
      <c r="AD180" s="21">
        <f t="shared" si="32"/>
        <v>0.24460468230576132</v>
      </c>
      <c r="AE180" s="22">
        <f t="shared" si="33"/>
        <v>0</v>
      </c>
      <c r="AF180" s="22">
        <f t="shared" si="34"/>
        <v>1</v>
      </c>
      <c r="AG180" s="20">
        <f t="shared" si="35"/>
        <v>0.21668262452083573</v>
      </c>
      <c r="AH180" s="20">
        <f t="shared" si="36"/>
        <v>5.5327249569160304E-2</v>
      </c>
      <c r="AI180" s="20">
        <f t="shared" si="37"/>
        <v>0</v>
      </c>
      <c r="AJ180" s="97">
        <f t="shared" si="38"/>
        <v>0</v>
      </c>
    </row>
    <row r="181" spans="1:36" ht="25.5" customHeight="1" x14ac:dyDescent="0.3">
      <c r="A181" s="95">
        <v>2023</v>
      </c>
      <c r="B181" s="5" t="s">
        <v>60</v>
      </c>
      <c r="C181" s="5" t="s">
        <v>1108</v>
      </c>
      <c r="D181" s="5">
        <v>937</v>
      </c>
      <c r="E181" s="9" t="s">
        <v>770</v>
      </c>
      <c r="F181" s="5" t="s">
        <v>75</v>
      </c>
      <c r="G181" s="9" t="s">
        <v>35</v>
      </c>
      <c r="H181" s="9" t="s">
        <v>777</v>
      </c>
      <c r="I181" s="5" t="s">
        <v>77</v>
      </c>
      <c r="J181" s="5">
        <v>36</v>
      </c>
      <c r="K181" s="9" t="s">
        <v>780</v>
      </c>
      <c r="L181" s="23">
        <f t="shared" si="39"/>
        <v>1459126328</v>
      </c>
      <c r="M181" s="24">
        <v>371113733</v>
      </c>
      <c r="N181" s="23">
        <f t="shared" si="40"/>
        <v>878179904</v>
      </c>
      <c r="O181" s="23">
        <f t="shared" si="41"/>
        <v>580946424</v>
      </c>
      <c r="P181" s="25">
        <v>878179904</v>
      </c>
      <c r="Q181" s="8">
        <v>0</v>
      </c>
      <c r="R181" s="26">
        <v>376346950</v>
      </c>
      <c r="S181" s="8">
        <v>0</v>
      </c>
      <c r="T181" s="25">
        <v>204599474</v>
      </c>
      <c r="U181" s="8">
        <v>0</v>
      </c>
      <c r="V181" s="8">
        <v>0</v>
      </c>
      <c r="W181" s="8">
        <v>0</v>
      </c>
      <c r="X181" s="8">
        <v>0</v>
      </c>
      <c r="Y181" s="8">
        <v>0</v>
      </c>
      <c r="Z181" s="8">
        <v>0</v>
      </c>
      <c r="AA181" s="15" t="s">
        <v>781</v>
      </c>
      <c r="AB181" s="15" t="s">
        <v>782</v>
      </c>
      <c r="AC181" s="20">
        <f t="shared" si="31"/>
        <v>0.60185323720647721</v>
      </c>
      <c r="AD181" s="21">
        <f t="shared" si="32"/>
        <v>0.25792622802979126</v>
      </c>
      <c r="AE181" s="22">
        <f t="shared" si="33"/>
        <v>0</v>
      </c>
      <c r="AF181" s="22">
        <f t="shared" si="34"/>
        <v>1</v>
      </c>
      <c r="AG181" s="20">
        <f t="shared" si="35"/>
        <v>0.14022053476373159</v>
      </c>
      <c r="AH181" s="20">
        <f t="shared" si="36"/>
        <v>0</v>
      </c>
      <c r="AI181" s="20">
        <f t="shared" si="37"/>
        <v>0</v>
      </c>
      <c r="AJ181" s="97">
        <f t="shared" si="38"/>
        <v>0</v>
      </c>
    </row>
    <row r="182" spans="1:36" ht="25.5" customHeight="1" x14ac:dyDescent="0.3">
      <c r="A182" s="95">
        <v>2023</v>
      </c>
      <c r="B182" s="5" t="s">
        <v>60</v>
      </c>
      <c r="C182" s="5" t="s">
        <v>1108</v>
      </c>
      <c r="D182" s="5">
        <v>937</v>
      </c>
      <c r="E182" s="9" t="s">
        <v>770</v>
      </c>
      <c r="F182" s="5" t="s">
        <v>75</v>
      </c>
      <c r="G182" s="9" t="s">
        <v>36</v>
      </c>
      <c r="H182" s="9" t="s">
        <v>783</v>
      </c>
      <c r="I182" s="5" t="s">
        <v>77</v>
      </c>
      <c r="J182" s="5">
        <v>33</v>
      </c>
      <c r="K182" s="9" t="s">
        <v>784</v>
      </c>
      <c r="L182" s="23">
        <f t="shared" si="39"/>
        <v>1495131959</v>
      </c>
      <c r="M182" s="24">
        <v>424500000</v>
      </c>
      <c r="N182" s="23">
        <f t="shared" si="40"/>
        <v>879000000</v>
      </c>
      <c r="O182" s="23">
        <f t="shared" si="41"/>
        <v>616131959</v>
      </c>
      <c r="P182" s="25">
        <v>879000000</v>
      </c>
      <c r="Q182" s="8">
        <v>0</v>
      </c>
      <c r="R182" s="26">
        <v>95600000</v>
      </c>
      <c r="S182" s="8">
        <v>0</v>
      </c>
      <c r="T182" s="25">
        <v>520531959</v>
      </c>
      <c r="U182" s="8">
        <v>0</v>
      </c>
      <c r="V182" s="8">
        <v>0</v>
      </c>
      <c r="W182" s="8">
        <v>0</v>
      </c>
      <c r="X182" s="8">
        <v>0</v>
      </c>
      <c r="Y182" s="8">
        <v>0</v>
      </c>
      <c r="Z182" s="8">
        <v>0</v>
      </c>
      <c r="AA182" s="15" t="s">
        <v>785</v>
      </c>
      <c r="AB182" s="15" t="s">
        <v>786</v>
      </c>
      <c r="AC182" s="20">
        <f t="shared" si="31"/>
        <v>0.58790797341253276</v>
      </c>
      <c r="AD182" s="21">
        <f t="shared" si="32"/>
        <v>6.3940844434855662E-2</v>
      </c>
      <c r="AE182" s="22">
        <f t="shared" si="33"/>
        <v>0</v>
      </c>
      <c r="AF182" s="22">
        <f t="shared" si="34"/>
        <v>1</v>
      </c>
      <c r="AG182" s="20">
        <f t="shared" si="35"/>
        <v>0.34815118215261159</v>
      </c>
      <c r="AH182" s="20">
        <f t="shared" si="36"/>
        <v>0</v>
      </c>
      <c r="AI182" s="20">
        <f t="shared" si="37"/>
        <v>0</v>
      </c>
      <c r="AJ182" s="97">
        <f t="shared" si="38"/>
        <v>0</v>
      </c>
    </row>
    <row r="183" spans="1:36" ht="25.5" customHeight="1" x14ac:dyDescent="0.3">
      <c r="A183" s="95">
        <v>2023</v>
      </c>
      <c r="B183" s="5" t="s">
        <v>60</v>
      </c>
      <c r="C183" s="5" t="s">
        <v>1108</v>
      </c>
      <c r="D183" s="5">
        <v>937</v>
      </c>
      <c r="E183" s="9" t="s">
        <v>770</v>
      </c>
      <c r="F183" s="5" t="s">
        <v>75</v>
      </c>
      <c r="G183" s="9" t="s">
        <v>35</v>
      </c>
      <c r="H183" s="9" t="s">
        <v>77</v>
      </c>
      <c r="I183" s="5" t="s">
        <v>77</v>
      </c>
      <c r="J183" s="5">
        <v>24</v>
      </c>
      <c r="K183" s="9" t="s">
        <v>789</v>
      </c>
      <c r="L183" s="23">
        <f t="shared" si="39"/>
        <v>1000000000</v>
      </c>
      <c r="M183" s="24">
        <v>611000000</v>
      </c>
      <c r="N183" s="23">
        <f t="shared" si="40"/>
        <v>611000000</v>
      </c>
      <c r="O183" s="23">
        <f t="shared" si="41"/>
        <v>389000000</v>
      </c>
      <c r="P183" s="25">
        <v>611000000</v>
      </c>
      <c r="Q183" s="8">
        <v>0</v>
      </c>
      <c r="R183" s="26">
        <v>389000000</v>
      </c>
      <c r="S183" s="8">
        <v>0</v>
      </c>
      <c r="T183" s="8">
        <v>0</v>
      </c>
      <c r="U183" s="8">
        <v>0</v>
      </c>
      <c r="V183" s="8">
        <v>0</v>
      </c>
      <c r="W183" s="8">
        <v>0</v>
      </c>
      <c r="X183" s="8">
        <v>0</v>
      </c>
      <c r="Y183" s="8">
        <v>0</v>
      </c>
      <c r="Z183" s="8">
        <v>0</v>
      </c>
      <c r="AA183" s="15" t="s">
        <v>790</v>
      </c>
      <c r="AB183" s="15" t="s">
        <v>791</v>
      </c>
      <c r="AC183" s="20">
        <f t="shared" si="31"/>
        <v>0.61099999999999999</v>
      </c>
      <c r="AD183" s="21">
        <f t="shared" si="32"/>
        <v>0.38900000000000001</v>
      </c>
      <c r="AE183" s="22">
        <f t="shared" si="33"/>
        <v>0</v>
      </c>
      <c r="AF183" s="22">
        <f t="shared" si="34"/>
        <v>1</v>
      </c>
      <c r="AG183" s="20">
        <f t="shared" si="35"/>
        <v>0</v>
      </c>
      <c r="AH183" s="20">
        <f t="shared" si="36"/>
        <v>0</v>
      </c>
      <c r="AI183" s="20">
        <f t="shared" si="37"/>
        <v>0</v>
      </c>
      <c r="AJ183" s="97">
        <f t="shared" si="38"/>
        <v>0</v>
      </c>
    </row>
    <row r="184" spans="1:36" ht="25.5" customHeight="1" x14ac:dyDescent="0.3">
      <c r="A184" s="95">
        <v>2023</v>
      </c>
      <c r="B184" s="5" t="s">
        <v>60</v>
      </c>
      <c r="C184" s="5" t="s">
        <v>1108</v>
      </c>
      <c r="D184" s="5">
        <v>937</v>
      </c>
      <c r="E184" s="9" t="s">
        <v>770</v>
      </c>
      <c r="F184" s="5" t="s">
        <v>75</v>
      </c>
      <c r="G184" s="9" t="s">
        <v>36</v>
      </c>
      <c r="H184" s="9" t="s">
        <v>792</v>
      </c>
      <c r="I184" s="5" t="s">
        <v>77</v>
      </c>
      <c r="J184" s="5">
        <v>24</v>
      </c>
      <c r="K184" s="9" t="s">
        <v>793</v>
      </c>
      <c r="L184" s="23">
        <f t="shared" si="39"/>
        <v>1356183858</v>
      </c>
      <c r="M184" s="24">
        <v>148082492</v>
      </c>
      <c r="N184" s="23">
        <f t="shared" si="40"/>
        <v>871787797</v>
      </c>
      <c r="O184" s="23">
        <f t="shared" si="41"/>
        <v>484396061</v>
      </c>
      <c r="P184" s="25">
        <v>871787797</v>
      </c>
      <c r="Q184" s="8">
        <v>0</v>
      </c>
      <c r="R184" s="26">
        <v>200632661</v>
      </c>
      <c r="S184" s="8">
        <v>0</v>
      </c>
      <c r="T184" s="25">
        <v>283763400</v>
      </c>
      <c r="U184" s="8">
        <v>0</v>
      </c>
      <c r="V184" s="8">
        <v>0</v>
      </c>
      <c r="W184" s="8">
        <v>0</v>
      </c>
      <c r="X184" s="8">
        <v>0</v>
      </c>
      <c r="Y184" s="8">
        <v>0</v>
      </c>
      <c r="Z184" s="8">
        <v>0</v>
      </c>
      <c r="AA184" s="5">
        <v>0</v>
      </c>
      <c r="AB184" s="15" t="s">
        <v>794</v>
      </c>
      <c r="AC184" s="20">
        <f t="shared" si="31"/>
        <v>0.64282419515422373</v>
      </c>
      <c r="AD184" s="21">
        <f t="shared" si="32"/>
        <v>0.14793913068385747</v>
      </c>
      <c r="AE184" s="22">
        <f t="shared" si="33"/>
        <v>0</v>
      </c>
      <c r="AF184" s="22">
        <f t="shared" si="34"/>
        <v>1</v>
      </c>
      <c r="AG184" s="20">
        <f t="shared" si="35"/>
        <v>0.20923667416191882</v>
      </c>
      <c r="AH184" s="20">
        <f t="shared" si="36"/>
        <v>0</v>
      </c>
      <c r="AI184" s="20">
        <f t="shared" si="37"/>
        <v>0</v>
      </c>
      <c r="AJ184" s="97">
        <f t="shared" si="38"/>
        <v>0</v>
      </c>
    </row>
    <row r="185" spans="1:36" ht="25.5" customHeight="1" x14ac:dyDescent="0.3">
      <c r="A185" s="95">
        <v>2023</v>
      </c>
      <c r="B185" s="5" t="s">
        <v>60</v>
      </c>
      <c r="C185" s="5" t="s">
        <v>1108</v>
      </c>
      <c r="D185" s="5">
        <v>937</v>
      </c>
      <c r="E185" s="9" t="s">
        <v>770</v>
      </c>
      <c r="F185" s="5" t="s">
        <v>75</v>
      </c>
      <c r="G185" s="9" t="s">
        <v>35</v>
      </c>
      <c r="H185" s="9" t="s">
        <v>77</v>
      </c>
      <c r="I185" s="5" t="s">
        <v>77</v>
      </c>
      <c r="J185" s="5">
        <v>24</v>
      </c>
      <c r="K185" s="9" t="s">
        <v>797</v>
      </c>
      <c r="L185" s="23">
        <f t="shared" si="39"/>
        <v>1198940000</v>
      </c>
      <c r="M185" s="24">
        <v>880000000</v>
      </c>
      <c r="N185" s="23">
        <f t="shared" si="40"/>
        <v>880000000</v>
      </c>
      <c r="O185" s="23">
        <f t="shared" si="41"/>
        <v>318940000</v>
      </c>
      <c r="P185" s="25">
        <v>880000000</v>
      </c>
      <c r="Q185" s="8">
        <v>0</v>
      </c>
      <c r="R185" s="26">
        <v>318940000</v>
      </c>
      <c r="S185" s="8">
        <v>0</v>
      </c>
      <c r="T185" s="8">
        <v>0</v>
      </c>
      <c r="U185" s="8">
        <v>0</v>
      </c>
      <c r="V185" s="8">
        <v>0</v>
      </c>
      <c r="W185" s="8">
        <v>0</v>
      </c>
      <c r="X185" s="8">
        <v>0</v>
      </c>
      <c r="Y185" s="8">
        <v>0</v>
      </c>
      <c r="Z185" s="8">
        <v>0</v>
      </c>
      <c r="AA185" s="15" t="s">
        <v>798</v>
      </c>
      <c r="AB185" s="15" t="s">
        <v>799</v>
      </c>
      <c r="AC185" s="20">
        <f t="shared" si="31"/>
        <v>0.73398168382070827</v>
      </c>
      <c r="AD185" s="21">
        <f t="shared" si="32"/>
        <v>0.26601831617929173</v>
      </c>
      <c r="AE185" s="22">
        <f t="shared" si="33"/>
        <v>0</v>
      </c>
      <c r="AF185" s="22">
        <f t="shared" si="34"/>
        <v>1</v>
      </c>
      <c r="AG185" s="20">
        <f t="shared" si="35"/>
        <v>0</v>
      </c>
      <c r="AH185" s="20">
        <f t="shared" si="36"/>
        <v>0</v>
      </c>
      <c r="AI185" s="20">
        <f t="shared" si="37"/>
        <v>0</v>
      </c>
      <c r="AJ185" s="97">
        <f t="shared" si="38"/>
        <v>0</v>
      </c>
    </row>
    <row r="186" spans="1:36" ht="25.5" customHeight="1" x14ac:dyDescent="0.3">
      <c r="A186" s="95">
        <v>2023</v>
      </c>
      <c r="B186" s="5" t="s">
        <v>60</v>
      </c>
      <c r="C186" s="5" t="s">
        <v>1108</v>
      </c>
      <c r="D186" s="5">
        <v>937</v>
      </c>
      <c r="E186" s="9" t="s">
        <v>770</v>
      </c>
      <c r="F186" s="5" t="s">
        <v>75</v>
      </c>
      <c r="G186" s="9" t="s">
        <v>35</v>
      </c>
      <c r="H186" s="9" t="s">
        <v>800</v>
      </c>
      <c r="I186" s="5" t="s">
        <v>77</v>
      </c>
      <c r="J186" s="5">
        <v>36</v>
      </c>
      <c r="K186" s="9" t="s">
        <v>803</v>
      </c>
      <c r="L186" s="23">
        <f t="shared" si="39"/>
        <v>1674610312</v>
      </c>
      <c r="M186" s="24">
        <v>486856872</v>
      </c>
      <c r="N186" s="23">
        <f t="shared" si="40"/>
        <v>724324872</v>
      </c>
      <c r="O186" s="23">
        <f t="shared" si="41"/>
        <v>950285440</v>
      </c>
      <c r="P186" s="25">
        <v>724324872</v>
      </c>
      <c r="Q186" s="8">
        <v>0</v>
      </c>
      <c r="R186" s="26">
        <v>600467440</v>
      </c>
      <c r="S186" s="8">
        <v>0</v>
      </c>
      <c r="T186" s="25">
        <v>349818000</v>
      </c>
      <c r="U186" s="8">
        <v>0</v>
      </c>
      <c r="V186" s="8">
        <v>0</v>
      </c>
      <c r="W186" s="8">
        <v>0</v>
      </c>
      <c r="X186" s="8">
        <v>0</v>
      </c>
      <c r="Y186" s="8">
        <v>0</v>
      </c>
      <c r="Z186" s="8">
        <v>0</v>
      </c>
      <c r="AA186" s="15" t="s">
        <v>804</v>
      </c>
      <c r="AB186" s="15" t="s">
        <v>805</v>
      </c>
      <c r="AC186" s="20">
        <f t="shared" si="31"/>
        <v>0.43253338810205533</v>
      </c>
      <c r="AD186" s="21">
        <f t="shared" si="32"/>
        <v>0.35857144536680724</v>
      </c>
      <c r="AE186" s="22">
        <f t="shared" si="33"/>
        <v>0</v>
      </c>
      <c r="AF186" s="22">
        <f t="shared" si="34"/>
        <v>1</v>
      </c>
      <c r="AG186" s="20">
        <f t="shared" si="35"/>
        <v>0.20889516653113743</v>
      </c>
      <c r="AH186" s="20">
        <f t="shared" si="36"/>
        <v>0</v>
      </c>
      <c r="AI186" s="20">
        <f t="shared" si="37"/>
        <v>0</v>
      </c>
      <c r="AJ186" s="97">
        <f t="shared" si="38"/>
        <v>0</v>
      </c>
    </row>
    <row r="187" spans="1:36" ht="25.5" customHeight="1" x14ac:dyDescent="0.3">
      <c r="A187" s="94">
        <v>2018</v>
      </c>
      <c r="B187" s="5" t="s">
        <v>60</v>
      </c>
      <c r="C187" s="5" t="s">
        <v>26</v>
      </c>
      <c r="D187" s="5">
        <v>829</v>
      </c>
      <c r="E187" s="5" t="s">
        <v>77</v>
      </c>
      <c r="F187" s="5" t="s">
        <v>75</v>
      </c>
      <c r="G187" s="5" t="s">
        <v>36</v>
      </c>
      <c r="H187" s="5" t="s">
        <v>234</v>
      </c>
      <c r="I187" s="5" t="s">
        <v>77</v>
      </c>
      <c r="J187" s="5">
        <v>18</v>
      </c>
      <c r="K187" s="5" t="s">
        <v>77</v>
      </c>
      <c r="L187" s="6">
        <f t="shared" si="39"/>
        <v>414467094</v>
      </c>
      <c r="M187" s="7">
        <v>0</v>
      </c>
      <c r="N187" s="6">
        <f t="shared" si="40"/>
        <v>289017670</v>
      </c>
      <c r="O187" s="6">
        <f t="shared" si="41"/>
        <v>125449424</v>
      </c>
      <c r="P187" s="8">
        <v>289017670</v>
      </c>
      <c r="Q187" s="8">
        <v>0</v>
      </c>
      <c r="R187" s="8">
        <v>63355890</v>
      </c>
      <c r="S187" s="8">
        <v>0</v>
      </c>
      <c r="T187" s="8">
        <v>62093534</v>
      </c>
      <c r="U187" s="8">
        <v>0</v>
      </c>
      <c r="V187" s="8">
        <v>0</v>
      </c>
      <c r="W187" s="8">
        <v>0</v>
      </c>
      <c r="X187" s="8">
        <v>0</v>
      </c>
      <c r="Y187" s="8">
        <v>0</v>
      </c>
      <c r="Z187" s="8">
        <v>0</v>
      </c>
      <c r="AA187" s="5" t="s">
        <v>235</v>
      </c>
      <c r="AB187" s="5" t="s">
        <v>236</v>
      </c>
      <c r="AC187" s="20">
        <f t="shared" si="31"/>
        <v>0.69732356122824068</v>
      </c>
      <c r="AD187" s="21">
        <f t="shared" si="32"/>
        <v>0.15286108575847521</v>
      </c>
      <c r="AE187" s="22">
        <f t="shared" si="33"/>
        <v>0</v>
      </c>
      <c r="AF187" s="22">
        <f t="shared" si="34"/>
        <v>1</v>
      </c>
      <c r="AG187" s="20">
        <f t="shared" si="35"/>
        <v>0.14981535301328408</v>
      </c>
      <c r="AH187" s="20">
        <f t="shared" si="36"/>
        <v>0</v>
      </c>
      <c r="AI187" s="20">
        <f t="shared" si="37"/>
        <v>0</v>
      </c>
      <c r="AJ187" s="97">
        <f t="shared" si="38"/>
        <v>0</v>
      </c>
    </row>
    <row r="188" spans="1:36" ht="25.5" customHeight="1" x14ac:dyDescent="0.3">
      <c r="A188" s="95">
        <v>2023</v>
      </c>
      <c r="B188" s="5" t="s">
        <v>60</v>
      </c>
      <c r="C188" s="5" t="s">
        <v>1108</v>
      </c>
      <c r="D188" s="5">
        <v>937</v>
      </c>
      <c r="E188" s="9" t="s">
        <v>770</v>
      </c>
      <c r="F188" s="5" t="s">
        <v>75</v>
      </c>
      <c r="G188" s="9" t="s">
        <v>36</v>
      </c>
      <c r="H188" s="9" t="s">
        <v>812</v>
      </c>
      <c r="I188" s="5" t="s">
        <v>77</v>
      </c>
      <c r="J188" s="5">
        <v>36</v>
      </c>
      <c r="K188" s="9" t="s">
        <v>813</v>
      </c>
      <c r="L188" s="23">
        <f t="shared" ref="L188:L208" si="42">+SUM(P188:Z188)</f>
        <v>1767878626</v>
      </c>
      <c r="M188" s="7">
        <v>0</v>
      </c>
      <c r="N188" s="23">
        <f t="shared" ref="N188" si="43">+P188+Q188+S188+U188+W188+Y188</f>
        <v>879966000</v>
      </c>
      <c r="O188" s="23">
        <f t="shared" si="41"/>
        <v>887912626</v>
      </c>
      <c r="P188" s="25">
        <v>879966000</v>
      </c>
      <c r="Q188" s="8">
        <v>0</v>
      </c>
      <c r="R188" s="26">
        <v>115200000</v>
      </c>
      <c r="S188" s="8">
        <v>0</v>
      </c>
      <c r="T188" s="25">
        <v>548907586</v>
      </c>
      <c r="U188" s="8">
        <v>0</v>
      </c>
      <c r="V188" s="25">
        <v>92160000</v>
      </c>
      <c r="W188" s="8">
        <v>0</v>
      </c>
      <c r="X188" s="25">
        <v>76182000</v>
      </c>
      <c r="Y188" s="8">
        <v>0</v>
      </c>
      <c r="Z188" s="25">
        <v>55463040</v>
      </c>
      <c r="AA188" s="15" t="s">
        <v>814</v>
      </c>
      <c r="AB188" s="15" t="s">
        <v>815</v>
      </c>
      <c r="AC188" s="20">
        <f t="shared" si="31"/>
        <v>0.49775249672598282</v>
      </c>
      <c r="AD188" s="21">
        <f t="shared" si="32"/>
        <v>6.5162844499484326E-2</v>
      </c>
      <c r="AE188" s="22">
        <f t="shared" si="33"/>
        <v>0</v>
      </c>
      <c r="AF188" s="22">
        <f t="shared" si="34"/>
        <v>1</v>
      </c>
      <c r="AG188" s="20">
        <f t="shared" si="35"/>
        <v>0.31048940686723364</v>
      </c>
      <c r="AH188" s="20">
        <f t="shared" si="36"/>
        <v>5.213027559958746E-2</v>
      </c>
      <c r="AI188" s="20">
        <f t="shared" si="37"/>
        <v>4.3092324823435023E-2</v>
      </c>
      <c r="AJ188" s="97">
        <f t="shared" si="38"/>
        <v>3.1372651484276724E-2</v>
      </c>
    </row>
    <row r="189" spans="1:36" ht="25.5" customHeight="1" x14ac:dyDescent="0.3">
      <c r="A189" s="95">
        <v>2023</v>
      </c>
      <c r="B189" s="5" t="s">
        <v>60</v>
      </c>
      <c r="C189" s="5" t="s">
        <v>1108</v>
      </c>
      <c r="D189" s="5">
        <v>938</v>
      </c>
      <c r="E189" s="9" t="s">
        <v>816</v>
      </c>
      <c r="F189" s="5" t="s">
        <v>75</v>
      </c>
      <c r="G189" s="9" t="s">
        <v>36</v>
      </c>
      <c r="H189" s="9" t="s">
        <v>817</v>
      </c>
      <c r="I189" s="9" t="s">
        <v>818</v>
      </c>
      <c r="J189" s="5">
        <v>36</v>
      </c>
      <c r="K189" s="9" t="s">
        <v>819</v>
      </c>
      <c r="L189" s="23">
        <f t="shared" si="42"/>
        <v>644509744</v>
      </c>
      <c r="M189" s="24">
        <v>155227000</v>
      </c>
      <c r="N189" s="23">
        <f t="shared" ref="N189:N208" si="44">+P189+Q189+S189+U189+W189+Y189</f>
        <v>544828730</v>
      </c>
      <c r="O189" s="23">
        <f t="shared" ref="O189:O208" si="45">+R189+T189+V189+X189+Z189</f>
        <v>99681014</v>
      </c>
      <c r="P189" s="25">
        <v>544828730</v>
      </c>
      <c r="Q189" s="8">
        <v>0</v>
      </c>
      <c r="R189" s="26">
        <v>82596000</v>
      </c>
      <c r="S189" s="8">
        <v>0</v>
      </c>
      <c r="T189" s="25">
        <v>340000</v>
      </c>
      <c r="U189" s="8">
        <v>0</v>
      </c>
      <c r="V189" s="25">
        <v>10745014</v>
      </c>
      <c r="W189" s="8">
        <v>0</v>
      </c>
      <c r="X189" s="25">
        <v>6000000</v>
      </c>
      <c r="Y189" s="8">
        <v>0</v>
      </c>
      <c r="Z189" s="8">
        <v>0</v>
      </c>
      <c r="AA189" s="15" t="s">
        <v>820</v>
      </c>
      <c r="AB189" s="15" t="s">
        <v>821</v>
      </c>
      <c r="AC189" s="20">
        <f t="shared" si="31"/>
        <v>0.84533823587933221</v>
      </c>
      <c r="AD189" s="21">
        <f t="shared" si="32"/>
        <v>0.12815322152833114</v>
      </c>
      <c r="AE189" s="22">
        <f t="shared" si="33"/>
        <v>0</v>
      </c>
      <c r="AF189" s="22">
        <f t="shared" si="34"/>
        <v>1</v>
      </c>
      <c r="AG189" s="20">
        <f t="shared" si="35"/>
        <v>5.2753275363979601E-4</v>
      </c>
      <c r="AH189" s="20">
        <f t="shared" si="36"/>
        <v>1.6671608303876938E-2</v>
      </c>
      <c r="AI189" s="20">
        <f t="shared" si="37"/>
        <v>9.3094015348199298E-3</v>
      </c>
      <c r="AJ189" s="97">
        <f t="shared" si="38"/>
        <v>0</v>
      </c>
    </row>
    <row r="190" spans="1:36" ht="25.5" customHeight="1" x14ac:dyDescent="0.3">
      <c r="A190" s="95">
        <v>2023</v>
      </c>
      <c r="B190" s="5" t="s">
        <v>60</v>
      </c>
      <c r="C190" s="9" t="s">
        <v>1260</v>
      </c>
      <c r="D190" s="5">
        <v>940</v>
      </c>
      <c r="E190" s="9" t="s">
        <v>822</v>
      </c>
      <c r="F190" s="5" t="s">
        <v>75</v>
      </c>
      <c r="G190" s="9" t="s">
        <v>35</v>
      </c>
      <c r="H190" s="9" t="s">
        <v>823</v>
      </c>
      <c r="I190" s="5" t="s">
        <v>77</v>
      </c>
      <c r="J190" s="5">
        <v>24</v>
      </c>
      <c r="K190" s="5" t="s">
        <v>77</v>
      </c>
      <c r="L190" s="23">
        <f t="shared" si="42"/>
        <v>40500000</v>
      </c>
      <c r="M190" s="7">
        <v>0</v>
      </c>
      <c r="N190" s="23">
        <f t="shared" si="44"/>
        <v>40500000</v>
      </c>
      <c r="O190" s="23">
        <f t="shared" si="45"/>
        <v>0</v>
      </c>
      <c r="P190" s="25">
        <v>40500000</v>
      </c>
      <c r="Q190" s="8">
        <v>0</v>
      </c>
      <c r="R190" s="8">
        <v>0</v>
      </c>
      <c r="S190" s="8">
        <v>0</v>
      </c>
      <c r="T190" s="8">
        <v>0</v>
      </c>
      <c r="U190" s="8">
        <v>0</v>
      </c>
      <c r="V190" s="8">
        <v>0</v>
      </c>
      <c r="W190" s="8">
        <v>0</v>
      </c>
      <c r="X190" s="8">
        <v>0</v>
      </c>
      <c r="Y190" s="8">
        <v>0</v>
      </c>
      <c r="Z190" s="8">
        <v>0</v>
      </c>
      <c r="AA190" s="5">
        <v>0</v>
      </c>
      <c r="AB190" s="15" t="s">
        <v>824</v>
      </c>
      <c r="AC190" s="20">
        <f t="shared" si="31"/>
        <v>1</v>
      </c>
      <c r="AD190" s="21">
        <f t="shared" si="32"/>
        <v>0</v>
      </c>
      <c r="AE190" s="22">
        <f t="shared" si="33"/>
        <v>0</v>
      </c>
      <c r="AF190" s="22">
        <f t="shared" si="34"/>
        <v>0</v>
      </c>
      <c r="AG190" s="20">
        <f t="shared" si="35"/>
        <v>0</v>
      </c>
      <c r="AH190" s="20">
        <f t="shared" si="36"/>
        <v>0</v>
      </c>
      <c r="AI190" s="20">
        <f t="shared" si="37"/>
        <v>0</v>
      </c>
      <c r="AJ190" s="97">
        <f t="shared" si="38"/>
        <v>0</v>
      </c>
    </row>
    <row r="191" spans="1:36" ht="25.5" customHeight="1" x14ac:dyDescent="0.3">
      <c r="A191" s="95">
        <v>2023</v>
      </c>
      <c r="B191" s="5" t="s">
        <v>60</v>
      </c>
      <c r="C191" s="5" t="s">
        <v>1108</v>
      </c>
      <c r="D191" s="5">
        <v>940</v>
      </c>
      <c r="E191" s="9" t="s">
        <v>822</v>
      </c>
      <c r="F191" s="5" t="s">
        <v>75</v>
      </c>
      <c r="G191" s="9" t="s">
        <v>36</v>
      </c>
      <c r="H191" s="9" t="s">
        <v>825</v>
      </c>
      <c r="I191" s="5" t="s">
        <v>77</v>
      </c>
      <c r="J191" s="5">
        <v>36</v>
      </c>
      <c r="K191" s="5" t="s">
        <v>77</v>
      </c>
      <c r="L191" s="23">
        <f t="shared" si="42"/>
        <v>60000000</v>
      </c>
      <c r="M191" s="7">
        <v>0</v>
      </c>
      <c r="N191" s="23">
        <f t="shared" si="44"/>
        <v>60000000</v>
      </c>
      <c r="O191" s="23">
        <f t="shared" si="45"/>
        <v>0</v>
      </c>
      <c r="P191" s="25">
        <v>60000000</v>
      </c>
      <c r="Q191" s="8">
        <v>0</v>
      </c>
      <c r="R191" s="8">
        <v>0</v>
      </c>
      <c r="S191" s="8">
        <v>0</v>
      </c>
      <c r="T191" s="8">
        <v>0</v>
      </c>
      <c r="U191" s="8">
        <v>0</v>
      </c>
      <c r="V191" s="8">
        <v>0</v>
      </c>
      <c r="W191" s="8">
        <v>0</v>
      </c>
      <c r="X191" s="8">
        <v>0</v>
      </c>
      <c r="Y191" s="8">
        <v>0</v>
      </c>
      <c r="Z191" s="8">
        <v>0</v>
      </c>
      <c r="AA191" s="15" t="s">
        <v>826</v>
      </c>
      <c r="AB191" s="15" t="s">
        <v>827</v>
      </c>
      <c r="AC191" s="20">
        <f t="shared" si="31"/>
        <v>1</v>
      </c>
      <c r="AD191" s="21">
        <f t="shared" si="32"/>
        <v>0</v>
      </c>
      <c r="AE191" s="22">
        <f t="shared" si="33"/>
        <v>0</v>
      </c>
      <c r="AF191" s="22">
        <f t="shared" si="34"/>
        <v>0</v>
      </c>
      <c r="AG191" s="20">
        <f t="shared" si="35"/>
        <v>0</v>
      </c>
      <c r="AH191" s="20">
        <f t="shared" si="36"/>
        <v>0</v>
      </c>
      <c r="AI191" s="20">
        <f t="shared" si="37"/>
        <v>0</v>
      </c>
      <c r="AJ191" s="97">
        <f t="shared" si="38"/>
        <v>0</v>
      </c>
    </row>
    <row r="192" spans="1:36" ht="25.5" customHeight="1" x14ac:dyDescent="0.3">
      <c r="A192" s="95">
        <v>2023</v>
      </c>
      <c r="B192" s="5" t="s">
        <v>60</v>
      </c>
      <c r="C192" s="5" t="s">
        <v>1259</v>
      </c>
      <c r="D192" s="5">
        <v>938</v>
      </c>
      <c r="E192" s="9" t="s">
        <v>816</v>
      </c>
      <c r="F192" s="5" t="s">
        <v>75</v>
      </c>
      <c r="G192" s="9" t="s">
        <v>35</v>
      </c>
      <c r="H192" s="9" t="s">
        <v>828</v>
      </c>
      <c r="I192" s="5" t="s">
        <v>77</v>
      </c>
      <c r="J192" s="5">
        <v>36</v>
      </c>
      <c r="K192" s="5" t="s">
        <v>77</v>
      </c>
      <c r="L192" s="23">
        <f t="shared" si="42"/>
        <v>8421200128.0742855</v>
      </c>
      <c r="M192" s="7">
        <v>0</v>
      </c>
      <c r="N192" s="23">
        <f t="shared" si="44"/>
        <v>6915000000</v>
      </c>
      <c r="O192" s="23">
        <f t="shared" si="45"/>
        <v>1506200128.0742857</v>
      </c>
      <c r="P192" s="25">
        <v>6900000000</v>
      </c>
      <c r="Q192" s="8">
        <v>0</v>
      </c>
      <c r="R192" s="26">
        <v>57628800</v>
      </c>
      <c r="S192" s="8">
        <v>0</v>
      </c>
      <c r="T192" s="25">
        <v>901965595.07428575</v>
      </c>
      <c r="U192" s="8">
        <v>0</v>
      </c>
      <c r="V192" s="25">
        <v>55957824</v>
      </c>
      <c r="W192" s="8">
        <v>0</v>
      </c>
      <c r="X192" s="25">
        <v>341147077</v>
      </c>
      <c r="Y192" s="25">
        <v>15000000</v>
      </c>
      <c r="Z192" s="25">
        <v>149500832</v>
      </c>
      <c r="AA192" s="15" t="s">
        <v>831</v>
      </c>
      <c r="AB192" s="15" t="s">
        <v>832</v>
      </c>
      <c r="AC192" s="20">
        <f t="shared" si="31"/>
        <v>0.81936064872713754</v>
      </c>
      <c r="AD192" s="21">
        <f t="shared" si="32"/>
        <v>6.8433001381690527E-3</v>
      </c>
      <c r="AE192" s="22">
        <f t="shared" si="33"/>
        <v>0</v>
      </c>
      <c r="AF192" s="22">
        <f t="shared" si="34"/>
        <v>1</v>
      </c>
      <c r="AG192" s="20">
        <f t="shared" si="35"/>
        <v>0.10710653842168484</v>
      </c>
      <c r="AH192" s="20">
        <f t="shared" si="36"/>
        <v>6.6448752136230409E-3</v>
      </c>
      <c r="AI192" s="20">
        <f t="shared" si="37"/>
        <v>4.0510505843780686E-2</v>
      </c>
      <c r="AJ192" s="97">
        <f t="shared" si="38"/>
        <v>1.9534131655604907E-2</v>
      </c>
    </row>
    <row r="193" spans="1:36" ht="25.5" customHeight="1" x14ac:dyDescent="0.3">
      <c r="A193" s="95">
        <v>2023</v>
      </c>
      <c r="B193" s="5" t="s">
        <v>60</v>
      </c>
      <c r="C193" s="9" t="s">
        <v>1261</v>
      </c>
      <c r="D193" s="5" t="s">
        <v>77</v>
      </c>
      <c r="E193" s="9" t="s">
        <v>833</v>
      </c>
      <c r="F193" s="9" t="s">
        <v>834</v>
      </c>
      <c r="G193" s="9" t="s">
        <v>37</v>
      </c>
      <c r="H193" s="9" t="s">
        <v>835</v>
      </c>
      <c r="I193" s="5" t="s">
        <v>77</v>
      </c>
      <c r="J193" s="5">
        <v>36</v>
      </c>
      <c r="K193" s="5" t="s">
        <v>77</v>
      </c>
      <c r="L193" s="40">
        <f t="shared" si="42"/>
        <v>203809</v>
      </c>
      <c r="M193" s="41">
        <v>0</v>
      </c>
      <c r="N193" s="40">
        <f t="shared" si="44"/>
        <v>203809</v>
      </c>
      <c r="O193" s="40">
        <f t="shared" si="45"/>
        <v>0</v>
      </c>
      <c r="P193" s="42">
        <v>203809</v>
      </c>
      <c r="Q193" s="8">
        <v>0</v>
      </c>
      <c r="R193" s="8">
        <v>0</v>
      </c>
      <c r="S193" s="8">
        <v>0</v>
      </c>
      <c r="T193" s="8">
        <v>0</v>
      </c>
      <c r="U193" s="8">
        <v>0</v>
      </c>
      <c r="V193" s="8">
        <v>0</v>
      </c>
      <c r="W193" s="8">
        <v>0</v>
      </c>
      <c r="X193" s="8">
        <v>0</v>
      </c>
      <c r="Y193" s="8">
        <v>0</v>
      </c>
      <c r="Z193" s="8">
        <v>0</v>
      </c>
      <c r="AA193" s="5">
        <v>0</v>
      </c>
      <c r="AB193" s="5">
        <v>0</v>
      </c>
      <c r="AC193" s="20">
        <f t="shared" si="31"/>
        <v>1</v>
      </c>
      <c r="AD193" s="21">
        <f t="shared" si="32"/>
        <v>0</v>
      </c>
      <c r="AE193" s="22">
        <f t="shared" si="33"/>
        <v>0</v>
      </c>
      <c r="AF193" s="22">
        <f t="shared" si="34"/>
        <v>0</v>
      </c>
      <c r="AG193" s="20">
        <f t="shared" si="35"/>
        <v>0</v>
      </c>
      <c r="AH193" s="20">
        <f t="shared" si="36"/>
        <v>0</v>
      </c>
      <c r="AI193" s="20">
        <f t="shared" si="37"/>
        <v>0</v>
      </c>
      <c r="AJ193" s="97">
        <f t="shared" si="38"/>
        <v>0</v>
      </c>
    </row>
    <row r="194" spans="1:36" ht="25.5" customHeight="1" x14ac:dyDescent="0.3">
      <c r="A194" s="95">
        <v>2023</v>
      </c>
      <c r="B194" s="5" t="s">
        <v>60</v>
      </c>
      <c r="C194" s="9" t="s">
        <v>1260</v>
      </c>
      <c r="D194" s="5">
        <v>1047</v>
      </c>
      <c r="E194" s="9" t="s">
        <v>836</v>
      </c>
      <c r="F194" s="5" t="s">
        <v>75</v>
      </c>
      <c r="G194" s="9" t="s">
        <v>35</v>
      </c>
      <c r="H194" s="9" t="s">
        <v>77</v>
      </c>
      <c r="I194" s="5" t="s">
        <v>77</v>
      </c>
      <c r="J194" s="5">
        <v>12</v>
      </c>
      <c r="K194" s="9" t="s">
        <v>838</v>
      </c>
      <c r="L194" s="43">
        <f t="shared" ref="L194:L206" si="46">+SUM(P194:Z194)</f>
        <v>56284000</v>
      </c>
      <c r="M194" s="44">
        <v>36084000</v>
      </c>
      <c r="N194" s="43">
        <f t="shared" ref="N194:N206" si="47">+P194+Q194+S194+U194+W194+Y194</f>
        <v>36084000</v>
      </c>
      <c r="O194" s="43">
        <f t="shared" ref="O194:O206" si="48">+R194+T194+V194+X194+Z194</f>
        <v>20200000</v>
      </c>
      <c r="P194" s="45">
        <v>36084000</v>
      </c>
      <c r="Q194" s="8">
        <v>0</v>
      </c>
      <c r="R194" s="26">
        <v>20200000</v>
      </c>
      <c r="S194" s="8">
        <v>0</v>
      </c>
      <c r="T194" s="8">
        <v>0</v>
      </c>
      <c r="U194" s="8">
        <v>0</v>
      </c>
      <c r="V194" s="8">
        <v>0</v>
      </c>
      <c r="W194" s="8">
        <v>0</v>
      </c>
      <c r="X194" s="8">
        <v>0</v>
      </c>
      <c r="Y194" s="8">
        <v>0</v>
      </c>
      <c r="Z194" s="8">
        <v>0</v>
      </c>
      <c r="AA194" s="15" t="s">
        <v>839</v>
      </c>
      <c r="AB194" s="15" t="s">
        <v>837</v>
      </c>
      <c r="AC194" s="20">
        <f t="shared" si="31"/>
        <v>0.64110582048184206</v>
      </c>
      <c r="AD194" s="21">
        <f t="shared" si="32"/>
        <v>0.35889417951815794</v>
      </c>
      <c r="AE194" s="22">
        <f t="shared" si="33"/>
        <v>0</v>
      </c>
      <c r="AF194" s="22">
        <f t="shared" si="34"/>
        <v>1</v>
      </c>
      <c r="AG194" s="20">
        <f t="shared" si="35"/>
        <v>0</v>
      </c>
      <c r="AH194" s="20">
        <f t="shared" si="36"/>
        <v>0</v>
      </c>
      <c r="AI194" s="20">
        <f t="shared" si="37"/>
        <v>0</v>
      </c>
      <c r="AJ194" s="97">
        <f t="shared" si="38"/>
        <v>0</v>
      </c>
    </row>
    <row r="195" spans="1:36" ht="25.5" customHeight="1" x14ac:dyDescent="0.3">
      <c r="A195" s="95">
        <v>2023</v>
      </c>
      <c r="B195" s="5" t="s">
        <v>60</v>
      </c>
      <c r="C195" s="9" t="s">
        <v>1260</v>
      </c>
      <c r="D195" s="5">
        <v>1047</v>
      </c>
      <c r="E195" s="9" t="s">
        <v>836</v>
      </c>
      <c r="F195" s="5" t="s">
        <v>75</v>
      </c>
      <c r="G195" s="9" t="s">
        <v>35</v>
      </c>
      <c r="H195" s="9" t="s">
        <v>77</v>
      </c>
      <c r="I195" s="5" t="s">
        <v>77</v>
      </c>
      <c r="J195" s="5">
        <v>12</v>
      </c>
      <c r="K195" s="9" t="s">
        <v>838</v>
      </c>
      <c r="L195" s="43">
        <f t="shared" si="46"/>
        <v>94568000</v>
      </c>
      <c r="M195" s="44">
        <v>72168000</v>
      </c>
      <c r="N195" s="43">
        <f t="shared" si="47"/>
        <v>72168000</v>
      </c>
      <c r="O195" s="43">
        <f t="shared" si="48"/>
        <v>22400000</v>
      </c>
      <c r="P195" s="45">
        <v>72168000</v>
      </c>
      <c r="Q195" s="8">
        <v>0</v>
      </c>
      <c r="R195" s="26">
        <v>22400000</v>
      </c>
      <c r="S195" s="8">
        <v>0</v>
      </c>
      <c r="T195" s="8">
        <v>0</v>
      </c>
      <c r="U195" s="8">
        <v>0</v>
      </c>
      <c r="V195" s="8">
        <v>0</v>
      </c>
      <c r="W195" s="8">
        <v>0</v>
      </c>
      <c r="X195" s="8">
        <v>0</v>
      </c>
      <c r="Y195" s="8">
        <v>0</v>
      </c>
      <c r="Z195" s="8">
        <v>0</v>
      </c>
      <c r="AA195" s="15" t="s">
        <v>841</v>
      </c>
      <c r="AB195" s="15" t="s">
        <v>840</v>
      </c>
      <c r="AC195" s="20">
        <f t="shared" ref="AC195:AC258" si="49">+IFERROR(P195/L195,0%)</f>
        <v>0.76313340664918361</v>
      </c>
      <c r="AD195" s="21">
        <f t="shared" ref="AD195:AD258" si="50">+IFERROR((Q195+R195)/L195,0%)</f>
        <v>0.23686659335081633</v>
      </c>
      <c r="AE195" s="22">
        <f t="shared" ref="AE195:AE258" si="51">IFERROR(Q195/(Q195+R195),0%)</f>
        <v>0</v>
      </c>
      <c r="AF195" s="22">
        <f t="shared" ref="AF195:AF258" si="52">IFERROR(R195/(Q195+R195),0%)</f>
        <v>1</v>
      </c>
      <c r="AG195" s="20">
        <f t="shared" ref="AG195:AG258" si="53">+IFERROR((S195+T195)/L195,0%)</f>
        <v>0</v>
      </c>
      <c r="AH195" s="20">
        <f t="shared" ref="AH195:AH258" si="54">+IFERROR((U195+V195)/L195,0%)</f>
        <v>0</v>
      </c>
      <c r="AI195" s="20">
        <f t="shared" ref="AI195:AI258" si="55">+IFERROR((W195+X195)/L195,0%)</f>
        <v>0</v>
      </c>
      <c r="AJ195" s="97">
        <f t="shared" ref="AJ195:AJ258" si="56">+IFERROR((Y195+Z195)/L195,0%)</f>
        <v>0</v>
      </c>
    </row>
    <row r="196" spans="1:36" ht="25.5" customHeight="1" x14ac:dyDescent="0.3">
      <c r="A196" s="95">
        <v>2023</v>
      </c>
      <c r="B196" s="5" t="s">
        <v>60</v>
      </c>
      <c r="C196" s="9" t="s">
        <v>1260</v>
      </c>
      <c r="D196" s="5">
        <v>1047</v>
      </c>
      <c r="E196" s="9" t="s">
        <v>836</v>
      </c>
      <c r="F196" s="5" t="s">
        <v>75</v>
      </c>
      <c r="G196" s="9" t="s">
        <v>35</v>
      </c>
      <c r="H196" s="9" t="s">
        <v>77</v>
      </c>
      <c r="I196" s="5" t="s">
        <v>77</v>
      </c>
      <c r="J196" s="5">
        <v>12</v>
      </c>
      <c r="K196" s="9" t="s">
        <v>838</v>
      </c>
      <c r="L196" s="43">
        <f t="shared" si="46"/>
        <v>52841000</v>
      </c>
      <c r="M196" s="44">
        <v>36084000</v>
      </c>
      <c r="N196" s="43">
        <f t="shared" si="47"/>
        <v>36084000</v>
      </c>
      <c r="O196" s="43">
        <f t="shared" si="48"/>
        <v>16757000</v>
      </c>
      <c r="P196" s="45">
        <v>36084000</v>
      </c>
      <c r="Q196" s="8">
        <v>0</v>
      </c>
      <c r="R196" s="26">
        <v>16757000</v>
      </c>
      <c r="S196" s="8">
        <v>0</v>
      </c>
      <c r="T196" s="8">
        <v>0</v>
      </c>
      <c r="U196" s="8">
        <v>0</v>
      </c>
      <c r="V196" s="8">
        <v>0</v>
      </c>
      <c r="W196" s="8">
        <v>0</v>
      </c>
      <c r="X196" s="8">
        <v>0</v>
      </c>
      <c r="Y196" s="8">
        <v>0</v>
      </c>
      <c r="Z196" s="8">
        <v>0</v>
      </c>
      <c r="AA196" s="15" t="s">
        <v>843</v>
      </c>
      <c r="AB196" s="15" t="s">
        <v>842</v>
      </c>
      <c r="AC196" s="20">
        <f t="shared" si="49"/>
        <v>0.68287882515470943</v>
      </c>
      <c r="AD196" s="21">
        <f t="shared" si="50"/>
        <v>0.31712117484529057</v>
      </c>
      <c r="AE196" s="22">
        <f t="shared" si="51"/>
        <v>0</v>
      </c>
      <c r="AF196" s="22">
        <f t="shared" si="52"/>
        <v>1</v>
      </c>
      <c r="AG196" s="20">
        <f t="shared" si="53"/>
        <v>0</v>
      </c>
      <c r="AH196" s="20">
        <f t="shared" si="54"/>
        <v>0</v>
      </c>
      <c r="AI196" s="20">
        <f t="shared" si="55"/>
        <v>0</v>
      </c>
      <c r="AJ196" s="97">
        <f t="shared" si="56"/>
        <v>0</v>
      </c>
    </row>
    <row r="197" spans="1:36" ht="25.5" customHeight="1" x14ac:dyDescent="0.3">
      <c r="A197" s="95">
        <v>2023</v>
      </c>
      <c r="B197" s="5" t="s">
        <v>60</v>
      </c>
      <c r="C197" s="9" t="s">
        <v>1260</v>
      </c>
      <c r="D197" s="5">
        <v>1047</v>
      </c>
      <c r="E197" s="9" t="s">
        <v>836</v>
      </c>
      <c r="F197" s="5" t="s">
        <v>75</v>
      </c>
      <c r="G197" s="9" t="s">
        <v>35</v>
      </c>
      <c r="H197" s="9" t="s">
        <v>77</v>
      </c>
      <c r="I197" s="5" t="s">
        <v>77</v>
      </c>
      <c r="J197" s="5">
        <v>12</v>
      </c>
      <c r="K197" s="9" t="s">
        <v>838</v>
      </c>
      <c r="L197" s="43">
        <f t="shared" si="46"/>
        <v>71908894</v>
      </c>
      <c r="M197" s="44">
        <v>54126000</v>
      </c>
      <c r="N197" s="43">
        <f t="shared" si="47"/>
        <v>54126000</v>
      </c>
      <c r="O197" s="43">
        <f t="shared" si="48"/>
        <v>17782894</v>
      </c>
      <c r="P197" s="45">
        <f>18042000*3</f>
        <v>54126000</v>
      </c>
      <c r="Q197" s="8">
        <v>0</v>
      </c>
      <c r="R197" s="26">
        <f>71908894-P197</f>
        <v>17782894</v>
      </c>
      <c r="S197" s="8">
        <v>0</v>
      </c>
      <c r="T197" s="8">
        <v>0</v>
      </c>
      <c r="U197" s="8">
        <v>0</v>
      </c>
      <c r="V197" s="8">
        <v>0</v>
      </c>
      <c r="W197" s="8">
        <v>0</v>
      </c>
      <c r="X197" s="8">
        <v>0</v>
      </c>
      <c r="Y197" s="8">
        <v>0</v>
      </c>
      <c r="Z197" s="8">
        <v>0</v>
      </c>
      <c r="AA197" s="15" t="s">
        <v>845</v>
      </c>
      <c r="AB197" s="15" t="s">
        <v>844</v>
      </c>
      <c r="AC197" s="20">
        <f t="shared" si="49"/>
        <v>0.75270244039631595</v>
      </c>
      <c r="AD197" s="21">
        <f t="shared" si="50"/>
        <v>0.24729755960368408</v>
      </c>
      <c r="AE197" s="22">
        <f t="shared" si="51"/>
        <v>0</v>
      </c>
      <c r="AF197" s="22">
        <f t="shared" si="52"/>
        <v>1</v>
      </c>
      <c r="AG197" s="20">
        <f t="shared" si="53"/>
        <v>0</v>
      </c>
      <c r="AH197" s="20">
        <f t="shared" si="54"/>
        <v>0</v>
      </c>
      <c r="AI197" s="20">
        <f t="shared" si="55"/>
        <v>0</v>
      </c>
      <c r="AJ197" s="97">
        <f t="shared" si="56"/>
        <v>0</v>
      </c>
    </row>
    <row r="198" spans="1:36" ht="25.5" customHeight="1" x14ac:dyDescent="0.3">
      <c r="A198" s="95">
        <v>2023</v>
      </c>
      <c r="B198" s="5" t="s">
        <v>60</v>
      </c>
      <c r="C198" s="9" t="s">
        <v>1261</v>
      </c>
      <c r="D198" s="5" t="s">
        <v>77</v>
      </c>
      <c r="E198" s="9" t="s">
        <v>846</v>
      </c>
      <c r="F198" s="9" t="s">
        <v>847</v>
      </c>
      <c r="G198" s="9" t="s">
        <v>37</v>
      </c>
      <c r="H198" s="9" t="s">
        <v>848</v>
      </c>
      <c r="I198" s="5" t="s">
        <v>77</v>
      </c>
      <c r="J198" s="9">
        <v>0</v>
      </c>
      <c r="K198" s="5" t="s">
        <v>77</v>
      </c>
      <c r="L198" s="43">
        <f t="shared" si="46"/>
        <v>0</v>
      </c>
      <c r="M198" s="7">
        <v>0</v>
      </c>
      <c r="N198" s="43">
        <f t="shared" si="47"/>
        <v>0</v>
      </c>
      <c r="O198" s="43">
        <f t="shared" si="48"/>
        <v>0</v>
      </c>
      <c r="P198" s="8">
        <v>0</v>
      </c>
      <c r="Q198" s="8">
        <v>0</v>
      </c>
      <c r="R198" s="8">
        <v>0</v>
      </c>
      <c r="S198" s="8">
        <v>0</v>
      </c>
      <c r="T198" s="8">
        <v>0</v>
      </c>
      <c r="U198" s="8">
        <v>0</v>
      </c>
      <c r="V198" s="8">
        <v>0</v>
      </c>
      <c r="W198" s="8">
        <v>0</v>
      </c>
      <c r="X198" s="8">
        <v>0</v>
      </c>
      <c r="Y198" s="8">
        <v>0</v>
      </c>
      <c r="Z198" s="8">
        <v>0</v>
      </c>
      <c r="AA198" s="5">
        <v>0</v>
      </c>
      <c r="AB198" s="15" t="s">
        <v>849</v>
      </c>
      <c r="AC198" s="20">
        <f t="shared" si="49"/>
        <v>0</v>
      </c>
      <c r="AD198" s="21">
        <f t="shared" si="50"/>
        <v>0</v>
      </c>
      <c r="AE198" s="22">
        <f t="shared" si="51"/>
        <v>0</v>
      </c>
      <c r="AF198" s="22">
        <f t="shared" si="52"/>
        <v>0</v>
      </c>
      <c r="AG198" s="20">
        <f t="shared" si="53"/>
        <v>0</v>
      </c>
      <c r="AH198" s="20">
        <f t="shared" si="54"/>
        <v>0</v>
      </c>
      <c r="AI198" s="20">
        <f t="shared" si="55"/>
        <v>0</v>
      </c>
      <c r="AJ198" s="97">
        <f t="shared" si="56"/>
        <v>0</v>
      </c>
    </row>
    <row r="199" spans="1:36" ht="25.5" customHeight="1" x14ac:dyDescent="0.3">
      <c r="A199" s="95">
        <v>2023</v>
      </c>
      <c r="B199" s="5" t="s">
        <v>60</v>
      </c>
      <c r="C199" s="9" t="s">
        <v>1260</v>
      </c>
      <c r="D199" s="5">
        <v>1047</v>
      </c>
      <c r="E199" s="9" t="s">
        <v>836</v>
      </c>
      <c r="F199" s="5" t="s">
        <v>75</v>
      </c>
      <c r="G199" s="9" t="s">
        <v>35</v>
      </c>
      <c r="H199" s="9" t="s">
        <v>77</v>
      </c>
      <c r="I199" s="5" t="s">
        <v>77</v>
      </c>
      <c r="J199" s="5">
        <v>12</v>
      </c>
      <c r="K199" s="9" t="s">
        <v>850</v>
      </c>
      <c r="L199" s="43">
        <f t="shared" si="46"/>
        <v>36084000</v>
      </c>
      <c r="M199" s="44">
        <v>36084000</v>
      </c>
      <c r="N199" s="43">
        <f t="shared" si="47"/>
        <v>36084000</v>
      </c>
      <c r="O199" s="43">
        <f t="shared" si="48"/>
        <v>0</v>
      </c>
      <c r="P199" s="45">
        <v>36084000</v>
      </c>
      <c r="Q199" s="8">
        <v>0</v>
      </c>
      <c r="R199" s="8">
        <v>0</v>
      </c>
      <c r="S199" s="8">
        <v>0</v>
      </c>
      <c r="T199" s="8">
        <v>0</v>
      </c>
      <c r="U199" s="8">
        <v>0</v>
      </c>
      <c r="V199" s="8">
        <v>0</v>
      </c>
      <c r="W199" s="8">
        <v>0</v>
      </c>
      <c r="X199" s="8">
        <v>0</v>
      </c>
      <c r="Y199" s="8">
        <v>0</v>
      </c>
      <c r="Z199" s="8">
        <v>0</v>
      </c>
      <c r="AA199" s="15" t="s">
        <v>851</v>
      </c>
      <c r="AB199" s="15" t="s">
        <v>852</v>
      </c>
      <c r="AC199" s="20">
        <f t="shared" si="49"/>
        <v>1</v>
      </c>
      <c r="AD199" s="21">
        <f t="shared" si="50"/>
        <v>0</v>
      </c>
      <c r="AE199" s="22">
        <f t="shared" si="51"/>
        <v>0</v>
      </c>
      <c r="AF199" s="22">
        <f t="shared" si="52"/>
        <v>0</v>
      </c>
      <c r="AG199" s="20">
        <f t="shared" si="53"/>
        <v>0</v>
      </c>
      <c r="AH199" s="20">
        <f t="shared" si="54"/>
        <v>0</v>
      </c>
      <c r="AI199" s="20">
        <f t="shared" si="55"/>
        <v>0</v>
      </c>
      <c r="AJ199" s="97">
        <f t="shared" si="56"/>
        <v>0</v>
      </c>
    </row>
    <row r="200" spans="1:36" ht="25.5" customHeight="1" x14ac:dyDescent="0.3">
      <c r="A200" s="95">
        <v>2023</v>
      </c>
      <c r="B200" s="5" t="s">
        <v>60</v>
      </c>
      <c r="C200" s="5" t="s">
        <v>1108</v>
      </c>
      <c r="D200" s="5">
        <v>1047</v>
      </c>
      <c r="E200" s="9" t="s">
        <v>836</v>
      </c>
      <c r="F200" s="5" t="s">
        <v>75</v>
      </c>
      <c r="G200" s="9" t="s">
        <v>35</v>
      </c>
      <c r="H200" s="9" t="s">
        <v>77</v>
      </c>
      <c r="I200" s="5" t="s">
        <v>77</v>
      </c>
      <c r="J200" s="5">
        <v>12</v>
      </c>
      <c r="K200" s="9" t="s">
        <v>838</v>
      </c>
      <c r="L200" s="43">
        <f t="shared" si="46"/>
        <v>71483647</v>
      </c>
      <c r="M200" s="44">
        <v>54126000</v>
      </c>
      <c r="N200" s="43">
        <f t="shared" si="47"/>
        <v>54126000</v>
      </c>
      <c r="O200" s="43">
        <f t="shared" si="48"/>
        <v>17357647</v>
      </c>
      <c r="P200" s="45">
        <v>54126000</v>
      </c>
      <c r="Q200" s="8">
        <v>0</v>
      </c>
      <c r="R200" s="26">
        <f>71483647-P200</f>
        <v>17357647</v>
      </c>
      <c r="S200" s="8">
        <v>0</v>
      </c>
      <c r="T200" s="8">
        <v>0</v>
      </c>
      <c r="U200" s="8">
        <v>0</v>
      </c>
      <c r="V200" s="8">
        <v>0</v>
      </c>
      <c r="W200" s="8">
        <v>0</v>
      </c>
      <c r="X200" s="8">
        <v>0</v>
      </c>
      <c r="Y200" s="8">
        <v>0</v>
      </c>
      <c r="Z200" s="8">
        <v>0</v>
      </c>
      <c r="AA200" s="15" t="s">
        <v>855</v>
      </c>
      <c r="AB200" s="15" t="s">
        <v>856</v>
      </c>
      <c r="AC200" s="20">
        <f t="shared" si="49"/>
        <v>0.75718017017234729</v>
      </c>
      <c r="AD200" s="21">
        <f t="shared" si="50"/>
        <v>0.24281982982765274</v>
      </c>
      <c r="AE200" s="22">
        <f t="shared" si="51"/>
        <v>0</v>
      </c>
      <c r="AF200" s="22">
        <f t="shared" si="52"/>
        <v>1</v>
      </c>
      <c r="AG200" s="20">
        <f t="shared" si="53"/>
        <v>0</v>
      </c>
      <c r="AH200" s="20">
        <f t="shared" si="54"/>
        <v>0</v>
      </c>
      <c r="AI200" s="20">
        <f t="shared" si="55"/>
        <v>0</v>
      </c>
      <c r="AJ200" s="97">
        <f t="shared" si="56"/>
        <v>0</v>
      </c>
    </row>
    <row r="201" spans="1:36" ht="25.5" customHeight="1" x14ac:dyDescent="0.3">
      <c r="A201" s="95">
        <v>2023</v>
      </c>
      <c r="B201" s="5" t="s">
        <v>60</v>
      </c>
      <c r="C201" s="5" t="s">
        <v>1108</v>
      </c>
      <c r="D201" s="5">
        <v>1047</v>
      </c>
      <c r="E201" s="9" t="s">
        <v>836</v>
      </c>
      <c r="F201" s="5" t="s">
        <v>75</v>
      </c>
      <c r="G201" s="9" t="s">
        <v>35</v>
      </c>
      <c r="H201" s="9" t="s">
        <v>77</v>
      </c>
      <c r="I201" s="5" t="s">
        <v>77</v>
      </c>
      <c r="J201" s="5">
        <v>12</v>
      </c>
      <c r="K201" s="9" t="s">
        <v>859</v>
      </c>
      <c r="L201" s="43">
        <f t="shared" si="46"/>
        <v>72168000</v>
      </c>
      <c r="M201" s="44">
        <v>72168000</v>
      </c>
      <c r="N201" s="43">
        <f t="shared" si="47"/>
        <v>72168000</v>
      </c>
      <c r="O201" s="43">
        <f t="shared" si="48"/>
        <v>0</v>
      </c>
      <c r="P201" s="45">
        <v>72168000</v>
      </c>
      <c r="Q201" s="8">
        <v>0</v>
      </c>
      <c r="R201" s="8">
        <v>0</v>
      </c>
      <c r="S201" s="8">
        <v>0</v>
      </c>
      <c r="T201" s="8">
        <v>0</v>
      </c>
      <c r="U201" s="8">
        <v>0</v>
      </c>
      <c r="V201" s="8">
        <v>0</v>
      </c>
      <c r="W201" s="8">
        <v>0</v>
      </c>
      <c r="X201" s="8">
        <v>0</v>
      </c>
      <c r="Y201" s="8">
        <v>0</v>
      </c>
      <c r="Z201" s="8">
        <v>0</v>
      </c>
      <c r="AA201" s="15" t="s">
        <v>860</v>
      </c>
      <c r="AB201" s="15" t="s">
        <v>861</v>
      </c>
      <c r="AC201" s="20">
        <f t="shared" si="49"/>
        <v>1</v>
      </c>
      <c r="AD201" s="21">
        <f t="shared" si="50"/>
        <v>0</v>
      </c>
      <c r="AE201" s="22">
        <f t="shared" si="51"/>
        <v>0</v>
      </c>
      <c r="AF201" s="22">
        <f t="shared" si="52"/>
        <v>0</v>
      </c>
      <c r="AG201" s="20">
        <f t="shared" si="53"/>
        <v>0</v>
      </c>
      <c r="AH201" s="20">
        <f t="shared" si="54"/>
        <v>0</v>
      </c>
      <c r="AI201" s="20">
        <f t="shared" si="55"/>
        <v>0</v>
      </c>
      <c r="AJ201" s="97">
        <f t="shared" si="56"/>
        <v>0</v>
      </c>
    </row>
    <row r="202" spans="1:36" ht="25.5" customHeight="1" x14ac:dyDescent="0.3">
      <c r="A202" s="95">
        <v>2023</v>
      </c>
      <c r="B202" s="5" t="s">
        <v>60</v>
      </c>
      <c r="C202" s="5" t="s">
        <v>1108</v>
      </c>
      <c r="D202" s="5">
        <v>1047</v>
      </c>
      <c r="E202" s="9" t="s">
        <v>836</v>
      </c>
      <c r="F202" s="5" t="s">
        <v>75</v>
      </c>
      <c r="G202" s="9" t="s">
        <v>35</v>
      </c>
      <c r="H202" s="9" t="s">
        <v>77</v>
      </c>
      <c r="I202" s="5" t="s">
        <v>77</v>
      </c>
      <c r="J202" s="5">
        <v>12</v>
      </c>
      <c r="K202" s="9" t="s">
        <v>859</v>
      </c>
      <c r="L202" s="43">
        <f t="shared" si="46"/>
        <v>54126000</v>
      </c>
      <c r="M202" s="44">
        <v>54126000</v>
      </c>
      <c r="N202" s="43">
        <f t="shared" si="47"/>
        <v>54126000</v>
      </c>
      <c r="O202" s="43">
        <f t="shared" si="48"/>
        <v>0</v>
      </c>
      <c r="P202" s="45">
        <v>54126000</v>
      </c>
      <c r="Q202" s="8">
        <v>0</v>
      </c>
      <c r="R202" s="8">
        <v>0</v>
      </c>
      <c r="S202" s="8">
        <v>0</v>
      </c>
      <c r="T202" s="8">
        <v>0</v>
      </c>
      <c r="U202" s="8">
        <v>0</v>
      </c>
      <c r="V202" s="8">
        <v>0</v>
      </c>
      <c r="W202" s="8">
        <v>0</v>
      </c>
      <c r="X202" s="8">
        <v>0</v>
      </c>
      <c r="Y202" s="8">
        <v>0</v>
      </c>
      <c r="Z202" s="8">
        <v>0</v>
      </c>
      <c r="AA202" s="15" t="s">
        <v>864</v>
      </c>
      <c r="AB202" s="15" t="s">
        <v>865</v>
      </c>
      <c r="AC202" s="20">
        <f t="shared" si="49"/>
        <v>1</v>
      </c>
      <c r="AD202" s="21">
        <f t="shared" si="50"/>
        <v>0</v>
      </c>
      <c r="AE202" s="22">
        <f t="shared" si="51"/>
        <v>0</v>
      </c>
      <c r="AF202" s="22">
        <f t="shared" si="52"/>
        <v>0</v>
      </c>
      <c r="AG202" s="20">
        <f t="shared" si="53"/>
        <v>0</v>
      </c>
      <c r="AH202" s="20">
        <f t="shared" si="54"/>
        <v>0</v>
      </c>
      <c r="AI202" s="20">
        <f t="shared" si="55"/>
        <v>0</v>
      </c>
      <c r="AJ202" s="97">
        <f t="shared" si="56"/>
        <v>0</v>
      </c>
    </row>
    <row r="203" spans="1:36" ht="25.5" customHeight="1" x14ac:dyDescent="0.3">
      <c r="A203" s="95">
        <v>2023</v>
      </c>
      <c r="B203" s="5" t="s">
        <v>60</v>
      </c>
      <c r="C203" s="9" t="s">
        <v>1261</v>
      </c>
      <c r="D203" s="5">
        <v>33</v>
      </c>
      <c r="E203" s="9" t="s">
        <v>866</v>
      </c>
      <c r="F203" s="5" t="s">
        <v>75</v>
      </c>
      <c r="G203" s="9" t="s">
        <v>37</v>
      </c>
      <c r="H203" s="9" t="s">
        <v>867</v>
      </c>
      <c r="I203" s="5" t="s">
        <v>77</v>
      </c>
      <c r="J203" s="5">
        <v>24</v>
      </c>
      <c r="K203" s="9" t="s">
        <v>868</v>
      </c>
      <c r="L203" s="43">
        <f t="shared" si="46"/>
        <v>6847500000</v>
      </c>
      <c r="M203" s="7">
        <v>0</v>
      </c>
      <c r="N203" s="43">
        <f t="shared" si="47"/>
        <v>6600000000</v>
      </c>
      <c r="O203" s="43">
        <f t="shared" si="48"/>
        <v>247500000</v>
      </c>
      <c r="P203" s="45">
        <v>6600000000</v>
      </c>
      <c r="Q203" s="8">
        <v>0</v>
      </c>
      <c r="R203" s="26">
        <v>50000000</v>
      </c>
      <c r="S203" s="8">
        <v>0</v>
      </c>
      <c r="T203" s="25">
        <v>120000000</v>
      </c>
      <c r="U203" s="8">
        <v>0</v>
      </c>
      <c r="V203" s="25">
        <v>50000000</v>
      </c>
      <c r="W203" s="8">
        <v>0</v>
      </c>
      <c r="X203" s="25">
        <v>2500000</v>
      </c>
      <c r="Y203" s="8">
        <v>0</v>
      </c>
      <c r="Z203" s="25">
        <v>25000000</v>
      </c>
      <c r="AA203" s="15" t="s">
        <v>869</v>
      </c>
      <c r="AB203" s="15" t="s">
        <v>870</v>
      </c>
      <c r="AC203" s="20">
        <f t="shared" si="49"/>
        <v>0.96385542168674698</v>
      </c>
      <c r="AD203" s="21">
        <f t="shared" si="50"/>
        <v>7.3019350127783867E-3</v>
      </c>
      <c r="AE203" s="22">
        <f t="shared" si="51"/>
        <v>0</v>
      </c>
      <c r="AF203" s="22">
        <f t="shared" si="52"/>
        <v>1</v>
      </c>
      <c r="AG203" s="20">
        <f t="shared" si="53"/>
        <v>1.7524644030668127E-2</v>
      </c>
      <c r="AH203" s="20">
        <f t="shared" si="54"/>
        <v>7.3019350127783867E-3</v>
      </c>
      <c r="AI203" s="20">
        <f t="shared" si="55"/>
        <v>3.6509675063891932E-4</v>
      </c>
      <c r="AJ203" s="97">
        <f t="shared" si="56"/>
        <v>3.6509675063891934E-3</v>
      </c>
    </row>
    <row r="204" spans="1:36" ht="25.5" customHeight="1" x14ac:dyDescent="0.3">
      <c r="A204" s="95">
        <v>2023</v>
      </c>
      <c r="B204" s="5" t="s">
        <v>60</v>
      </c>
      <c r="C204" s="9" t="s">
        <v>1261</v>
      </c>
      <c r="D204" s="5">
        <v>33</v>
      </c>
      <c r="E204" s="9" t="s">
        <v>866</v>
      </c>
      <c r="F204" s="5" t="s">
        <v>75</v>
      </c>
      <c r="G204" s="9" t="s">
        <v>35</v>
      </c>
      <c r="H204" s="9" t="s">
        <v>871</v>
      </c>
      <c r="I204" s="5" t="s">
        <v>77</v>
      </c>
      <c r="J204" s="5">
        <v>24</v>
      </c>
      <c r="K204" s="9" t="s">
        <v>872</v>
      </c>
      <c r="L204" s="43">
        <f t="shared" si="46"/>
        <v>6447831000</v>
      </c>
      <c r="M204" s="7">
        <v>0</v>
      </c>
      <c r="N204" s="43">
        <f t="shared" si="47"/>
        <v>6159791000</v>
      </c>
      <c r="O204" s="43">
        <f t="shared" si="48"/>
        <v>288040000</v>
      </c>
      <c r="P204" s="45">
        <v>6159791000</v>
      </c>
      <c r="Q204" s="8">
        <v>0</v>
      </c>
      <c r="R204" s="26">
        <v>227360000</v>
      </c>
      <c r="S204" s="8">
        <v>0</v>
      </c>
      <c r="T204" s="25">
        <v>27840000</v>
      </c>
      <c r="U204" s="8">
        <v>0</v>
      </c>
      <c r="V204" s="25">
        <v>5000000</v>
      </c>
      <c r="W204" s="8">
        <v>0</v>
      </c>
      <c r="X204" s="25">
        <v>27840000</v>
      </c>
      <c r="Y204" s="8">
        <v>0</v>
      </c>
      <c r="Z204" s="8">
        <v>0</v>
      </c>
      <c r="AA204" s="5">
        <v>0</v>
      </c>
      <c r="AB204" s="15" t="s">
        <v>873</v>
      </c>
      <c r="AC204" s="20">
        <f t="shared" si="49"/>
        <v>0.95532761327026094</v>
      </c>
      <c r="AD204" s="21">
        <f t="shared" si="50"/>
        <v>3.5261470097463783E-2</v>
      </c>
      <c r="AE204" s="22">
        <f t="shared" si="51"/>
        <v>0</v>
      </c>
      <c r="AF204" s="22">
        <f t="shared" si="52"/>
        <v>1</v>
      </c>
      <c r="AG204" s="20">
        <f t="shared" si="53"/>
        <v>4.3177310323425037E-3</v>
      </c>
      <c r="AH204" s="20">
        <f t="shared" si="54"/>
        <v>7.7545456759024853E-4</v>
      </c>
      <c r="AI204" s="20">
        <f t="shared" si="55"/>
        <v>4.3177310323425037E-3</v>
      </c>
      <c r="AJ204" s="97">
        <f t="shared" si="56"/>
        <v>0</v>
      </c>
    </row>
    <row r="205" spans="1:36" ht="25.5" customHeight="1" x14ac:dyDescent="0.3">
      <c r="A205" s="95">
        <v>2023</v>
      </c>
      <c r="B205" s="5" t="s">
        <v>60</v>
      </c>
      <c r="C205" s="9" t="s">
        <v>1261</v>
      </c>
      <c r="D205" s="5">
        <v>33</v>
      </c>
      <c r="E205" s="9" t="s">
        <v>866</v>
      </c>
      <c r="F205" s="5" t="s">
        <v>75</v>
      </c>
      <c r="G205" s="9" t="s">
        <v>35</v>
      </c>
      <c r="H205" s="9" t="s">
        <v>874</v>
      </c>
      <c r="I205" s="5" t="s">
        <v>77</v>
      </c>
      <c r="J205" s="5">
        <v>24</v>
      </c>
      <c r="K205" s="9" t="s">
        <v>875</v>
      </c>
      <c r="L205" s="43">
        <f t="shared" si="46"/>
        <v>5300050000</v>
      </c>
      <c r="M205" s="7">
        <v>0</v>
      </c>
      <c r="N205" s="43">
        <f t="shared" si="47"/>
        <v>5200000000</v>
      </c>
      <c r="O205" s="43">
        <f t="shared" si="48"/>
        <v>100050000</v>
      </c>
      <c r="P205" s="45">
        <v>5200000000</v>
      </c>
      <c r="Q205" s="8">
        <v>0</v>
      </c>
      <c r="R205" s="26">
        <v>33350000</v>
      </c>
      <c r="S205" s="8">
        <v>0</v>
      </c>
      <c r="T205" s="25">
        <v>33350000</v>
      </c>
      <c r="U205" s="8">
        <v>0</v>
      </c>
      <c r="V205" s="25">
        <v>33350000</v>
      </c>
      <c r="W205" s="8">
        <v>0</v>
      </c>
      <c r="X205" s="8">
        <v>0</v>
      </c>
      <c r="Y205" s="8">
        <v>0</v>
      </c>
      <c r="Z205" s="8">
        <v>0</v>
      </c>
      <c r="AA205" s="15" t="s">
        <v>876</v>
      </c>
      <c r="AB205" s="15" t="s">
        <v>877</v>
      </c>
      <c r="AC205" s="20">
        <f t="shared" si="49"/>
        <v>0.98112281959604153</v>
      </c>
      <c r="AD205" s="21">
        <f t="shared" si="50"/>
        <v>6.292393467986151E-3</v>
      </c>
      <c r="AE205" s="22">
        <f t="shared" si="51"/>
        <v>0</v>
      </c>
      <c r="AF205" s="22">
        <f t="shared" si="52"/>
        <v>1</v>
      </c>
      <c r="AG205" s="20">
        <f t="shared" si="53"/>
        <v>6.292393467986151E-3</v>
      </c>
      <c r="AH205" s="20">
        <f t="shared" si="54"/>
        <v>6.292393467986151E-3</v>
      </c>
      <c r="AI205" s="20">
        <f t="shared" si="55"/>
        <v>0</v>
      </c>
      <c r="AJ205" s="97">
        <f t="shared" si="56"/>
        <v>0</v>
      </c>
    </row>
    <row r="206" spans="1:36" ht="25.5" customHeight="1" x14ac:dyDescent="0.3">
      <c r="A206" s="95">
        <v>2023</v>
      </c>
      <c r="B206" s="5" t="s">
        <v>60</v>
      </c>
      <c r="C206" s="9" t="s">
        <v>1261</v>
      </c>
      <c r="D206" s="5">
        <v>33</v>
      </c>
      <c r="E206" s="9" t="s">
        <v>866</v>
      </c>
      <c r="F206" s="5" t="s">
        <v>75</v>
      </c>
      <c r="G206" s="9" t="s">
        <v>35</v>
      </c>
      <c r="H206" s="9" t="s">
        <v>874</v>
      </c>
      <c r="I206" s="5" t="s">
        <v>77</v>
      </c>
      <c r="J206" s="5">
        <v>24</v>
      </c>
      <c r="K206" s="9" t="s">
        <v>875</v>
      </c>
      <c r="L206" s="43">
        <f t="shared" si="46"/>
        <v>5300050000</v>
      </c>
      <c r="M206" s="7">
        <v>0</v>
      </c>
      <c r="N206" s="43">
        <f t="shared" si="47"/>
        <v>5200000000</v>
      </c>
      <c r="O206" s="43">
        <f t="shared" si="48"/>
        <v>100050000</v>
      </c>
      <c r="P206" s="45">
        <v>5200000000</v>
      </c>
      <c r="Q206" s="8">
        <v>0</v>
      </c>
      <c r="R206" s="26">
        <v>33350000</v>
      </c>
      <c r="S206" s="8">
        <v>0</v>
      </c>
      <c r="T206" s="25">
        <v>33350000</v>
      </c>
      <c r="U206" s="8">
        <v>0</v>
      </c>
      <c r="V206" s="25">
        <v>33350000</v>
      </c>
      <c r="W206" s="8">
        <v>0</v>
      </c>
      <c r="X206" s="8">
        <v>0</v>
      </c>
      <c r="Y206" s="8">
        <v>0</v>
      </c>
      <c r="Z206" s="8">
        <v>0</v>
      </c>
      <c r="AA206" s="15" t="s">
        <v>876</v>
      </c>
      <c r="AB206" s="15" t="s">
        <v>877</v>
      </c>
      <c r="AC206" s="20">
        <f t="shared" si="49"/>
        <v>0.98112281959604153</v>
      </c>
      <c r="AD206" s="21">
        <f t="shared" si="50"/>
        <v>6.292393467986151E-3</v>
      </c>
      <c r="AE206" s="22">
        <f t="shared" si="51"/>
        <v>0</v>
      </c>
      <c r="AF206" s="22">
        <f t="shared" si="52"/>
        <v>1</v>
      </c>
      <c r="AG206" s="20">
        <f t="shared" si="53"/>
        <v>6.292393467986151E-3</v>
      </c>
      <c r="AH206" s="20">
        <f t="shared" si="54"/>
        <v>6.292393467986151E-3</v>
      </c>
      <c r="AI206" s="20">
        <f t="shared" si="55"/>
        <v>0</v>
      </c>
      <c r="AJ206" s="97">
        <f t="shared" si="56"/>
        <v>0</v>
      </c>
    </row>
    <row r="207" spans="1:36" ht="25.5" customHeight="1" x14ac:dyDescent="0.3">
      <c r="A207" s="95">
        <v>2023</v>
      </c>
      <c r="B207" s="5" t="s">
        <v>60</v>
      </c>
      <c r="C207" s="9" t="s">
        <v>1261</v>
      </c>
      <c r="D207" s="5">
        <v>33</v>
      </c>
      <c r="E207" s="9" t="s">
        <v>866</v>
      </c>
      <c r="F207" s="5" t="s">
        <v>75</v>
      </c>
      <c r="G207" s="9" t="s">
        <v>35</v>
      </c>
      <c r="H207" s="9" t="s">
        <v>874</v>
      </c>
      <c r="I207" s="5" t="s">
        <v>77</v>
      </c>
      <c r="J207" s="5">
        <v>24</v>
      </c>
      <c r="K207" s="9" t="s">
        <v>875</v>
      </c>
      <c r="L207" s="23">
        <f t="shared" si="42"/>
        <v>5300050000</v>
      </c>
      <c r="M207" s="7">
        <v>0</v>
      </c>
      <c r="N207" s="23">
        <f t="shared" si="44"/>
        <v>5200000000</v>
      </c>
      <c r="O207" s="23">
        <f t="shared" si="45"/>
        <v>100050000</v>
      </c>
      <c r="P207" s="45">
        <v>5200000000</v>
      </c>
      <c r="Q207" s="8">
        <v>0</v>
      </c>
      <c r="R207" s="26">
        <v>33350000</v>
      </c>
      <c r="S207" s="8">
        <v>0</v>
      </c>
      <c r="T207" s="25">
        <v>33350000</v>
      </c>
      <c r="U207" s="8">
        <v>0</v>
      </c>
      <c r="V207" s="25">
        <v>33350000</v>
      </c>
      <c r="W207" s="8">
        <v>0</v>
      </c>
      <c r="X207" s="8">
        <v>0</v>
      </c>
      <c r="Y207" s="8">
        <v>0</v>
      </c>
      <c r="Z207" s="8">
        <v>0</v>
      </c>
      <c r="AA207" s="15" t="s">
        <v>876</v>
      </c>
      <c r="AB207" s="15" t="s">
        <v>877</v>
      </c>
      <c r="AC207" s="20">
        <f t="shared" si="49"/>
        <v>0.98112281959604153</v>
      </c>
      <c r="AD207" s="21">
        <f t="shared" si="50"/>
        <v>6.292393467986151E-3</v>
      </c>
      <c r="AE207" s="22">
        <f t="shared" si="51"/>
        <v>0</v>
      </c>
      <c r="AF207" s="22">
        <f t="shared" si="52"/>
        <v>1</v>
      </c>
      <c r="AG207" s="20">
        <f t="shared" si="53"/>
        <v>6.292393467986151E-3</v>
      </c>
      <c r="AH207" s="20">
        <f t="shared" si="54"/>
        <v>6.292393467986151E-3</v>
      </c>
      <c r="AI207" s="20">
        <f t="shared" si="55"/>
        <v>0</v>
      </c>
      <c r="AJ207" s="97">
        <f t="shared" si="56"/>
        <v>0</v>
      </c>
    </row>
    <row r="208" spans="1:36" ht="25.5" customHeight="1" x14ac:dyDescent="0.3">
      <c r="A208" s="95">
        <v>2023</v>
      </c>
      <c r="B208" s="5" t="s">
        <v>60</v>
      </c>
      <c r="C208" s="9" t="s">
        <v>1261</v>
      </c>
      <c r="D208" s="5">
        <v>33</v>
      </c>
      <c r="E208" s="9" t="s">
        <v>866</v>
      </c>
      <c r="F208" s="5" t="s">
        <v>75</v>
      </c>
      <c r="G208" s="9" t="s">
        <v>35</v>
      </c>
      <c r="H208" s="9" t="s">
        <v>874</v>
      </c>
      <c r="I208" s="5" t="s">
        <v>77</v>
      </c>
      <c r="J208" s="5">
        <v>24</v>
      </c>
      <c r="K208" s="9" t="s">
        <v>875</v>
      </c>
      <c r="L208" s="23">
        <f t="shared" si="42"/>
        <v>5300050000</v>
      </c>
      <c r="M208" s="7">
        <v>0</v>
      </c>
      <c r="N208" s="23">
        <f t="shared" si="44"/>
        <v>5200000000</v>
      </c>
      <c r="O208" s="23">
        <f t="shared" si="45"/>
        <v>100050000</v>
      </c>
      <c r="P208" s="45">
        <v>5200000000</v>
      </c>
      <c r="Q208" s="8">
        <v>0</v>
      </c>
      <c r="R208" s="26">
        <v>33350000</v>
      </c>
      <c r="S208" s="8">
        <v>0</v>
      </c>
      <c r="T208" s="25">
        <v>33350000</v>
      </c>
      <c r="U208" s="8">
        <v>0</v>
      </c>
      <c r="V208" s="25">
        <v>33350000</v>
      </c>
      <c r="W208" s="8">
        <v>0</v>
      </c>
      <c r="X208" s="8">
        <v>0</v>
      </c>
      <c r="Y208" s="8">
        <v>0</v>
      </c>
      <c r="Z208" s="8">
        <v>0</v>
      </c>
      <c r="AA208" s="15" t="s">
        <v>876</v>
      </c>
      <c r="AB208" s="15" t="s">
        <v>877</v>
      </c>
      <c r="AC208" s="20">
        <f t="shared" si="49"/>
        <v>0.98112281959604153</v>
      </c>
      <c r="AD208" s="21">
        <f t="shared" si="50"/>
        <v>6.292393467986151E-3</v>
      </c>
      <c r="AE208" s="22">
        <f t="shared" si="51"/>
        <v>0</v>
      </c>
      <c r="AF208" s="22">
        <f t="shared" si="52"/>
        <v>1</v>
      </c>
      <c r="AG208" s="20">
        <f t="shared" si="53"/>
        <v>6.292393467986151E-3</v>
      </c>
      <c r="AH208" s="20">
        <f t="shared" si="54"/>
        <v>6.292393467986151E-3</v>
      </c>
      <c r="AI208" s="20">
        <f t="shared" si="55"/>
        <v>0</v>
      </c>
      <c r="AJ208" s="97">
        <f t="shared" si="56"/>
        <v>0</v>
      </c>
    </row>
    <row r="209" spans="1:36" ht="25.5" customHeight="1" x14ac:dyDescent="0.3">
      <c r="A209" s="95">
        <v>2023</v>
      </c>
      <c r="B209" s="5" t="s">
        <v>60</v>
      </c>
      <c r="C209" s="9" t="s">
        <v>1261</v>
      </c>
      <c r="D209" s="5">
        <v>33</v>
      </c>
      <c r="E209" s="9" t="s">
        <v>866</v>
      </c>
      <c r="F209" s="5" t="s">
        <v>75</v>
      </c>
      <c r="G209" s="9" t="s">
        <v>35</v>
      </c>
      <c r="H209" s="9" t="s">
        <v>874</v>
      </c>
      <c r="I209" s="5" t="s">
        <v>77</v>
      </c>
      <c r="J209" s="5">
        <v>24</v>
      </c>
      <c r="K209" s="9" t="s">
        <v>875</v>
      </c>
      <c r="L209" s="23">
        <f t="shared" ref="L209:L241" si="57">+SUM(P209:Z209)</f>
        <v>5300050000</v>
      </c>
      <c r="M209" s="7">
        <v>0</v>
      </c>
      <c r="N209" s="23">
        <f t="shared" ref="N209:N241" si="58">+P209+Q209+S209+U209+W209+Y209</f>
        <v>5200000000</v>
      </c>
      <c r="O209" s="23">
        <f t="shared" ref="O209:O241" si="59">+R209+T209+V209+X209+Z209</f>
        <v>100050000</v>
      </c>
      <c r="P209" s="45">
        <v>5200000000</v>
      </c>
      <c r="Q209" s="8">
        <v>0</v>
      </c>
      <c r="R209" s="26">
        <v>33350000</v>
      </c>
      <c r="S209" s="8">
        <v>0</v>
      </c>
      <c r="T209" s="25">
        <v>33350000</v>
      </c>
      <c r="U209" s="8">
        <v>0</v>
      </c>
      <c r="V209" s="25">
        <v>33350000</v>
      </c>
      <c r="W209" s="8">
        <v>0</v>
      </c>
      <c r="X209" s="8">
        <v>0</v>
      </c>
      <c r="Y209" s="8">
        <v>0</v>
      </c>
      <c r="Z209" s="8">
        <v>0</v>
      </c>
      <c r="AA209" s="15" t="s">
        <v>876</v>
      </c>
      <c r="AB209" s="15" t="s">
        <v>877</v>
      </c>
      <c r="AC209" s="20">
        <f t="shared" si="49"/>
        <v>0.98112281959604153</v>
      </c>
      <c r="AD209" s="21">
        <f t="shared" si="50"/>
        <v>6.292393467986151E-3</v>
      </c>
      <c r="AE209" s="22">
        <f t="shared" si="51"/>
        <v>0</v>
      </c>
      <c r="AF209" s="22">
        <f t="shared" si="52"/>
        <v>1</v>
      </c>
      <c r="AG209" s="20">
        <f t="shared" si="53"/>
        <v>6.292393467986151E-3</v>
      </c>
      <c r="AH209" s="20">
        <f t="shared" si="54"/>
        <v>6.292393467986151E-3</v>
      </c>
      <c r="AI209" s="20">
        <f t="shared" si="55"/>
        <v>0</v>
      </c>
      <c r="AJ209" s="97">
        <f t="shared" si="56"/>
        <v>0</v>
      </c>
    </row>
    <row r="210" spans="1:36" ht="25.5" customHeight="1" x14ac:dyDescent="0.3">
      <c r="A210" s="95">
        <v>2023</v>
      </c>
      <c r="B210" s="5" t="s">
        <v>60</v>
      </c>
      <c r="C210" s="5" t="s">
        <v>1108</v>
      </c>
      <c r="D210" s="5" t="s">
        <v>77</v>
      </c>
      <c r="E210" s="9" t="s">
        <v>878</v>
      </c>
      <c r="F210" s="9" t="s">
        <v>879</v>
      </c>
      <c r="G210" s="9" t="s">
        <v>37</v>
      </c>
      <c r="H210" s="9" t="s">
        <v>880</v>
      </c>
      <c r="I210" s="5" t="s">
        <v>77</v>
      </c>
      <c r="J210" s="5">
        <v>24</v>
      </c>
      <c r="K210" s="9" t="s">
        <v>881</v>
      </c>
      <c r="L210" s="46">
        <f t="shared" si="57"/>
        <v>297028</v>
      </c>
      <c r="M210" s="7">
        <v>0</v>
      </c>
      <c r="N210" s="46">
        <f t="shared" si="58"/>
        <v>209647</v>
      </c>
      <c r="O210" s="46">
        <f t="shared" si="59"/>
        <v>87381</v>
      </c>
      <c r="P210" s="47">
        <v>196881</v>
      </c>
      <c r="Q210" s="48">
        <v>12766</v>
      </c>
      <c r="R210" s="48">
        <f>86241+1140</f>
        <v>87381</v>
      </c>
      <c r="S210" s="8">
        <v>0</v>
      </c>
      <c r="T210" s="8">
        <v>0</v>
      </c>
      <c r="U210" s="8">
        <v>0</v>
      </c>
      <c r="V210" s="8">
        <v>0</v>
      </c>
      <c r="W210" s="8">
        <v>0</v>
      </c>
      <c r="X210" s="8">
        <v>0</v>
      </c>
      <c r="Y210" s="8">
        <v>0</v>
      </c>
      <c r="Z210" s="8">
        <v>0</v>
      </c>
      <c r="AA210" s="15" t="s">
        <v>882</v>
      </c>
      <c r="AB210" s="15" t="s">
        <v>883</v>
      </c>
      <c r="AC210" s="20">
        <f t="shared" si="49"/>
        <v>0.66283650026260155</v>
      </c>
      <c r="AD210" s="21">
        <f t="shared" si="50"/>
        <v>0.33716349973739851</v>
      </c>
      <c r="AE210" s="22">
        <f t="shared" si="51"/>
        <v>0.1274726152555743</v>
      </c>
      <c r="AF210" s="22">
        <f t="shared" si="52"/>
        <v>0.8725273847444257</v>
      </c>
      <c r="AG210" s="20">
        <f t="shared" si="53"/>
        <v>0</v>
      </c>
      <c r="AH210" s="20">
        <f t="shared" si="54"/>
        <v>0</v>
      </c>
      <c r="AI210" s="20">
        <f t="shared" si="55"/>
        <v>0</v>
      </c>
      <c r="AJ210" s="97">
        <f t="shared" si="56"/>
        <v>0</v>
      </c>
    </row>
    <row r="211" spans="1:36" ht="25.5" customHeight="1" x14ac:dyDescent="0.3">
      <c r="A211" s="95">
        <v>2023</v>
      </c>
      <c r="B211" s="5" t="s">
        <v>60</v>
      </c>
      <c r="C211" s="9" t="s">
        <v>1260</v>
      </c>
      <c r="D211" s="5" t="s">
        <v>77</v>
      </c>
      <c r="E211" s="9" t="s">
        <v>884</v>
      </c>
      <c r="F211" s="9" t="s">
        <v>885</v>
      </c>
      <c r="G211" s="9" t="s">
        <v>36</v>
      </c>
      <c r="H211" s="9" t="s">
        <v>886</v>
      </c>
      <c r="I211" s="5" t="s">
        <v>77</v>
      </c>
      <c r="J211" s="5">
        <v>12</v>
      </c>
      <c r="K211" s="9" t="s">
        <v>887</v>
      </c>
      <c r="L211" s="23">
        <f t="shared" si="57"/>
        <v>539032232</v>
      </c>
      <c r="M211" s="7">
        <v>0</v>
      </c>
      <c r="N211" s="23">
        <f t="shared" si="58"/>
        <v>160000000</v>
      </c>
      <c r="O211" s="23">
        <f t="shared" si="59"/>
        <v>379032232</v>
      </c>
      <c r="P211" s="45">
        <v>160000000</v>
      </c>
      <c r="Q211" s="8">
        <v>0</v>
      </c>
      <c r="R211" s="26">
        <f>15130400+3977400+12600000</f>
        <v>31707800</v>
      </c>
      <c r="S211" s="8">
        <v>0</v>
      </c>
      <c r="T211" s="25">
        <f>20000000+155816448+16783632+154724352</f>
        <v>347324432</v>
      </c>
      <c r="U211" s="8">
        <v>0</v>
      </c>
      <c r="V211" s="8">
        <v>0</v>
      </c>
      <c r="W211" s="8">
        <v>0</v>
      </c>
      <c r="X211" s="8">
        <v>0</v>
      </c>
      <c r="Y211" s="8">
        <v>0</v>
      </c>
      <c r="Z211" s="8">
        <v>0</v>
      </c>
      <c r="AA211" s="15" t="s">
        <v>888</v>
      </c>
      <c r="AB211" s="15" t="s">
        <v>889</v>
      </c>
      <c r="AC211" s="20">
        <f t="shared" si="49"/>
        <v>0.29682826091186326</v>
      </c>
      <c r="AD211" s="21">
        <f t="shared" si="50"/>
        <v>5.8823569570882361E-2</v>
      </c>
      <c r="AE211" s="22">
        <f t="shared" si="51"/>
        <v>0</v>
      </c>
      <c r="AF211" s="22">
        <f t="shared" si="52"/>
        <v>1</v>
      </c>
      <c r="AG211" s="20">
        <f t="shared" si="53"/>
        <v>0.64434816951725438</v>
      </c>
      <c r="AH211" s="20">
        <f t="shared" si="54"/>
        <v>0</v>
      </c>
      <c r="AI211" s="20">
        <f t="shared" si="55"/>
        <v>0</v>
      </c>
      <c r="AJ211" s="97">
        <f t="shared" si="56"/>
        <v>0</v>
      </c>
    </row>
    <row r="212" spans="1:36" ht="25.5" customHeight="1" x14ac:dyDescent="0.3">
      <c r="A212" s="95">
        <v>2023</v>
      </c>
      <c r="B212" s="5" t="s">
        <v>60</v>
      </c>
      <c r="C212" s="9" t="s">
        <v>1260</v>
      </c>
      <c r="D212" s="5" t="s">
        <v>77</v>
      </c>
      <c r="E212" s="9" t="s">
        <v>884</v>
      </c>
      <c r="F212" s="9" t="s">
        <v>885</v>
      </c>
      <c r="G212" s="9" t="s">
        <v>35</v>
      </c>
      <c r="H212" s="9" t="s">
        <v>890</v>
      </c>
      <c r="I212" s="5" t="s">
        <v>77</v>
      </c>
      <c r="J212" s="5">
        <v>12</v>
      </c>
      <c r="K212" s="9" t="s">
        <v>891</v>
      </c>
      <c r="L212" s="23">
        <f t="shared" si="57"/>
        <v>255993870</v>
      </c>
      <c r="M212" s="7">
        <v>0</v>
      </c>
      <c r="N212" s="23">
        <f t="shared" si="58"/>
        <v>160000000</v>
      </c>
      <c r="O212" s="23">
        <f t="shared" si="59"/>
        <v>95993870</v>
      </c>
      <c r="P212" s="45">
        <v>160000000</v>
      </c>
      <c r="Q212" s="8">
        <v>0</v>
      </c>
      <c r="R212" s="26">
        <f>39575040+27425806+12000000</f>
        <v>79000846</v>
      </c>
      <c r="S212" s="8">
        <v>0</v>
      </c>
      <c r="T212" s="25">
        <v>16993024</v>
      </c>
      <c r="U212" s="8">
        <v>0</v>
      </c>
      <c r="V212" s="8">
        <v>0</v>
      </c>
      <c r="W212" s="8">
        <v>0</v>
      </c>
      <c r="X212" s="8">
        <v>0</v>
      </c>
      <c r="Y212" s="8">
        <v>0</v>
      </c>
      <c r="Z212" s="8">
        <v>0</v>
      </c>
      <c r="AA212" s="15" t="s">
        <v>892</v>
      </c>
      <c r="AB212" s="15" t="s">
        <v>893</v>
      </c>
      <c r="AC212" s="20">
        <f t="shared" si="49"/>
        <v>0.62501496617868235</v>
      </c>
      <c r="AD212" s="21">
        <f t="shared" si="50"/>
        <v>0.30860444431735806</v>
      </c>
      <c r="AE212" s="22">
        <f t="shared" si="51"/>
        <v>0</v>
      </c>
      <c r="AF212" s="22">
        <f t="shared" si="52"/>
        <v>1</v>
      </c>
      <c r="AG212" s="20">
        <f t="shared" si="53"/>
        <v>6.63805895039596E-2</v>
      </c>
      <c r="AH212" s="20">
        <f t="shared" si="54"/>
        <v>0</v>
      </c>
      <c r="AI212" s="20">
        <f t="shared" si="55"/>
        <v>0</v>
      </c>
      <c r="AJ212" s="97">
        <f t="shared" si="56"/>
        <v>0</v>
      </c>
    </row>
    <row r="213" spans="1:36" ht="25.5" customHeight="1" x14ac:dyDescent="0.3">
      <c r="A213" s="95">
        <v>2023</v>
      </c>
      <c r="B213" s="5" t="s">
        <v>60</v>
      </c>
      <c r="C213" s="5" t="s">
        <v>1259</v>
      </c>
      <c r="D213" s="5" t="s">
        <v>77</v>
      </c>
      <c r="E213" s="9" t="s">
        <v>884</v>
      </c>
      <c r="F213" s="9" t="s">
        <v>885</v>
      </c>
      <c r="G213" s="9" t="s">
        <v>35</v>
      </c>
      <c r="H213" s="9" t="s">
        <v>894</v>
      </c>
      <c r="I213" s="5" t="s">
        <v>77</v>
      </c>
      <c r="J213" s="5">
        <v>12</v>
      </c>
      <c r="K213" s="9" t="s">
        <v>895</v>
      </c>
      <c r="L213" s="23">
        <f t="shared" si="57"/>
        <v>263980480</v>
      </c>
      <c r="M213" s="7">
        <v>0</v>
      </c>
      <c r="N213" s="23">
        <f t="shared" si="58"/>
        <v>160000000</v>
      </c>
      <c r="O213" s="23">
        <f t="shared" si="59"/>
        <v>103980480</v>
      </c>
      <c r="P213" s="45">
        <v>160000000</v>
      </c>
      <c r="Q213" s="8">
        <v>0</v>
      </c>
      <c r="R213" s="26">
        <v>48000000</v>
      </c>
      <c r="S213" s="8">
        <v>0</v>
      </c>
      <c r="T213" s="25">
        <f>37164480+18816000</f>
        <v>55980480</v>
      </c>
      <c r="U213" s="8">
        <v>0</v>
      </c>
      <c r="V213" s="8">
        <v>0</v>
      </c>
      <c r="W213" s="8">
        <v>0</v>
      </c>
      <c r="X213" s="8">
        <v>0</v>
      </c>
      <c r="Y213" s="8">
        <v>0</v>
      </c>
      <c r="Z213" s="8">
        <v>0</v>
      </c>
      <c r="AA213" s="15" t="s">
        <v>896</v>
      </c>
      <c r="AB213" s="15" t="s">
        <v>897</v>
      </c>
      <c r="AC213" s="20">
        <f t="shared" si="49"/>
        <v>0.60610542112810761</v>
      </c>
      <c r="AD213" s="21">
        <f t="shared" si="50"/>
        <v>0.18183162633843231</v>
      </c>
      <c r="AE213" s="22">
        <f t="shared" si="51"/>
        <v>0</v>
      </c>
      <c r="AF213" s="22">
        <f t="shared" si="52"/>
        <v>1</v>
      </c>
      <c r="AG213" s="20">
        <f t="shared" si="53"/>
        <v>0.21206295253346005</v>
      </c>
      <c r="AH213" s="20">
        <f t="shared" si="54"/>
        <v>0</v>
      </c>
      <c r="AI213" s="20">
        <f t="shared" si="55"/>
        <v>0</v>
      </c>
      <c r="AJ213" s="97">
        <f t="shared" si="56"/>
        <v>0</v>
      </c>
    </row>
    <row r="214" spans="1:36" ht="25.5" customHeight="1" x14ac:dyDescent="0.3">
      <c r="A214" s="95">
        <v>2023</v>
      </c>
      <c r="B214" s="5" t="s">
        <v>60</v>
      </c>
      <c r="C214" s="5" t="s">
        <v>1108</v>
      </c>
      <c r="D214" s="5" t="s">
        <v>77</v>
      </c>
      <c r="E214" s="9" t="s">
        <v>884</v>
      </c>
      <c r="F214" s="9" t="s">
        <v>885</v>
      </c>
      <c r="G214" s="9" t="s">
        <v>36</v>
      </c>
      <c r="H214" s="9" t="s">
        <v>898</v>
      </c>
      <c r="I214" s="5" t="s">
        <v>77</v>
      </c>
      <c r="J214" s="5">
        <v>12</v>
      </c>
      <c r="K214" s="9" t="s">
        <v>899</v>
      </c>
      <c r="L214" s="23">
        <f t="shared" si="57"/>
        <v>196821312</v>
      </c>
      <c r="M214" s="7">
        <v>0</v>
      </c>
      <c r="N214" s="23">
        <f t="shared" si="58"/>
        <v>135000000</v>
      </c>
      <c r="O214" s="23">
        <f t="shared" si="59"/>
        <v>61821312</v>
      </c>
      <c r="P214" s="45">
        <v>135000000</v>
      </c>
      <c r="Q214" s="8">
        <v>0</v>
      </c>
      <c r="R214" s="26">
        <v>17186688</v>
      </c>
      <c r="S214" s="8">
        <v>0</v>
      </c>
      <c r="T214" s="25">
        <f>37277376+7357248</f>
        <v>44634624</v>
      </c>
      <c r="U214" s="8">
        <v>0</v>
      </c>
      <c r="V214" s="8">
        <v>0</v>
      </c>
      <c r="W214" s="8">
        <v>0</v>
      </c>
      <c r="X214" s="8">
        <v>0</v>
      </c>
      <c r="Y214" s="8">
        <v>0</v>
      </c>
      <c r="Z214" s="8">
        <v>0</v>
      </c>
      <c r="AA214" s="15" t="s">
        <v>900</v>
      </c>
      <c r="AB214" s="15" t="s">
        <v>901</v>
      </c>
      <c r="AC214" s="20">
        <f t="shared" si="49"/>
        <v>0.68590133166066891</v>
      </c>
      <c r="AD214" s="21">
        <f t="shared" si="50"/>
        <v>8.7321275452121774E-2</v>
      </c>
      <c r="AE214" s="22">
        <f t="shared" si="51"/>
        <v>0</v>
      </c>
      <c r="AF214" s="22">
        <f t="shared" si="52"/>
        <v>1</v>
      </c>
      <c r="AG214" s="20">
        <f t="shared" si="53"/>
        <v>0.2267773928872093</v>
      </c>
      <c r="AH214" s="20">
        <f t="shared" si="54"/>
        <v>0</v>
      </c>
      <c r="AI214" s="20">
        <f t="shared" si="55"/>
        <v>0</v>
      </c>
      <c r="AJ214" s="97">
        <f t="shared" si="56"/>
        <v>0</v>
      </c>
    </row>
    <row r="215" spans="1:36" ht="25.5" customHeight="1" x14ac:dyDescent="0.3">
      <c r="A215" s="95">
        <v>2023</v>
      </c>
      <c r="B215" s="5" t="s">
        <v>60</v>
      </c>
      <c r="C215" s="5" t="s">
        <v>1108</v>
      </c>
      <c r="D215" s="5" t="s">
        <v>77</v>
      </c>
      <c r="E215" s="9" t="s">
        <v>884</v>
      </c>
      <c r="F215" s="9" t="s">
        <v>885</v>
      </c>
      <c r="G215" s="9" t="s">
        <v>36</v>
      </c>
      <c r="H215" s="9" t="s">
        <v>902</v>
      </c>
      <c r="I215" s="5" t="s">
        <v>77</v>
      </c>
      <c r="J215" s="5">
        <v>12</v>
      </c>
      <c r="K215" s="9" t="s">
        <v>903</v>
      </c>
      <c r="L215" s="23">
        <f t="shared" ref="L215:L226" si="60">+SUM(P215:Z215)</f>
        <v>367908152</v>
      </c>
      <c r="M215" s="7">
        <v>0</v>
      </c>
      <c r="N215" s="23">
        <f t="shared" ref="N215:N225" si="61">+P215+Q215+S215+U215+W215+Y215</f>
        <v>169641000</v>
      </c>
      <c r="O215" s="23">
        <f t="shared" ref="O215:O222" si="62">+R215+T215+V215+X215+Z215</f>
        <v>198267152</v>
      </c>
      <c r="P215" s="45">
        <v>169641000</v>
      </c>
      <c r="Q215" s="8">
        <v>0</v>
      </c>
      <c r="R215" s="26">
        <f>27679536+45000000</f>
        <v>72679536</v>
      </c>
      <c r="S215" s="8">
        <v>0</v>
      </c>
      <c r="T215" s="25">
        <f>75587616+50000000</f>
        <v>125587616</v>
      </c>
      <c r="U215" s="8">
        <v>0</v>
      </c>
      <c r="V215" s="8">
        <v>0</v>
      </c>
      <c r="W215" s="8">
        <v>0</v>
      </c>
      <c r="X215" s="8">
        <v>0</v>
      </c>
      <c r="Y215" s="8">
        <v>0</v>
      </c>
      <c r="Z215" s="8">
        <v>0</v>
      </c>
      <c r="AA215" s="15" t="s">
        <v>904</v>
      </c>
      <c r="AB215" s="15" t="s">
        <v>905</v>
      </c>
      <c r="AC215" s="20">
        <f t="shared" si="49"/>
        <v>0.4610960618236043</v>
      </c>
      <c r="AD215" s="21">
        <f t="shared" si="50"/>
        <v>0.19754804454563976</v>
      </c>
      <c r="AE215" s="22">
        <f t="shared" si="51"/>
        <v>0</v>
      </c>
      <c r="AF215" s="22">
        <f t="shared" si="52"/>
        <v>1</v>
      </c>
      <c r="AG215" s="20">
        <f t="shared" si="53"/>
        <v>0.34135589363075597</v>
      </c>
      <c r="AH215" s="20">
        <f t="shared" si="54"/>
        <v>0</v>
      </c>
      <c r="AI215" s="20">
        <f t="shared" si="55"/>
        <v>0</v>
      </c>
      <c r="AJ215" s="97">
        <f t="shared" si="56"/>
        <v>0</v>
      </c>
    </row>
    <row r="216" spans="1:36" ht="25.5" customHeight="1" x14ac:dyDescent="0.3">
      <c r="A216" s="95">
        <v>2023</v>
      </c>
      <c r="B216" s="5" t="s">
        <v>60</v>
      </c>
      <c r="C216" s="5" t="s">
        <v>1108</v>
      </c>
      <c r="D216" s="5" t="s">
        <v>77</v>
      </c>
      <c r="E216" s="9" t="s">
        <v>884</v>
      </c>
      <c r="F216" s="9" t="s">
        <v>885</v>
      </c>
      <c r="G216" s="9" t="s">
        <v>36</v>
      </c>
      <c r="H216" s="9" t="s">
        <v>898</v>
      </c>
      <c r="I216" s="5" t="s">
        <v>77</v>
      </c>
      <c r="J216" s="5">
        <v>12</v>
      </c>
      <c r="K216" s="9" t="s">
        <v>906</v>
      </c>
      <c r="L216" s="23">
        <f t="shared" si="60"/>
        <v>322963882</v>
      </c>
      <c r="M216" s="7">
        <v>0</v>
      </c>
      <c r="N216" s="23">
        <f t="shared" si="61"/>
        <v>160000000</v>
      </c>
      <c r="O216" s="23">
        <f t="shared" si="62"/>
        <v>162963882</v>
      </c>
      <c r="P216" s="45">
        <v>160000000</v>
      </c>
      <c r="Q216" s="8">
        <v>0</v>
      </c>
      <c r="R216" s="26">
        <f>46341706+4975776+2000000</f>
        <v>53317482</v>
      </c>
      <c r="S216" s="8">
        <v>0</v>
      </c>
      <c r="T216" s="25">
        <f>19884736+48761664+41000000</f>
        <v>109646400</v>
      </c>
      <c r="U216" s="8">
        <v>0</v>
      </c>
      <c r="V216" s="8">
        <v>0</v>
      </c>
      <c r="W216" s="8">
        <v>0</v>
      </c>
      <c r="X216" s="8">
        <v>0</v>
      </c>
      <c r="Y216" s="8">
        <v>0</v>
      </c>
      <c r="Z216" s="8">
        <v>0</v>
      </c>
      <c r="AA216" s="15" t="s">
        <v>907</v>
      </c>
      <c r="AB216" s="15" t="s">
        <v>908</v>
      </c>
      <c r="AC216" s="20">
        <f t="shared" si="49"/>
        <v>0.4954114342730126</v>
      </c>
      <c r="AD216" s="21">
        <f t="shared" si="50"/>
        <v>0.16508806393403458</v>
      </c>
      <c r="AE216" s="22">
        <f t="shared" si="51"/>
        <v>0</v>
      </c>
      <c r="AF216" s="22">
        <f t="shared" si="52"/>
        <v>1</v>
      </c>
      <c r="AG216" s="20">
        <f t="shared" si="53"/>
        <v>0.33950050179295282</v>
      </c>
      <c r="AH216" s="20">
        <f t="shared" si="54"/>
        <v>0</v>
      </c>
      <c r="AI216" s="20">
        <f t="shared" si="55"/>
        <v>0</v>
      </c>
      <c r="AJ216" s="97">
        <f t="shared" si="56"/>
        <v>0</v>
      </c>
    </row>
    <row r="217" spans="1:36" ht="25.5" customHeight="1" x14ac:dyDescent="0.3">
      <c r="A217" s="95">
        <v>2023</v>
      </c>
      <c r="B217" s="5" t="s">
        <v>60</v>
      </c>
      <c r="C217" s="5" t="s">
        <v>1108</v>
      </c>
      <c r="D217" s="5" t="s">
        <v>77</v>
      </c>
      <c r="E217" s="9" t="s">
        <v>884</v>
      </c>
      <c r="F217" s="9" t="s">
        <v>885</v>
      </c>
      <c r="G217" s="9" t="s">
        <v>35</v>
      </c>
      <c r="H217" s="9" t="s">
        <v>894</v>
      </c>
      <c r="I217" s="5" t="s">
        <v>77</v>
      </c>
      <c r="J217" s="5">
        <v>12</v>
      </c>
      <c r="K217" s="9" t="s">
        <v>909</v>
      </c>
      <c r="L217" s="23">
        <f t="shared" si="60"/>
        <v>93599872</v>
      </c>
      <c r="M217" s="7">
        <v>0</v>
      </c>
      <c r="N217" s="23">
        <f t="shared" si="61"/>
        <v>76000000</v>
      </c>
      <c r="O217" s="23">
        <f t="shared" si="62"/>
        <v>17599872</v>
      </c>
      <c r="P217" s="45">
        <v>76000000</v>
      </c>
      <c r="Q217" s="8">
        <v>0</v>
      </c>
      <c r="R217" s="26">
        <f>14400000</f>
        <v>14400000</v>
      </c>
      <c r="S217" s="8">
        <v>0</v>
      </c>
      <c r="T217" s="25">
        <v>3199872</v>
      </c>
      <c r="U217" s="8">
        <v>0</v>
      </c>
      <c r="V217" s="8">
        <v>0</v>
      </c>
      <c r="W217" s="8">
        <v>0</v>
      </c>
      <c r="X217" s="8">
        <v>0</v>
      </c>
      <c r="Y217" s="8">
        <v>0</v>
      </c>
      <c r="Z217" s="8">
        <v>0</v>
      </c>
      <c r="AA217" s="15" t="s">
        <v>910</v>
      </c>
      <c r="AB217" s="15" t="s">
        <v>911</v>
      </c>
      <c r="AC217" s="20">
        <f t="shared" si="49"/>
        <v>0.811966922347928</v>
      </c>
      <c r="AD217" s="21">
        <f t="shared" si="50"/>
        <v>0.15384636423434425</v>
      </c>
      <c r="AE217" s="22">
        <f t="shared" si="51"/>
        <v>0</v>
      </c>
      <c r="AF217" s="22">
        <f t="shared" si="52"/>
        <v>1</v>
      </c>
      <c r="AG217" s="20">
        <f t="shared" si="53"/>
        <v>3.4186713417727749E-2</v>
      </c>
      <c r="AH217" s="20">
        <f t="shared" si="54"/>
        <v>0</v>
      </c>
      <c r="AI217" s="20">
        <f t="shared" si="55"/>
        <v>0</v>
      </c>
      <c r="AJ217" s="97">
        <f t="shared" si="56"/>
        <v>0</v>
      </c>
    </row>
    <row r="218" spans="1:36" ht="25.5" customHeight="1" x14ac:dyDescent="0.3">
      <c r="A218" s="95">
        <v>2023</v>
      </c>
      <c r="B218" s="5" t="s">
        <v>60</v>
      </c>
      <c r="C218" s="9" t="s">
        <v>1260</v>
      </c>
      <c r="D218" s="5" t="s">
        <v>77</v>
      </c>
      <c r="E218" s="9" t="s">
        <v>884</v>
      </c>
      <c r="F218" s="9" t="s">
        <v>885</v>
      </c>
      <c r="G218" s="9" t="s">
        <v>35</v>
      </c>
      <c r="H218" s="9" t="s">
        <v>777</v>
      </c>
      <c r="I218" s="5" t="s">
        <v>77</v>
      </c>
      <c r="J218" s="5">
        <v>12</v>
      </c>
      <c r="K218" s="9" t="s">
        <v>912</v>
      </c>
      <c r="L218" s="23">
        <f t="shared" si="60"/>
        <v>239215680</v>
      </c>
      <c r="M218" s="7">
        <v>0</v>
      </c>
      <c r="N218" s="23">
        <f t="shared" si="61"/>
        <v>160000000</v>
      </c>
      <c r="O218" s="23">
        <f t="shared" si="62"/>
        <v>79215680</v>
      </c>
      <c r="P218" s="45">
        <v>160000000</v>
      </c>
      <c r="Q218" s="8">
        <v>0</v>
      </c>
      <c r="R218" s="26">
        <f>11140224+20000000+10000000</f>
        <v>41140224</v>
      </c>
      <c r="S218" s="8">
        <v>0</v>
      </c>
      <c r="T218" s="25">
        <f>18075456+20000000</f>
        <v>38075456</v>
      </c>
      <c r="U218" s="8">
        <v>0</v>
      </c>
      <c r="V218" s="8">
        <v>0</v>
      </c>
      <c r="W218" s="8">
        <v>0</v>
      </c>
      <c r="X218" s="8">
        <v>0</v>
      </c>
      <c r="Y218" s="8">
        <v>0</v>
      </c>
      <c r="Z218" s="8">
        <v>0</v>
      </c>
      <c r="AA218" s="15" t="s">
        <v>913</v>
      </c>
      <c r="AB218" s="15" t="s">
        <v>914</v>
      </c>
      <c r="AC218" s="20">
        <f t="shared" si="49"/>
        <v>0.66885247656006497</v>
      </c>
      <c r="AD218" s="21">
        <f t="shared" si="50"/>
        <v>0.17197962942897388</v>
      </c>
      <c r="AE218" s="22">
        <f t="shared" si="51"/>
        <v>0</v>
      </c>
      <c r="AF218" s="22">
        <f t="shared" si="52"/>
        <v>1</v>
      </c>
      <c r="AG218" s="20">
        <f t="shared" si="53"/>
        <v>0.15916789401096115</v>
      </c>
      <c r="AH218" s="20">
        <f t="shared" si="54"/>
        <v>0</v>
      </c>
      <c r="AI218" s="20">
        <f t="shared" si="55"/>
        <v>0</v>
      </c>
      <c r="AJ218" s="97">
        <f t="shared" si="56"/>
        <v>0</v>
      </c>
    </row>
    <row r="219" spans="1:36" ht="25.5" customHeight="1" x14ac:dyDescent="0.3">
      <c r="A219" s="95">
        <v>2023</v>
      </c>
      <c r="B219" s="5" t="s">
        <v>60</v>
      </c>
      <c r="C219" s="5" t="s">
        <v>1108</v>
      </c>
      <c r="D219" s="5" t="s">
        <v>77</v>
      </c>
      <c r="E219" s="9" t="s">
        <v>884</v>
      </c>
      <c r="F219" s="9" t="s">
        <v>885</v>
      </c>
      <c r="G219" s="9" t="s">
        <v>36</v>
      </c>
      <c r="H219" s="9" t="s">
        <v>777</v>
      </c>
      <c r="I219" s="5" t="s">
        <v>77</v>
      </c>
      <c r="J219" s="5">
        <v>12</v>
      </c>
      <c r="K219" s="9" t="s">
        <v>915</v>
      </c>
      <c r="L219" s="23">
        <f t="shared" si="60"/>
        <v>325768028</v>
      </c>
      <c r="M219" s="7">
        <v>0</v>
      </c>
      <c r="N219" s="23">
        <f t="shared" si="61"/>
        <v>160000000</v>
      </c>
      <c r="O219" s="23">
        <f t="shared" si="62"/>
        <v>165768028</v>
      </c>
      <c r="P219" s="45">
        <v>160000000</v>
      </c>
      <c r="Q219" s="8">
        <v>0</v>
      </c>
      <c r="R219" s="26">
        <v>42581916</v>
      </c>
      <c r="S219" s="8">
        <v>0</v>
      </c>
      <c r="T219" s="25">
        <f>46236480+36949632+40000000</f>
        <v>123186112</v>
      </c>
      <c r="U219" s="8">
        <v>0</v>
      </c>
      <c r="V219" s="8">
        <v>0</v>
      </c>
      <c r="W219" s="8">
        <v>0</v>
      </c>
      <c r="X219" s="8">
        <v>0</v>
      </c>
      <c r="Y219" s="8">
        <v>0</v>
      </c>
      <c r="Z219" s="8">
        <v>0</v>
      </c>
      <c r="AA219" s="15" t="s">
        <v>916</v>
      </c>
      <c r="AB219" s="15" t="s">
        <v>917</v>
      </c>
      <c r="AC219" s="20">
        <f t="shared" si="49"/>
        <v>0.49114703177685687</v>
      </c>
      <c r="AD219" s="21">
        <f t="shared" si="50"/>
        <v>0.13071238531732157</v>
      </c>
      <c r="AE219" s="22">
        <f t="shared" si="51"/>
        <v>0</v>
      </c>
      <c r="AF219" s="22">
        <f t="shared" si="52"/>
        <v>1</v>
      </c>
      <c r="AG219" s="20">
        <f t="shared" si="53"/>
        <v>0.37814058290582159</v>
      </c>
      <c r="AH219" s="20">
        <f t="shared" si="54"/>
        <v>0</v>
      </c>
      <c r="AI219" s="20">
        <f t="shared" si="55"/>
        <v>0</v>
      </c>
      <c r="AJ219" s="97">
        <f t="shared" si="56"/>
        <v>0</v>
      </c>
    </row>
    <row r="220" spans="1:36" ht="25.5" customHeight="1" x14ac:dyDescent="0.3">
      <c r="A220" s="95">
        <v>2023</v>
      </c>
      <c r="B220" s="5" t="s">
        <v>60</v>
      </c>
      <c r="C220" s="5" t="s">
        <v>1108</v>
      </c>
      <c r="D220" s="5" t="s">
        <v>77</v>
      </c>
      <c r="E220" s="9" t="s">
        <v>884</v>
      </c>
      <c r="F220" s="9" t="s">
        <v>885</v>
      </c>
      <c r="G220" s="9" t="s">
        <v>36</v>
      </c>
      <c r="H220" s="9" t="s">
        <v>918</v>
      </c>
      <c r="I220" s="5" t="s">
        <v>77</v>
      </c>
      <c r="J220" s="5">
        <v>12</v>
      </c>
      <c r="K220" s="9" t="s">
        <v>919</v>
      </c>
      <c r="L220" s="23">
        <f t="shared" si="60"/>
        <v>270581048</v>
      </c>
      <c r="M220" s="7">
        <v>0</v>
      </c>
      <c r="N220" s="23">
        <f t="shared" si="61"/>
        <v>159820000</v>
      </c>
      <c r="O220" s="23">
        <f t="shared" si="62"/>
        <v>110761048</v>
      </c>
      <c r="P220" s="45">
        <v>159820000</v>
      </c>
      <c r="Q220" s="8">
        <v>0</v>
      </c>
      <c r="R220" s="26">
        <f>16171272+36000000</f>
        <v>52171272</v>
      </c>
      <c r="S220" s="8">
        <v>0</v>
      </c>
      <c r="T220" s="25">
        <f>27691920+13000000</f>
        <v>40691920</v>
      </c>
      <c r="U220" s="8">
        <v>0</v>
      </c>
      <c r="V220" s="25">
        <f>7271004+10626852</f>
        <v>17897856</v>
      </c>
      <c r="W220" s="8">
        <v>0</v>
      </c>
      <c r="X220" s="8">
        <v>0</v>
      </c>
      <c r="Y220" s="8">
        <v>0</v>
      </c>
      <c r="Z220" s="8">
        <v>0</v>
      </c>
      <c r="AA220" s="15" t="s">
        <v>920</v>
      </c>
      <c r="AB220" s="15" t="s">
        <v>921</v>
      </c>
      <c r="AC220" s="20">
        <f t="shared" si="49"/>
        <v>0.59065481925400776</v>
      </c>
      <c r="AD220" s="21">
        <f t="shared" si="50"/>
        <v>0.19281199620455311</v>
      </c>
      <c r="AE220" s="22">
        <f t="shared" si="51"/>
        <v>0</v>
      </c>
      <c r="AF220" s="22">
        <f t="shared" si="52"/>
        <v>1</v>
      </c>
      <c r="AG220" s="20">
        <f t="shared" si="53"/>
        <v>0.15038717715366376</v>
      </c>
      <c r="AH220" s="20">
        <f t="shared" si="54"/>
        <v>6.614600738777536E-2</v>
      </c>
      <c r="AI220" s="20">
        <f t="shared" si="55"/>
        <v>0</v>
      </c>
      <c r="AJ220" s="97">
        <f t="shared" si="56"/>
        <v>0</v>
      </c>
    </row>
    <row r="221" spans="1:36" ht="25.5" customHeight="1" x14ac:dyDescent="0.3">
      <c r="A221" s="95">
        <v>2023</v>
      </c>
      <c r="B221" s="5" t="s">
        <v>60</v>
      </c>
      <c r="C221" s="5" t="s">
        <v>1108</v>
      </c>
      <c r="D221" s="5" t="s">
        <v>77</v>
      </c>
      <c r="E221" s="9" t="s">
        <v>884</v>
      </c>
      <c r="F221" s="9" t="s">
        <v>885</v>
      </c>
      <c r="G221" s="9" t="s">
        <v>36</v>
      </c>
      <c r="H221" s="9" t="s">
        <v>777</v>
      </c>
      <c r="I221" s="5" t="s">
        <v>77</v>
      </c>
      <c r="J221" s="5">
        <v>12</v>
      </c>
      <c r="K221" s="9" t="s">
        <v>922</v>
      </c>
      <c r="L221" s="23">
        <f t="shared" si="60"/>
        <v>270000000</v>
      </c>
      <c r="M221" s="7">
        <v>0</v>
      </c>
      <c r="N221" s="23">
        <f t="shared" si="61"/>
        <v>120000000</v>
      </c>
      <c r="O221" s="23">
        <f t="shared" si="62"/>
        <v>150000000</v>
      </c>
      <c r="P221" s="45">
        <v>120000000</v>
      </c>
      <c r="Q221" s="8">
        <v>0</v>
      </c>
      <c r="R221" s="26">
        <v>50000000</v>
      </c>
      <c r="S221" s="8">
        <v>0</v>
      </c>
      <c r="T221" s="25">
        <v>100000000</v>
      </c>
      <c r="U221" s="8">
        <v>0</v>
      </c>
      <c r="V221" s="8">
        <v>0</v>
      </c>
      <c r="W221" s="8">
        <v>0</v>
      </c>
      <c r="X221" s="8">
        <v>0</v>
      </c>
      <c r="Y221" s="8">
        <v>0</v>
      </c>
      <c r="Z221" s="8">
        <v>0</v>
      </c>
      <c r="AA221" s="15" t="s">
        <v>923</v>
      </c>
      <c r="AB221" s="15" t="s">
        <v>924</v>
      </c>
      <c r="AC221" s="20">
        <f t="shared" si="49"/>
        <v>0.44444444444444442</v>
      </c>
      <c r="AD221" s="21">
        <f t="shared" si="50"/>
        <v>0.18518518518518517</v>
      </c>
      <c r="AE221" s="22">
        <f t="shared" si="51"/>
        <v>0</v>
      </c>
      <c r="AF221" s="22">
        <f t="shared" si="52"/>
        <v>1</v>
      </c>
      <c r="AG221" s="20">
        <f t="shared" si="53"/>
        <v>0.37037037037037035</v>
      </c>
      <c r="AH221" s="20">
        <f t="shared" si="54"/>
        <v>0</v>
      </c>
      <c r="AI221" s="20">
        <f t="shared" si="55"/>
        <v>0</v>
      </c>
      <c r="AJ221" s="97">
        <f t="shared" si="56"/>
        <v>0</v>
      </c>
    </row>
    <row r="222" spans="1:36" ht="25.5" customHeight="1" x14ac:dyDescent="0.3">
      <c r="A222" s="95">
        <v>2024</v>
      </c>
      <c r="B222" s="5" t="s">
        <v>60</v>
      </c>
      <c r="C222" s="5" t="s">
        <v>1108</v>
      </c>
      <c r="D222" s="5" t="s">
        <v>77</v>
      </c>
      <c r="E222" s="9" t="s">
        <v>925</v>
      </c>
      <c r="F222" s="9" t="s">
        <v>70</v>
      </c>
      <c r="G222" s="9" t="s">
        <v>35</v>
      </c>
      <c r="H222" s="9" t="s">
        <v>77</v>
      </c>
      <c r="I222" s="5" t="s">
        <v>77</v>
      </c>
      <c r="J222" s="5">
        <v>10</v>
      </c>
      <c r="K222" s="9" t="s">
        <v>926</v>
      </c>
      <c r="L222" s="23">
        <f t="shared" si="60"/>
        <v>356642000</v>
      </c>
      <c r="M222" s="24">
        <v>249499400</v>
      </c>
      <c r="N222" s="23">
        <f t="shared" si="61"/>
        <v>249499400</v>
      </c>
      <c r="O222" s="23">
        <f t="shared" si="62"/>
        <v>107142600</v>
      </c>
      <c r="P222" s="45">
        <v>249499400</v>
      </c>
      <c r="Q222" s="8">
        <v>0</v>
      </c>
      <c r="R222" s="26">
        <f>87142600+20000000</f>
        <v>107142600</v>
      </c>
      <c r="S222" s="8">
        <v>0</v>
      </c>
      <c r="T222" s="8">
        <v>0</v>
      </c>
      <c r="U222" s="8">
        <v>0</v>
      </c>
      <c r="V222" s="8">
        <v>0</v>
      </c>
      <c r="W222" s="8">
        <v>0</v>
      </c>
      <c r="X222" s="8">
        <v>0</v>
      </c>
      <c r="Y222" s="8">
        <v>0</v>
      </c>
      <c r="Z222" s="8">
        <v>0</v>
      </c>
      <c r="AA222" s="5">
        <v>0</v>
      </c>
      <c r="AB222" s="15" t="s">
        <v>927</v>
      </c>
      <c r="AC222" s="20">
        <f t="shared" si="49"/>
        <v>0.69957941016481517</v>
      </c>
      <c r="AD222" s="21">
        <f t="shared" si="50"/>
        <v>0.30042058983518488</v>
      </c>
      <c r="AE222" s="22">
        <f t="shared" si="51"/>
        <v>0</v>
      </c>
      <c r="AF222" s="22">
        <f t="shared" si="52"/>
        <v>1</v>
      </c>
      <c r="AG222" s="20">
        <f t="shared" si="53"/>
        <v>0</v>
      </c>
      <c r="AH222" s="20">
        <f t="shared" si="54"/>
        <v>0</v>
      </c>
      <c r="AI222" s="20">
        <f t="shared" si="55"/>
        <v>0</v>
      </c>
      <c r="AJ222" s="97">
        <f t="shared" si="56"/>
        <v>0</v>
      </c>
    </row>
    <row r="223" spans="1:36" ht="25.5" customHeight="1" x14ac:dyDescent="0.3">
      <c r="A223" s="95">
        <v>2024</v>
      </c>
      <c r="B223" s="5" t="s">
        <v>60</v>
      </c>
      <c r="C223" s="5" t="s">
        <v>1108</v>
      </c>
      <c r="D223" s="5">
        <v>948</v>
      </c>
      <c r="E223" s="9" t="s">
        <v>928</v>
      </c>
      <c r="F223" s="5" t="s">
        <v>75</v>
      </c>
      <c r="G223" s="9" t="s">
        <v>35</v>
      </c>
      <c r="H223" s="9" t="s">
        <v>77</v>
      </c>
      <c r="I223" s="5" t="s">
        <v>77</v>
      </c>
      <c r="J223" s="5">
        <v>12</v>
      </c>
      <c r="K223" s="9" t="s">
        <v>931</v>
      </c>
      <c r="L223" s="23">
        <f t="shared" si="60"/>
        <v>44200000</v>
      </c>
      <c r="M223" s="24">
        <v>39200000</v>
      </c>
      <c r="N223" s="23">
        <f t="shared" si="61"/>
        <v>39200000</v>
      </c>
      <c r="O223" s="23">
        <v>5000000</v>
      </c>
      <c r="P223" s="45">
        <v>39200000</v>
      </c>
      <c r="Q223" s="8">
        <v>0</v>
      </c>
      <c r="R223" s="26">
        <v>5000000</v>
      </c>
      <c r="S223" s="8">
        <v>0</v>
      </c>
      <c r="T223" s="8">
        <v>0</v>
      </c>
      <c r="U223" s="8">
        <v>0</v>
      </c>
      <c r="V223" s="8">
        <v>0</v>
      </c>
      <c r="W223" s="8">
        <v>0</v>
      </c>
      <c r="X223" s="8">
        <v>0</v>
      </c>
      <c r="Y223" s="8">
        <v>0</v>
      </c>
      <c r="Z223" s="8">
        <v>0</v>
      </c>
      <c r="AA223" s="15" t="s">
        <v>932</v>
      </c>
      <c r="AB223" s="15" t="s">
        <v>933</v>
      </c>
      <c r="AC223" s="20">
        <f t="shared" si="49"/>
        <v>0.8868778280542986</v>
      </c>
      <c r="AD223" s="21">
        <f t="shared" si="50"/>
        <v>0.11312217194570136</v>
      </c>
      <c r="AE223" s="22">
        <f t="shared" si="51"/>
        <v>0</v>
      </c>
      <c r="AF223" s="22">
        <f t="shared" si="52"/>
        <v>1</v>
      </c>
      <c r="AG223" s="20">
        <f t="shared" si="53"/>
        <v>0</v>
      </c>
      <c r="AH223" s="20">
        <f t="shared" si="54"/>
        <v>0</v>
      </c>
      <c r="AI223" s="20">
        <f t="shared" si="55"/>
        <v>0</v>
      </c>
      <c r="AJ223" s="97">
        <f t="shared" si="56"/>
        <v>0</v>
      </c>
    </row>
    <row r="224" spans="1:36" ht="25.5" customHeight="1" x14ac:dyDescent="0.3">
      <c r="A224" s="95">
        <v>2024</v>
      </c>
      <c r="B224" s="5" t="s">
        <v>60</v>
      </c>
      <c r="C224" s="5" t="s">
        <v>1108</v>
      </c>
      <c r="D224" s="5">
        <v>34</v>
      </c>
      <c r="E224" s="9" t="s">
        <v>934</v>
      </c>
      <c r="F224" s="5" t="s">
        <v>75</v>
      </c>
      <c r="G224" s="9" t="s">
        <v>35</v>
      </c>
      <c r="H224" s="9" t="s">
        <v>935</v>
      </c>
      <c r="I224" s="9" t="s">
        <v>936</v>
      </c>
      <c r="J224" s="5">
        <v>36</v>
      </c>
      <c r="K224" s="9" t="s">
        <v>937</v>
      </c>
      <c r="L224" s="23">
        <f t="shared" si="60"/>
        <v>27444842323.006245</v>
      </c>
      <c r="M224" s="7">
        <v>0</v>
      </c>
      <c r="N224" s="23">
        <f t="shared" si="61"/>
        <v>27328813680.006245</v>
      </c>
      <c r="O224" s="23">
        <v>116028643</v>
      </c>
      <c r="P224" s="45">
        <v>27328813680.006245</v>
      </c>
      <c r="Q224" s="8">
        <v>0</v>
      </c>
      <c r="R224" s="26">
        <v>24285065</v>
      </c>
      <c r="S224" s="8">
        <v>0</v>
      </c>
      <c r="T224" s="25">
        <v>17988937</v>
      </c>
      <c r="U224" s="8">
        <v>0</v>
      </c>
      <c r="V224" s="25">
        <v>17988937</v>
      </c>
      <c r="W224" s="8">
        <v>0</v>
      </c>
      <c r="X224" s="25">
        <v>599631</v>
      </c>
      <c r="Y224" s="8">
        <v>0</v>
      </c>
      <c r="Z224" s="25">
        <v>55166073</v>
      </c>
      <c r="AA224" s="54" t="s">
        <v>938</v>
      </c>
      <c r="AB224" s="54" t="s">
        <v>939</v>
      </c>
      <c r="AC224" s="20">
        <f t="shared" si="49"/>
        <v>0.99577229697170688</v>
      </c>
      <c r="AD224" s="21">
        <f t="shared" si="50"/>
        <v>8.8486808246817684E-4</v>
      </c>
      <c r="AE224" s="22">
        <f t="shared" si="51"/>
        <v>0</v>
      </c>
      <c r="AF224" s="22">
        <f t="shared" si="52"/>
        <v>1</v>
      </c>
      <c r="AG224" s="20">
        <f t="shared" si="53"/>
        <v>6.5545783751580803E-4</v>
      </c>
      <c r="AH224" s="20">
        <f t="shared" si="54"/>
        <v>6.5545783751580803E-4</v>
      </c>
      <c r="AI224" s="20">
        <f t="shared" si="55"/>
        <v>2.1848586081959234E-5</v>
      </c>
      <c r="AJ224" s="97">
        <f t="shared" si="56"/>
        <v>2.0100706847113428E-3</v>
      </c>
    </row>
    <row r="225" spans="1:36" ht="25.5" customHeight="1" x14ac:dyDescent="0.3">
      <c r="A225" s="95">
        <v>2024</v>
      </c>
      <c r="B225" s="5" t="s">
        <v>60</v>
      </c>
      <c r="C225" s="5" t="s">
        <v>1108</v>
      </c>
      <c r="D225" s="5">
        <v>34</v>
      </c>
      <c r="E225" s="9" t="s">
        <v>934</v>
      </c>
      <c r="F225" s="5" t="s">
        <v>75</v>
      </c>
      <c r="G225" s="9" t="s">
        <v>35</v>
      </c>
      <c r="H225" s="9" t="s">
        <v>940</v>
      </c>
      <c r="I225" s="9" t="s">
        <v>941</v>
      </c>
      <c r="J225" s="5">
        <v>36</v>
      </c>
      <c r="K225" s="9" t="s">
        <v>942</v>
      </c>
      <c r="L225" s="23">
        <f t="shared" si="60"/>
        <v>30134017580.006245</v>
      </c>
      <c r="M225" s="7">
        <v>0</v>
      </c>
      <c r="N225" s="23">
        <f t="shared" si="61"/>
        <v>30000000000.006245</v>
      </c>
      <c r="O225" s="23">
        <v>134017580</v>
      </c>
      <c r="P225" s="45">
        <v>30000000000.006245</v>
      </c>
      <c r="Q225" s="8">
        <v>0</v>
      </c>
      <c r="R225" s="26">
        <v>24285065</v>
      </c>
      <c r="S225" s="8">
        <v>0</v>
      </c>
      <c r="T225" s="25">
        <v>17988937</v>
      </c>
      <c r="U225" s="8">
        <v>0</v>
      </c>
      <c r="V225" s="25">
        <v>17988937</v>
      </c>
      <c r="W225" s="8">
        <v>0</v>
      </c>
      <c r="X225" s="25">
        <v>599631</v>
      </c>
      <c r="Y225" s="8">
        <v>0</v>
      </c>
      <c r="Z225" s="53">
        <v>73155010</v>
      </c>
      <c r="AA225" s="55" t="s">
        <v>943</v>
      </c>
      <c r="AB225" s="55" t="s">
        <v>944</v>
      </c>
      <c r="AC225" s="20">
        <f t="shared" si="49"/>
        <v>0.99555261492616509</v>
      </c>
      <c r="AD225" s="21">
        <f t="shared" si="50"/>
        <v>8.0590199881322856E-4</v>
      </c>
      <c r="AE225" s="22">
        <f t="shared" si="51"/>
        <v>0</v>
      </c>
      <c r="AF225" s="22">
        <f t="shared" si="52"/>
        <v>1</v>
      </c>
      <c r="AG225" s="20">
        <f t="shared" si="53"/>
        <v>5.9696444233627716E-4</v>
      </c>
      <c r="AH225" s="20">
        <f t="shared" si="54"/>
        <v>5.9696444233627716E-4</v>
      </c>
      <c r="AI225" s="20">
        <f t="shared" si="55"/>
        <v>1.9898807001355567E-5</v>
      </c>
      <c r="AJ225" s="97">
        <f t="shared" si="56"/>
        <v>2.4276553833478196E-3</v>
      </c>
    </row>
    <row r="226" spans="1:36" ht="25.5" customHeight="1" x14ac:dyDescent="0.3">
      <c r="A226" s="95">
        <v>2024</v>
      </c>
      <c r="B226" s="5" t="s">
        <v>60</v>
      </c>
      <c r="C226" s="5" t="s">
        <v>1108</v>
      </c>
      <c r="D226" s="5">
        <v>36</v>
      </c>
      <c r="E226" s="9" t="s">
        <v>945</v>
      </c>
      <c r="F226" s="5" t="s">
        <v>75</v>
      </c>
      <c r="G226" s="9" t="s">
        <v>35</v>
      </c>
      <c r="H226" s="9" t="s">
        <v>946</v>
      </c>
      <c r="I226" s="5" t="s">
        <v>77</v>
      </c>
      <c r="J226" s="5">
        <v>60</v>
      </c>
      <c r="K226" s="9" t="s">
        <v>947</v>
      </c>
      <c r="L226" s="23">
        <f t="shared" si="60"/>
        <v>40066271561</v>
      </c>
      <c r="M226" s="7">
        <v>0</v>
      </c>
      <c r="N226" s="23">
        <f>P226+Q226+S226+U226+W226+Y226</f>
        <v>36500000000</v>
      </c>
      <c r="O226" s="23">
        <f t="shared" si="59"/>
        <v>3566271561</v>
      </c>
      <c r="P226" s="45">
        <v>36500000000</v>
      </c>
      <c r="Q226" s="8">
        <v>0</v>
      </c>
      <c r="R226" s="26">
        <v>2231617600</v>
      </c>
      <c r="S226" s="8">
        <v>0</v>
      </c>
      <c r="T226" s="25">
        <v>824230000</v>
      </c>
      <c r="U226" s="8">
        <v>0</v>
      </c>
      <c r="V226" s="25">
        <v>468823961</v>
      </c>
      <c r="W226" s="8">
        <v>0</v>
      </c>
      <c r="X226" s="25">
        <v>40800000</v>
      </c>
      <c r="Y226" s="8">
        <v>0</v>
      </c>
      <c r="Z226" s="53">
        <v>800000</v>
      </c>
      <c r="AA226" s="56" t="s">
        <v>948</v>
      </c>
      <c r="AB226" s="56" t="s">
        <v>949</v>
      </c>
      <c r="AC226" s="20">
        <f t="shared" si="49"/>
        <v>0.91099068063844091</v>
      </c>
      <c r="AD226" s="21">
        <f t="shared" si="50"/>
        <v>5.5698159899965044E-2</v>
      </c>
      <c r="AE226" s="22">
        <f t="shared" si="51"/>
        <v>0</v>
      </c>
      <c r="AF226" s="22">
        <f t="shared" si="52"/>
        <v>1</v>
      </c>
      <c r="AG226" s="20">
        <f t="shared" si="53"/>
        <v>2.0571667087743075E-2</v>
      </c>
      <c r="AH226" s="20">
        <f t="shared" si="54"/>
        <v>1.1701212584410956E-2</v>
      </c>
      <c r="AI226" s="20">
        <f t="shared" si="55"/>
        <v>1.0183128704122847E-3</v>
      </c>
      <c r="AJ226" s="97">
        <f t="shared" si="56"/>
        <v>1.9966919027691857E-5</v>
      </c>
    </row>
    <row r="227" spans="1:36" ht="25.5" customHeight="1" x14ac:dyDescent="0.3">
      <c r="A227" s="95">
        <v>2024</v>
      </c>
      <c r="B227" s="5" t="s">
        <v>60</v>
      </c>
      <c r="C227" s="5" t="s">
        <v>1108</v>
      </c>
      <c r="D227" s="5">
        <v>36</v>
      </c>
      <c r="E227" s="9" t="s">
        <v>945</v>
      </c>
      <c r="F227" s="5" t="s">
        <v>75</v>
      </c>
      <c r="G227" s="9" t="s">
        <v>37</v>
      </c>
      <c r="H227" s="9" t="s">
        <v>950</v>
      </c>
      <c r="I227" s="5" t="s">
        <v>77</v>
      </c>
      <c r="J227" s="5">
        <v>60</v>
      </c>
      <c r="K227" s="9" t="s">
        <v>951</v>
      </c>
      <c r="L227" s="23">
        <f t="shared" si="57"/>
        <v>39814717771.269997</v>
      </c>
      <c r="M227" s="7">
        <v>0</v>
      </c>
      <c r="N227" s="23">
        <f t="shared" si="58"/>
        <v>36498961372</v>
      </c>
      <c r="O227" s="23">
        <f t="shared" si="59"/>
        <v>3315756399.27</v>
      </c>
      <c r="P227" s="45">
        <v>36498961372</v>
      </c>
      <c r="Q227" s="8">
        <v>0</v>
      </c>
      <c r="R227" s="26">
        <v>423784537.26999998</v>
      </c>
      <c r="S227" s="8">
        <v>0</v>
      </c>
      <c r="T227" s="25">
        <v>452946546</v>
      </c>
      <c r="U227" s="8">
        <v>0</v>
      </c>
      <c r="V227" s="25">
        <v>1363857503</v>
      </c>
      <c r="W227" s="8">
        <v>0</v>
      </c>
      <c r="X227" s="25">
        <v>679053356</v>
      </c>
      <c r="Y227" s="8">
        <v>0</v>
      </c>
      <c r="Z227" s="53">
        <v>396114457</v>
      </c>
      <c r="AA227" s="56" t="s">
        <v>952</v>
      </c>
      <c r="AB227" s="56" t="s">
        <v>953</v>
      </c>
      <c r="AC227" s="20">
        <f t="shared" si="49"/>
        <v>0.91672033396497865</v>
      </c>
      <c r="AD227" s="21">
        <f t="shared" si="50"/>
        <v>1.0643916646718007E-2</v>
      </c>
      <c r="AE227" s="22">
        <f t="shared" si="51"/>
        <v>0</v>
      </c>
      <c r="AF227" s="22">
        <f t="shared" si="52"/>
        <v>1</v>
      </c>
      <c r="AG227" s="20">
        <f t="shared" si="53"/>
        <v>1.1376359581452134E-2</v>
      </c>
      <c r="AH227" s="20">
        <f t="shared" si="54"/>
        <v>3.4255109149213897E-2</v>
      </c>
      <c r="AI227" s="20">
        <f t="shared" si="55"/>
        <v>1.7055335162767367E-2</v>
      </c>
      <c r="AJ227" s="97">
        <f t="shared" si="56"/>
        <v>9.948945494870071E-3</v>
      </c>
    </row>
    <row r="228" spans="1:36" ht="25.5" customHeight="1" x14ac:dyDescent="0.3">
      <c r="A228" s="95">
        <v>2024</v>
      </c>
      <c r="B228" s="5" t="s">
        <v>60</v>
      </c>
      <c r="C228" s="5" t="s">
        <v>1108</v>
      </c>
      <c r="D228" s="5">
        <v>36</v>
      </c>
      <c r="E228" s="9" t="s">
        <v>945</v>
      </c>
      <c r="F228" s="5" t="s">
        <v>75</v>
      </c>
      <c r="G228" s="9" t="s">
        <v>35</v>
      </c>
      <c r="H228" s="9" t="s">
        <v>954</v>
      </c>
      <c r="I228" s="5" t="s">
        <v>77</v>
      </c>
      <c r="J228" s="5">
        <v>36</v>
      </c>
      <c r="K228" s="9" t="s">
        <v>955</v>
      </c>
      <c r="L228" s="23">
        <f t="shared" si="57"/>
        <v>36595041549</v>
      </c>
      <c r="M228" s="7">
        <v>0</v>
      </c>
      <c r="N228" s="23">
        <f t="shared" si="58"/>
        <v>36500000000</v>
      </c>
      <c r="O228" s="23">
        <f t="shared" si="59"/>
        <v>95041549</v>
      </c>
      <c r="P228" s="45">
        <v>36500000000</v>
      </c>
      <c r="Q228" s="8">
        <v>0</v>
      </c>
      <c r="R228" s="26">
        <v>24285065</v>
      </c>
      <c r="S228" s="8">
        <v>0</v>
      </c>
      <c r="T228" s="25">
        <v>599631</v>
      </c>
      <c r="U228" s="8">
        <v>0</v>
      </c>
      <c r="V228" s="25">
        <v>17988937</v>
      </c>
      <c r="W228" s="8">
        <v>0</v>
      </c>
      <c r="X228" s="25">
        <v>599631</v>
      </c>
      <c r="Y228" s="8">
        <v>0</v>
      </c>
      <c r="Z228" s="53">
        <v>51568285</v>
      </c>
      <c r="AA228" s="56" t="s">
        <v>956</v>
      </c>
      <c r="AB228" s="56" t="s">
        <v>957</v>
      </c>
      <c r="AC228" s="20">
        <f t="shared" si="49"/>
        <v>0.99740288451721681</v>
      </c>
      <c r="AD228" s="21">
        <f t="shared" si="50"/>
        <v>6.6361627073118097E-4</v>
      </c>
      <c r="AE228" s="22">
        <f t="shared" si="51"/>
        <v>0</v>
      </c>
      <c r="AF228" s="22">
        <f t="shared" si="52"/>
        <v>1</v>
      </c>
      <c r="AG228" s="20">
        <f t="shared" si="53"/>
        <v>1.6385580521806664E-5</v>
      </c>
      <c r="AH228" s="20">
        <f t="shared" si="54"/>
        <v>4.9156760693694487E-4</v>
      </c>
      <c r="AI228" s="20">
        <f t="shared" si="55"/>
        <v>1.6385580521806664E-5</v>
      </c>
      <c r="AJ228" s="97">
        <f t="shared" si="56"/>
        <v>1.4091604440713953E-3</v>
      </c>
    </row>
    <row r="229" spans="1:36" ht="25.5" customHeight="1" x14ac:dyDescent="0.3">
      <c r="A229" s="95">
        <v>2024</v>
      </c>
      <c r="B229" s="5" t="s">
        <v>60</v>
      </c>
      <c r="C229" s="5" t="s">
        <v>1108</v>
      </c>
      <c r="D229" s="5">
        <v>36</v>
      </c>
      <c r="E229" s="9" t="s">
        <v>945</v>
      </c>
      <c r="F229" s="5" t="s">
        <v>75</v>
      </c>
      <c r="G229" s="9" t="s">
        <v>35</v>
      </c>
      <c r="H229" s="9" t="s">
        <v>958</v>
      </c>
      <c r="I229" s="5" t="s">
        <v>77</v>
      </c>
      <c r="J229" s="5">
        <v>36</v>
      </c>
      <c r="K229" s="9" t="s">
        <v>959</v>
      </c>
      <c r="L229" s="23">
        <f t="shared" si="57"/>
        <v>36593242655</v>
      </c>
      <c r="M229" s="7">
        <v>0</v>
      </c>
      <c r="N229" s="23">
        <f>+P229+Q229+S229+U229+W229+Y229</f>
        <v>36500000000</v>
      </c>
      <c r="O229" s="23">
        <f>+R229+T229+V229+X229+Z229</f>
        <v>93242655</v>
      </c>
      <c r="P229" s="45">
        <v>36500000000</v>
      </c>
      <c r="Q229" s="8">
        <v>0</v>
      </c>
      <c r="R229" s="26">
        <v>24285064</v>
      </c>
      <c r="S229" s="8">
        <v>0</v>
      </c>
      <c r="T229" s="25">
        <v>17988937</v>
      </c>
      <c r="U229" s="8">
        <v>0</v>
      </c>
      <c r="V229" s="25">
        <v>599631</v>
      </c>
      <c r="W229" s="8">
        <v>0</v>
      </c>
      <c r="X229" s="25">
        <v>599631</v>
      </c>
      <c r="Y229" s="8">
        <v>0</v>
      </c>
      <c r="Z229" s="53">
        <v>49769392</v>
      </c>
      <c r="AA229" s="56" t="s">
        <v>960</v>
      </c>
      <c r="AB229" s="56" t="s">
        <v>957</v>
      </c>
      <c r="AC229" s="20">
        <f t="shared" si="49"/>
        <v>0.99745191603053363</v>
      </c>
      <c r="AD229" s="21">
        <f t="shared" si="50"/>
        <v>6.6364886623901734E-4</v>
      </c>
      <c r="AE229" s="22">
        <f t="shared" si="51"/>
        <v>0</v>
      </c>
      <c r="AF229" s="22">
        <f t="shared" si="52"/>
        <v>1</v>
      </c>
      <c r="AG229" s="20">
        <f t="shared" si="53"/>
        <v>4.9159177200007009E-4</v>
      </c>
      <c r="AH229" s="20">
        <f t="shared" si="54"/>
        <v>1.6386386023597394E-5</v>
      </c>
      <c r="AI229" s="20">
        <f t="shared" si="55"/>
        <v>1.6386386023597394E-5</v>
      </c>
      <c r="AJ229" s="97">
        <f t="shared" si="56"/>
        <v>1.360070559180129E-3</v>
      </c>
    </row>
    <row r="230" spans="1:36" ht="25.5" customHeight="1" x14ac:dyDescent="0.3">
      <c r="A230" s="95">
        <v>2024</v>
      </c>
      <c r="B230" s="5" t="s">
        <v>60</v>
      </c>
      <c r="C230" s="5" t="s">
        <v>1108</v>
      </c>
      <c r="D230" s="5">
        <v>36</v>
      </c>
      <c r="E230" s="9" t="s">
        <v>945</v>
      </c>
      <c r="F230" s="5" t="s">
        <v>75</v>
      </c>
      <c r="G230" s="9" t="s">
        <v>37</v>
      </c>
      <c r="H230" s="32" t="s">
        <v>961</v>
      </c>
      <c r="I230" s="5" t="s">
        <v>77</v>
      </c>
      <c r="J230" s="5">
        <v>54</v>
      </c>
      <c r="K230" s="9" t="s">
        <v>962</v>
      </c>
      <c r="L230" s="23">
        <f>+SUM(P230:X230)</f>
        <v>24918683215</v>
      </c>
      <c r="M230" s="7">
        <v>0</v>
      </c>
      <c r="N230" s="23">
        <f>+P230+Q230+S230+U230+W230+Y230</f>
        <v>21971142096</v>
      </c>
      <c r="O230" s="23">
        <f>+R230+T230+V230+X230+Z230</f>
        <v>3268951119</v>
      </c>
      <c r="P230" s="45">
        <v>21971142096</v>
      </c>
      <c r="Q230" s="8">
        <v>0</v>
      </c>
      <c r="R230" s="26">
        <v>551485793</v>
      </c>
      <c r="S230" s="8">
        <v>0</v>
      </c>
      <c r="T230" s="25">
        <v>752683501</v>
      </c>
      <c r="U230" s="8">
        <v>0</v>
      </c>
      <c r="V230" s="25">
        <v>1101262800</v>
      </c>
      <c r="W230" s="8">
        <v>0</v>
      </c>
      <c r="X230" s="25">
        <v>542109025</v>
      </c>
      <c r="Y230" s="8">
        <v>0</v>
      </c>
      <c r="Z230" s="53">
        <v>321410000</v>
      </c>
      <c r="AA230" s="56" t="s">
        <v>963</v>
      </c>
      <c r="AB230" s="56" t="s">
        <v>964</v>
      </c>
      <c r="AC230" s="20">
        <f t="shared" si="49"/>
        <v>0.88171360847728486</v>
      </c>
      <c r="AD230" s="21">
        <f t="shared" si="50"/>
        <v>2.213141795020809E-2</v>
      </c>
      <c r="AE230" s="22">
        <f t="shared" si="51"/>
        <v>0</v>
      </c>
      <c r="AF230" s="22">
        <f t="shared" si="52"/>
        <v>1</v>
      </c>
      <c r="AG230" s="20">
        <f t="shared" si="53"/>
        <v>3.020558889511931E-2</v>
      </c>
      <c r="AH230" s="20">
        <f t="shared" si="54"/>
        <v>4.4194261410132864E-2</v>
      </c>
      <c r="AI230" s="20">
        <f t="shared" si="55"/>
        <v>2.1755123267254876E-2</v>
      </c>
      <c r="AJ230" s="97">
        <f t="shared" si="56"/>
        <v>1.2898354107512579E-2</v>
      </c>
    </row>
    <row r="231" spans="1:36" ht="25.5" customHeight="1" x14ac:dyDescent="0.3">
      <c r="A231" s="95">
        <v>2024</v>
      </c>
      <c r="B231" s="5" t="s">
        <v>60</v>
      </c>
      <c r="C231" s="5" t="s">
        <v>1108</v>
      </c>
      <c r="D231" s="5">
        <v>948</v>
      </c>
      <c r="E231" s="9" t="s">
        <v>928</v>
      </c>
      <c r="F231" s="5" t="s">
        <v>75</v>
      </c>
      <c r="G231" s="9" t="s">
        <v>35</v>
      </c>
      <c r="H231" s="9" t="s">
        <v>77</v>
      </c>
      <c r="I231" s="5" t="s">
        <v>77</v>
      </c>
      <c r="J231" s="5">
        <v>12</v>
      </c>
      <c r="K231" s="9" t="s">
        <v>965</v>
      </c>
      <c r="L231" s="23">
        <f t="shared" si="57"/>
        <v>484800000</v>
      </c>
      <c r="M231" s="7">
        <v>0</v>
      </c>
      <c r="N231" s="23">
        <f t="shared" si="58"/>
        <v>424800000</v>
      </c>
      <c r="O231" s="23">
        <f t="shared" si="59"/>
        <v>60000000</v>
      </c>
      <c r="P231" s="45">
        <v>424800000</v>
      </c>
      <c r="Q231" s="8">
        <v>0</v>
      </c>
      <c r="R231" s="26">
        <v>60000000</v>
      </c>
      <c r="S231" s="8">
        <v>0</v>
      </c>
      <c r="T231" s="8">
        <v>0</v>
      </c>
      <c r="U231" s="8">
        <v>0</v>
      </c>
      <c r="V231" s="8">
        <v>0</v>
      </c>
      <c r="W231" s="8">
        <v>0</v>
      </c>
      <c r="X231" s="8">
        <v>0</v>
      </c>
      <c r="Y231" s="8">
        <v>0</v>
      </c>
      <c r="Z231" s="8">
        <v>0</v>
      </c>
      <c r="AA231" s="57" t="s">
        <v>966</v>
      </c>
      <c r="AB231" s="56" t="s">
        <v>967</v>
      </c>
      <c r="AC231" s="20">
        <f t="shared" si="49"/>
        <v>0.87623762376237624</v>
      </c>
      <c r="AD231" s="21">
        <f t="shared" si="50"/>
        <v>0.12376237623762376</v>
      </c>
      <c r="AE231" s="22">
        <f t="shared" si="51"/>
        <v>0</v>
      </c>
      <c r="AF231" s="22">
        <f t="shared" si="52"/>
        <v>1</v>
      </c>
      <c r="AG231" s="20">
        <f t="shared" si="53"/>
        <v>0</v>
      </c>
      <c r="AH231" s="20">
        <f t="shared" si="54"/>
        <v>0</v>
      </c>
      <c r="AI231" s="20">
        <f t="shared" si="55"/>
        <v>0</v>
      </c>
      <c r="AJ231" s="97">
        <f t="shared" si="56"/>
        <v>0</v>
      </c>
    </row>
    <row r="232" spans="1:36" ht="25.5" customHeight="1" x14ac:dyDescent="0.3">
      <c r="A232" s="95">
        <v>2024</v>
      </c>
      <c r="B232" s="5" t="s">
        <v>60</v>
      </c>
      <c r="C232" s="5" t="s">
        <v>1108</v>
      </c>
      <c r="D232" s="5">
        <v>6</v>
      </c>
      <c r="E232" s="9" t="s">
        <v>968</v>
      </c>
      <c r="F232" s="9" t="s">
        <v>1189</v>
      </c>
      <c r="G232" s="9" t="s">
        <v>37</v>
      </c>
      <c r="H232" s="9" t="s">
        <v>969</v>
      </c>
      <c r="I232" s="5" t="s">
        <v>77</v>
      </c>
      <c r="J232" s="5">
        <v>24</v>
      </c>
      <c r="K232" s="9" t="s">
        <v>970</v>
      </c>
      <c r="L232" s="23">
        <f t="shared" si="57"/>
        <v>3161295029.6799998</v>
      </c>
      <c r="M232" s="7">
        <v>0</v>
      </c>
      <c r="N232" s="23">
        <f t="shared" si="58"/>
        <v>3101295029.6799998</v>
      </c>
      <c r="O232" s="23">
        <f t="shared" si="59"/>
        <v>60000000</v>
      </c>
      <c r="P232" s="45">
        <v>3101295029.6799998</v>
      </c>
      <c r="Q232" s="8">
        <v>0</v>
      </c>
      <c r="R232" s="26">
        <v>60000000</v>
      </c>
      <c r="S232" s="8">
        <v>0</v>
      </c>
      <c r="T232" s="8">
        <v>0</v>
      </c>
      <c r="U232" s="8">
        <v>0</v>
      </c>
      <c r="V232" s="8">
        <v>0</v>
      </c>
      <c r="W232" s="8">
        <v>0</v>
      </c>
      <c r="X232" s="8">
        <v>0</v>
      </c>
      <c r="Y232" s="8">
        <v>0</v>
      </c>
      <c r="Z232" s="8">
        <v>0</v>
      </c>
      <c r="AA232" s="56" t="s">
        <v>971</v>
      </c>
      <c r="AB232" s="5">
        <v>0</v>
      </c>
      <c r="AC232" s="20">
        <f t="shared" si="49"/>
        <v>0.98102043642346359</v>
      </c>
      <c r="AD232" s="21">
        <f t="shared" si="50"/>
        <v>1.8979563576536376E-2</v>
      </c>
      <c r="AE232" s="22">
        <f t="shared" si="51"/>
        <v>0</v>
      </c>
      <c r="AF232" s="22">
        <f t="shared" si="52"/>
        <v>1</v>
      </c>
      <c r="AG232" s="20">
        <f t="shared" si="53"/>
        <v>0</v>
      </c>
      <c r="AH232" s="20">
        <f t="shared" si="54"/>
        <v>0</v>
      </c>
      <c r="AI232" s="20">
        <f t="shared" si="55"/>
        <v>0</v>
      </c>
      <c r="AJ232" s="97">
        <f t="shared" si="56"/>
        <v>0</v>
      </c>
    </row>
    <row r="233" spans="1:36" ht="25.5" customHeight="1" x14ac:dyDescent="0.3">
      <c r="A233" s="95">
        <v>2024</v>
      </c>
      <c r="B233" s="5" t="s">
        <v>60</v>
      </c>
      <c r="C233" s="5" t="s">
        <v>1108</v>
      </c>
      <c r="D233" s="5">
        <v>34</v>
      </c>
      <c r="E233" s="9" t="s">
        <v>934</v>
      </c>
      <c r="F233" s="5" t="s">
        <v>75</v>
      </c>
      <c r="G233" s="9" t="s">
        <v>35</v>
      </c>
      <c r="H233" s="9" t="s">
        <v>972</v>
      </c>
      <c r="I233" s="9" t="s">
        <v>973</v>
      </c>
      <c r="J233" s="5">
        <v>36</v>
      </c>
      <c r="K233" s="9" t="s">
        <v>974</v>
      </c>
      <c r="L233" s="23">
        <f t="shared" si="57"/>
        <v>29577204617</v>
      </c>
      <c r="M233" s="7">
        <v>0</v>
      </c>
      <c r="N233" s="23">
        <f t="shared" si="58"/>
        <v>29444386299</v>
      </c>
      <c r="O233" s="23">
        <f t="shared" si="59"/>
        <v>132818318</v>
      </c>
      <c r="P233" s="45">
        <v>29444386299</v>
      </c>
      <c r="Q233" s="8">
        <v>0</v>
      </c>
      <c r="R233" s="26">
        <v>24285065</v>
      </c>
      <c r="S233" s="8">
        <v>0</v>
      </c>
      <c r="T233" s="25">
        <v>17988937</v>
      </c>
      <c r="U233" s="8">
        <v>0</v>
      </c>
      <c r="V233" s="25">
        <v>17988937</v>
      </c>
      <c r="W233" s="8">
        <v>0</v>
      </c>
      <c r="X233" s="25">
        <v>599631</v>
      </c>
      <c r="Y233" s="8">
        <v>0</v>
      </c>
      <c r="Z233" s="53">
        <v>71955748</v>
      </c>
      <c r="AA233" s="56" t="s">
        <v>975</v>
      </c>
      <c r="AB233" s="56" t="s">
        <v>976</v>
      </c>
      <c r="AC233" s="20">
        <f t="shared" si="49"/>
        <v>0.9955094364149728</v>
      </c>
      <c r="AD233" s="21">
        <f t="shared" si="50"/>
        <v>8.2107370572950453E-4</v>
      </c>
      <c r="AE233" s="22">
        <f t="shared" si="51"/>
        <v>0</v>
      </c>
      <c r="AF233" s="22">
        <f t="shared" si="52"/>
        <v>1</v>
      </c>
      <c r="AG233" s="20">
        <f t="shared" si="53"/>
        <v>6.0820274373260259E-4</v>
      </c>
      <c r="AH233" s="20">
        <f t="shared" si="54"/>
        <v>6.0820274373260259E-4</v>
      </c>
      <c r="AI233" s="20">
        <f t="shared" si="55"/>
        <v>2.0273416902128468E-5</v>
      </c>
      <c r="AJ233" s="97">
        <f t="shared" si="56"/>
        <v>2.4328109749304104E-3</v>
      </c>
    </row>
    <row r="234" spans="1:36" ht="34.5" customHeight="1" x14ac:dyDescent="0.3">
      <c r="A234" s="95">
        <v>2024</v>
      </c>
      <c r="B234" s="5" t="s">
        <v>60</v>
      </c>
      <c r="C234" s="5" t="s">
        <v>1108</v>
      </c>
      <c r="D234" s="5">
        <v>34</v>
      </c>
      <c r="E234" s="9" t="s">
        <v>934</v>
      </c>
      <c r="F234" s="5" t="s">
        <v>75</v>
      </c>
      <c r="G234" s="9" t="s">
        <v>35</v>
      </c>
      <c r="H234" s="9" t="s">
        <v>977</v>
      </c>
      <c r="I234" s="9" t="s">
        <v>978</v>
      </c>
      <c r="J234" s="5">
        <v>36</v>
      </c>
      <c r="K234" s="9" t="s">
        <v>974</v>
      </c>
      <c r="L234" s="23">
        <f t="shared" si="57"/>
        <v>29575405722.477409</v>
      </c>
      <c r="M234" s="7">
        <v>0</v>
      </c>
      <c r="N234" s="23">
        <f t="shared" si="58"/>
        <v>29443187036.345268</v>
      </c>
      <c r="O234" s="23">
        <f t="shared" si="59"/>
        <v>132218686.13214549</v>
      </c>
      <c r="P234" s="45">
        <v>29443187036.345268</v>
      </c>
      <c r="Q234" s="8">
        <v>0</v>
      </c>
      <c r="R234" s="26">
        <v>24285064.834665261</v>
      </c>
      <c r="S234" s="8">
        <v>0</v>
      </c>
      <c r="T234" s="25">
        <v>17988936.914566856</v>
      </c>
      <c r="U234" s="8">
        <v>0</v>
      </c>
      <c r="V234" s="25">
        <v>17988937</v>
      </c>
      <c r="W234" s="8">
        <v>0</v>
      </c>
      <c r="X234" s="25">
        <v>3597787.3829133715</v>
      </c>
      <c r="Y234" s="8">
        <v>0</v>
      </c>
      <c r="Z234" s="53">
        <v>68357960</v>
      </c>
      <c r="AA234" s="56" t="s">
        <v>979</v>
      </c>
      <c r="AB234" s="56" t="s">
        <v>976</v>
      </c>
      <c r="AC234" s="20">
        <f t="shared" si="49"/>
        <v>0.99552943796028281</v>
      </c>
      <c r="AD234" s="21">
        <f t="shared" si="50"/>
        <v>8.2112364112755111E-4</v>
      </c>
      <c r="AE234" s="22">
        <f t="shared" si="51"/>
        <v>0</v>
      </c>
      <c r="AF234" s="22">
        <f t="shared" si="52"/>
        <v>1</v>
      </c>
      <c r="AG234" s="20">
        <f t="shared" si="53"/>
        <v>6.0823973416855625E-4</v>
      </c>
      <c r="AH234" s="20">
        <f t="shared" si="54"/>
        <v>6.0823973705721127E-4</v>
      </c>
      <c r="AI234" s="20">
        <f t="shared" si="55"/>
        <v>1.2164794683371126E-4</v>
      </c>
      <c r="AJ234" s="97">
        <f t="shared" si="56"/>
        <v>2.3113109805302759E-3</v>
      </c>
    </row>
    <row r="235" spans="1:36" ht="25.5" customHeight="1" x14ac:dyDescent="0.3">
      <c r="A235" s="95">
        <v>2024</v>
      </c>
      <c r="B235" s="5" t="s">
        <v>60</v>
      </c>
      <c r="C235" s="5" t="s">
        <v>1108</v>
      </c>
      <c r="D235" s="5">
        <v>34</v>
      </c>
      <c r="E235" s="9" t="s">
        <v>934</v>
      </c>
      <c r="F235" s="5" t="s">
        <v>75</v>
      </c>
      <c r="G235" s="9" t="s">
        <v>35</v>
      </c>
      <c r="H235" s="9" t="s">
        <v>980</v>
      </c>
      <c r="I235" s="9" t="s">
        <v>978</v>
      </c>
      <c r="J235" s="5">
        <v>36</v>
      </c>
      <c r="K235" s="9" t="s">
        <v>981</v>
      </c>
      <c r="L235" s="23">
        <f t="shared" si="57"/>
        <v>30097440074.749229</v>
      </c>
      <c r="M235" s="7">
        <v>0</v>
      </c>
      <c r="N235" s="23">
        <f t="shared" si="58"/>
        <v>30000000000</v>
      </c>
      <c r="O235" s="23">
        <f t="shared" si="59"/>
        <v>97440074.749232113</v>
      </c>
      <c r="P235" s="45">
        <v>30000000000</v>
      </c>
      <c r="Q235" s="8">
        <v>0</v>
      </c>
      <c r="R235" s="26">
        <v>24285064.834665261</v>
      </c>
      <c r="S235" s="8">
        <v>0</v>
      </c>
      <c r="T235" s="25">
        <v>17988936.914566856</v>
      </c>
      <c r="U235" s="8">
        <v>0</v>
      </c>
      <c r="V235" s="25">
        <v>17988937</v>
      </c>
      <c r="W235" s="8">
        <v>0</v>
      </c>
      <c r="X235" s="25">
        <v>599631</v>
      </c>
      <c r="Y235" s="8">
        <v>0</v>
      </c>
      <c r="Z235" s="53">
        <v>36577505</v>
      </c>
      <c r="AA235" s="56" t="s">
        <v>982</v>
      </c>
      <c r="AB235" s="56" t="s">
        <v>983</v>
      </c>
      <c r="AC235" s="20">
        <f t="shared" si="49"/>
        <v>0.99676251287460893</v>
      </c>
      <c r="AD235" s="21">
        <f t="shared" si="50"/>
        <v>8.0688140833079156E-4</v>
      </c>
      <c r="AE235" s="22">
        <f t="shared" si="51"/>
        <v>0</v>
      </c>
      <c r="AF235" s="22">
        <f t="shared" si="52"/>
        <v>1</v>
      </c>
      <c r="AG235" s="20">
        <f t="shared" si="53"/>
        <v>5.9768993209688241E-4</v>
      </c>
      <c r="AH235" s="20">
        <f t="shared" si="54"/>
        <v>5.9768993493543429E-4</v>
      </c>
      <c r="AI235" s="20">
        <f t="shared" si="55"/>
        <v>1.9922990078583822E-5</v>
      </c>
      <c r="AJ235" s="97">
        <f t="shared" si="56"/>
        <v>1.2153028599494525E-3</v>
      </c>
    </row>
    <row r="236" spans="1:36" ht="25.5" customHeight="1" x14ac:dyDescent="0.3">
      <c r="A236" s="95">
        <v>2024</v>
      </c>
      <c r="B236" s="5" t="s">
        <v>60</v>
      </c>
      <c r="C236" s="5" t="s">
        <v>1108</v>
      </c>
      <c r="D236" s="5">
        <v>6</v>
      </c>
      <c r="E236" s="9" t="s">
        <v>968</v>
      </c>
      <c r="F236" s="9" t="s">
        <v>1189</v>
      </c>
      <c r="G236" s="9" t="s">
        <v>37</v>
      </c>
      <c r="H236" s="9" t="s">
        <v>984</v>
      </c>
      <c r="I236" s="5" t="s">
        <v>77</v>
      </c>
      <c r="J236" s="5">
        <v>24</v>
      </c>
      <c r="K236" s="9" t="s">
        <v>981</v>
      </c>
      <c r="L236" s="23">
        <f t="shared" si="57"/>
        <v>13535347186</v>
      </c>
      <c r="M236" s="7">
        <v>0</v>
      </c>
      <c r="N236" s="23">
        <f t="shared" si="58"/>
        <v>13535347186</v>
      </c>
      <c r="O236" s="23">
        <f t="shared" si="59"/>
        <v>0</v>
      </c>
      <c r="P236" s="45">
        <v>13535347186</v>
      </c>
      <c r="Q236" s="8">
        <v>0</v>
      </c>
      <c r="R236" s="8">
        <v>0</v>
      </c>
      <c r="S236" s="8">
        <v>0</v>
      </c>
      <c r="T236" s="8">
        <v>0</v>
      </c>
      <c r="U236" s="8">
        <v>0</v>
      </c>
      <c r="V236" s="8">
        <v>0</v>
      </c>
      <c r="W236" s="8">
        <v>0</v>
      </c>
      <c r="X236" s="8">
        <v>0</v>
      </c>
      <c r="Y236" s="8">
        <v>0</v>
      </c>
      <c r="Z236" s="8">
        <v>0</v>
      </c>
      <c r="AA236" s="56" t="s">
        <v>986</v>
      </c>
      <c r="AB236" s="56" t="s">
        <v>987</v>
      </c>
      <c r="AC236" s="20">
        <f t="shared" si="49"/>
        <v>1</v>
      </c>
      <c r="AD236" s="21">
        <f t="shared" si="50"/>
        <v>0</v>
      </c>
      <c r="AE236" s="22">
        <f t="shared" si="51"/>
        <v>0</v>
      </c>
      <c r="AF236" s="22">
        <f t="shared" si="52"/>
        <v>0</v>
      </c>
      <c r="AG236" s="20">
        <f t="shared" si="53"/>
        <v>0</v>
      </c>
      <c r="AH236" s="20">
        <f t="shared" si="54"/>
        <v>0</v>
      </c>
      <c r="AI236" s="20">
        <f t="shared" si="55"/>
        <v>0</v>
      </c>
      <c r="AJ236" s="97">
        <f t="shared" si="56"/>
        <v>0</v>
      </c>
    </row>
    <row r="237" spans="1:36" ht="25.5" customHeight="1" x14ac:dyDescent="0.3">
      <c r="A237" s="95">
        <v>2024</v>
      </c>
      <c r="B237" s="5" t="s">
        <v>60</v>
      </c>
      <c r="C237" s="9" t="s">
        <v>1260</v>
      </c>
      <c r="D237" s="5">
        <v>949</v>
      </c>
      <c r="E237" s="9" t="s">
        <v>988</v>
      </c>
      <c r="F237" s="5" t="s">
        <v>75</v>
      </c>
      <c r="G237" s="9" t="s">
        <v>35</v>
      </c>
      <c r="H237" s="9" t="s">
        <v>989</v>
      </c>
      <c r="I237" s="9" t="s">
        <v>990</v>
      </c>
      <c r="J237" s="5">
        <v>30</v>
      </c>
      <c r="K237" s="9" t="s">
        <v>991</v>
      </c>
      <c r="L237" s="23">
        <f t="shared" si="57"/>
        <v>9161152581</v>
      </c>
      <c r="M237" s="7">
        <v>0</v>
      </c>
      <c r="N237" s="23">
        <f t="shared" si="58"/>
        <v>7999954182</v>
      </c>
      <c r="O237" s="23">
        <f t="shared" si="59"/>
        <v>1161198399</v>
      </c>
      <c r="P237" s="45">
        <v>7999954182</v>
      </c>
      <c r="Q237" s="8">
        <v>0</v>
      </c>
      <c r="R237" s="26">
        <v>405510000</v>
      </c>
      <c r="S237" s="8">
        <v>0</v>
      </c>
      <c r="T237" s="25">
        <v>151729718</v>
      </c>
      <c r="U237" s="8">
        <v>0</v>
      </c>
      <c r="V237" s="25">
        <v>289650000</v>
      </c>
      <c r="W237" s="8">
        <v>0</v>
      </c>
      <c r="X237" s="25">
        <v>5196800</v>
      </c>
      <c r="Y237" s="8">
        <v>0</v>
      </c>
      <c r="Z237" s="53">
        <v>309111881</v>
      </c>
      <c r="AA237" s="56" t="s">
        <v>992</v>
      </c>
      <c r="AB237" s="56" t="s">
        <v>993</v>
      </c>
      <c r="AC237" s="20">
        <f t="shared" si="49"/>
        <v>0.87324756478695742</v>
      </c>
      <c r="AD237" s="21">
        <f t="shared" si="50"/>
        <v>4.4264081011052857E-2</v>
      </c>
      <c r="AE237" s="22">
        <f t="shared" si="51"/>
        <v>0</v>
      </c>
      <c r="AF237" s="22">
        <f t="shared" si="52"/>
        <v>1</v>
      </c>
      <c r="AG237" s="20">
        <f t="shared" si="53"/>
        <v>1.6562295700072022E-2</v>
      </c>
      <c r="AH237" s="20">
        <f t="shared" si="54"/>
        <v>3.1617200722180612E-2</v>
      </c>
      <c r="AI237" s="20">
        <f t="shared" si="55"/>
        <v>5.672648669533168E-4</v>
      </c>
      <c r="AJ237" s="97">
        <f t="shared" si="56"/>
        <v>3.3741592912783731E-2</v>
      </c>
    </row>
    <row r="238" spans="1:36" ht="25.5" customHeight="1" x14ac:dyDescent="0.3">
      <c r="A238" s="95">
        <v>2024</v>
      </c>
      <c r="B238" s="5" t="s">
        <v>60</v>
      </c>
      <c r="C238" s="5" t="s">
        <v>1259</v>
      </c>
      <c r="D238" s="5">
        <v>951</v>
      </c>
      <c r="E238" s="9" t="s">
        <v>994</v>
      </c>
      <c r="F238" s="5" t="s">
        <v>75</v>
      </c>
      <c r="G238" s="9" t="s">
        <v>37</v>
      </c>
      <c r="H238" s="9" t="s">
        <v>995</v>
      </c>
      <c r="I238" s="5" t="s">
        <v>77</v>
      </c>
      <c r="J238" s="5">
        <v>18</v>
      </c>
      <c r="K238" s="9" t="s">
        <v>996</v>
      </c>
      <c r="L238" s="23">
        <f t="shared" si="57"/>
        <v>5130385381</v>
      </c>
      <c r="M238" s="7">
        <v>0</v>
      </c>
      <c r="N238" s="23">
        <f t="shared" si="58"/>
        <v>3499999901</v>
      </c>
      <c r="O238" s="23">
        <f t="shared" si="59"/>
        <v>1630385480</v>
      </c>
      <c r="P238" s="45">
        <v>3499999901</v>
      </c>
      <c r="Q238" s="8">
        <v>0</v>
      </c>
      <c r="R238" s="26">
        <v>140000000</v>
      </c>
      <c r="S238" s="8">
        <v>0</v>
      </c>
      <c r="T238" s="25">
        <v>1266977500</v>
      </c>
      <c r="U238" s="8">
        <v>0</v>
      </c>
      <c r="V238" s="25">
        <v>223407980</v>
      </c>
      <c r="W238" s="8">
        <v>0</v>
      </c>
      <c r="X238" s="8">
        <v>0</v>
      </c>
      <c r="Y238" s="8">
        <v>0</v>
      </c>
      <c r="Z238" s="8">
        <v>0</v>
      </c>
      <c r="AA238" s="56" t="s">
        <v>997</v>
      </c>
      <c r="AB238" s="56" t="s">
        <v>998</v>
      </c>
      <c r="AC238" s="20">
        <f t="shared" si="49"/>
        <v>0.68220993962012855</v>
      </c>
      <c r="AD238" s="21">
        <f t="shared" si="50"/>
        <v>2.7288398356676978E-2</v>
      </c>
      <c r="AE238" s="22">
        <f t="shared" si="51"/>
        <v>0</v>
      </c>
      <c r="AF238" s="22">
        <f t="shared" si="52"/>
        <v>1</v>
      </c>
      <c r="AG238" s="20">
        <f t="shared" si="53"/>
        <v>0.24695561949247649</v>
      </c>
      <c r="AH238" s="20">
        <f t="shared" si="54"/>
        <v>4.3546042530718025E-2</v>
      </c>
      <c r="AI238" s="20">
        <f t="shared" si="55"/>
        <v>0</v>
      </c>
      <c r="AJ238" s="97">
        <f t="shared" si="56"/>
        <v>0</v>
      </c>
    </row>
    <row r="239" spans="1:36" ht="25.5" customHeight="1" x14ac:dyDescent="0.3">
      <c r="A239" s="95">
        <v>2024</v>
      </c>
      <c r="B239" s="5" t="s">
        <v>60</v>
      </c>
      <c r="C239" s="5" t="s">
        <v>1108</v>
      </c>
      <c r="D239" s="5" t="s">
        <v>985</v>
      </c>
      <c r="E239" s="9" t="s">
        <v>999</v>
      </c>
      <c r="F239" s="9" t="s">
        <v>1000</v>
      </c>
      <c r="G239" s="9" t="s">
        <v>35</v>
      </c>
      <c r="H239" s="9" t="s">
        <v>985</v>
      </c>
      <c r="I239" s="5" t="s">
        <v>77</v>
      </c>
      <c r="J239" s="5">
        <v>9</v>
      </c>
      <c r="K239" s="9" t="s">
        <v>942</v>
      </c>
      <c r="L239" s="23">
        <f t="shared" si="57"/>
        <v>154000000</v>
      </c>
      <c r="M239" s="7">
        <v>0</v>
      </c>
      <c r="N239" s="23">
        <f t="shared" si="58"/>
        <v>100000000</v>
      </c>
      <c r="O239" s="23">
        <f t="shared" si="59"/>
        <v>54000000</v>
      </c>
      <c r="P239" s="45">
        <v>100000000</v>
      </c>
      <c r="Q239" s="8">
        <v>0</v>
      </c>
      <c r="R239" s="26">
        <v>54000000</v>
      </c>
      <c r="S239" s="8">
        <v>0</v>
      </c>
      <c r="T239" s="8">
        <v>0</v>
      </c>
      <c r="U239" s="8">
        <v>0</v>
      </c>
      <c r="V239" s="8">
        <v>0</v>
      </c>
      <c r="W239" s="8">
        <v>0</v>
      </c>
      <c r="X239" s="8">
        <v>0</v>
      </c>
      <c r="Y239" s="8">
        <v>0</v>
      </c>
      <c r="Z239" s="8">
        <v>0</v>
      </c>
      <c r="AA239" s="56" t="s">
        <v>1001</v>
      </c>
      <c r="AB239" s="56" t="s">
        <v>1002</v>
      </c>
      <c r="AC239" s="20">
        <f t="shared" si="49"/>
        <v>0.64935064935064934</v>
      </c>
      <c r="AD239" s="21">
        <f t="shared" si="50"/>
        <v>0.35064935064935066</v>
      </c>
      <c r="AE239" s="22">
        <f t="shared" si="51"/>
        <v>0</v>
      </c>
      <c r="AF239" s="22">
        <f t="shared" si="52"/>
        <v>1</v>
      </c>
      <c r="AG239" s="20">
        <f t="shared" si="53"/>
        <v>0</v>
      </c>
      <c r="AH239" s="20">
        <f t="shared" si="54"/>
        <v>0</v>
      </c>
      <c r="AI239" s="20">
        <f t="shared" si="55"/>
        <v>0</v>
      </c>
      <c r="AJ239" s="97">
        <f t="shared" si="56"/>
        <v>0</v>
      </c>
    </row>
    <row r="240" spans="1:36" ht="25.5" customHeight="1" x14ac:dyDescent="0.3">
      <c r="A240" s="95">
        <v>2024</v>
      </c>
      <c r="B240" s="5" t="s">
        <v>60</v>
      </c>
      <c r="C240" s="9" t="s">
        <v>1260</v>
      </c>
      <c r="D240" s="5" t="s">
        <v>985</v>
      </c>
      <c r="E240" s="9" t="s">
        <v>1003</v>
      </c>
      <c r="F240" s="9" t="s">
        <v>1000</v>
      </c>
      <c r="G240" s="9" t="s">
        <v>37</v>
      </c>
      <c r="H240" s="9" t="s">
        <v>1004</v>
      </c>
      <c r="I240" s="5" t="s">
        <v>77</v>
      </c>
      <c r="J240" s="5">
        <v>15</v>
      </c>
      <c r="K240" s="9" t="s">
        <v>1005</v>
      </c>
      <c r="L240" s="23">
        <f t="shared" si="57"/>
        <v>243828920</v>
      </c>
      <c r="M240" s="7">
        <v>0</v>
      </c>
      <c r="N240" s="23">
        <f t="shared" si="58"/>
        <v>102235679</v>
      </c>
      <c r="O240" s="23">
        <f t="shared" si="59"/>
        <v>141593241</v>
      </c>
      <c r="P240" s="45">
        <v>101997900</v>
      </c>
      <c r="Q240" s="8">
        <v>0</v>
      </c>
      <c r="R240" s="26">
        <v>35237115</v>
      </c>
      <c r="S240" s="25">
        <v>237779</v>
      </c>
      <c r="T240" s="25">
        <v>50111746</v>
      </c>
      <c r="U240" s="8">
        <v>0</v>
      </c>
      <c r="V240" s="25">
        <v>30894380</v>
      </c>
      <c r="W240" s="8">
        <v>0</v>
      </c>
      <c r="X240" s="25">
        <v>25350000</v>
      </c>
      <c r="Y240" s="8">
        <v>0</v>
      </c>
      <c r="Z240" s="8">
        <v>0</v>
      </c>
      <c r="AA240" s="5">
        <v>0</v>
      </c>
      <c r="AB240" s="5">
        <v>0</v>
      </c>
      <c r="AC240" s="20">
        <f t="shared" si="49"/>
        <v>0.4183174826021458</v>
      </c>
      <c r="AD240" s="21">
        <f t="shared" si="50"/>
        <v>0.1445157325882426</v>
      </c>
      <c r="AE240" s="22">
        <f t="shared" si="51"/>
        <v>0</v>
      </c>
      <c r="AF240" s="22">
        <f t="shared" si="52"/>
        <v>1</v>
      </c>
      <c r="AG240" s="20">
        <f t="shared" si="53"/>
        <v>0.20649529596407185</v>
      </c>
      <c r="AH240" s="20">
        <f t="shared" si="54"/>
        <v>0.12670515048009892</v>
      </c>
      <c r="AI240" s="20">
        <f t="shared" si="55"/>
        <v>0.10396633836544082</v>
      </c>
      <c r="AJ240" s="97">
        <f t="shared" si="56"/>
        <v>0</v>
      </c>
    </row>
    <row r="241" spans="1:36" ht="25.5" customHeight="1" x14ac:dyDescent="0.3">
      <c r="A241" s="95">
        <v>2024</v>
      </c>
      <c r="B241" s="5" t="s">
        <v>60</v>
      </c>
      <c r="C241" s="9" t="s">
        <v>1261</v>
      </c>
      <c r="D241" s="5">
        <v>34</v>
      </c>
      <c r="E241" s="9" t="s">
        <v>934</v>
      </c>
      <c r="F241" s="5" t="s">
        <v>75</v>
      </c>
      <c r="G241" s="9" t="s">
        <v>35</v>
      </c>
      <c r="H241" s="9" t="s">
        <v>1006</v>
      </c>
      <c r="I241" s="5" t="s">
        <v>77</v>
      </c>
      <c r="J241" s="5">
        <v>36</v>
      </c>
      <c r="K241" s="9" t="s">
        <v>1007</v>
      </c>
      <c r="L241" s="23">
        <f t="shared" si="57"/>
        <v>30116028642.894279</v>
      </c>
      <c r="M241" s="7">
        <v>0</v>
      </c>
      <c r="N241" s="23">
        <f t="shared" si="58"/>
        <v>30000000000</v>
      </c>
      <c r="O241" s="23">
        <f t="shared" si="59"/>
        <v>116028642.89428453</v>
      </c>
      <c r="P241" s="45">
        <v>30000000000</v>
      </c>
      <c r="Q241" s="8">
        <v>0</v>
      </c>
      <c r="R241" s="26">
        <v>24285064.834665261</v>
      </c>
      <c r="S241" s="8">
        <v>0</v>
      </c>
      <c r="T241" s="25">
        <v>17988936.914566856</v>
      </c>
      <c r="U241" s="8">
        <v>0</v>
      </c>
      <c r="V241" s="25">
        <v>17988936.914566856</v>
      </c>
      <c r="W241" s="8">
        <v>0</v>
      </c>
      <c r="X241" s="25">
        <v>599631.23048556189</v>
      </c>
      <c r="Y241" s="8">
        <v>0</v>
      </c>
      <c r="Z241" s="53">
        <v>55166073</v>
      </c>
      <c r="AA241" s="56" t="s">
        <v>1008</v>
      </c>
      <c r="AB241" s="56" t="s">
        <v>1009</v>
      </c>
      <c r="AC241" s="20">
        <f t="shared" si="49"/>
        <v>0.99614727943481163</v>
      </c>
      <c r="AD241" s="21">
        <f t="shared" si="50"/>
        <v>8.0638337553166049E-4</v>
      </c>
      <c r="AE241" s="22">
        <f t="shared" si="51"/>
        <v>0</v>
      </c>
      <c r="AF241" s="22">
        <f t="shared" si="52"/>
        <v>1</v>
      </c>
      <c r="AG241" s="20">
        <f t="shared" si="53"/>
        <v>5.9732101891234093E-4</v>
      </c>
      <c r="AH241" s="20">
        <f t="shared" si="54"/>
        <v>5.9732101891234093E-4</v>
      </c>
      <c r="AI241" s="20">
        <f t="shared" si="55"/>
        <v>1.9910700630411365E-5</v>
      </c>
      <c r="AJ241" s="97">
        <f t="shared" si="56"/>
        <v>1.8317844512017406E-3</v>
      </c>
    </row>
    <row r="242" spans="1:36" ht="25.5" customHeight="1" x14ac:dyDescent="0.3">
      <c r="A242" s="95">
        <v>2024</v>
      </c>
      <c r="B242" s="5" t="s">
        <v>60</v>
      </c>
      <c r="C242" s="9" t="s">
        <v>1260</v>
      </c>
      <c r="D242" s="5">
        <v>34</v>
      </c>
      <c r="E242" s="9" t="s">
        <v>934</v>
      </c>
      <c r="F242" s="5" t="s">
        <v>75</v>
      </c>
      <c r="G242" s="9" t="s">
        <v>37</v>
      </c>
      <c r="H242" s="9" t="s">
        <v>1010</v>
      </c>
      <c r="I242" s="5" t="s">
        <v>77</v>
      </c>
      <c r="J242" s="5">
        <v>36</v>
      </c>
      <c r="K242" s="9" t="s">
        <v>1011</v>
      </c>
      <c r="L242" s="23">
        <f t="shared" ref="L242:L258" si="63">+SUM(P242:Z242)</f>
        <v>40226227382</v>
      </c>
      <c r="M242" s="7">
        <v>0</v>
      </c>
      <c r="N242" s="23">
        <f>+P242+Q242+S242+U242+W242+Y242</f>
        <v>29522135645</v>
      </c>
      <c r="O242" s="23">
        <f>+R242+T242+V242+X242+Z242</f>
        <v>10704091737</v>
      </c>
      <c r="P242" s="45">
        <v>29522135645</v>
      </c>
      <c r="Q242" s="8">
        <v>0</v>
      </c>
      <c r="R242" s="26">
        <v>38399263</v>
      </c>
      <c r="S242" s="8">
        <v>0</v>
      </c>
      <c r="T242" s="25">
        <v>9373142933</v>
      </c>
      <c r="U242" s="8">
        <v>0</v>
      </c>
      <c r="V242" s="25">
        <v>1268800000</v>
      </c>
      <c r="W242" s="8">
        <v>0</v>
      </c>
      <c r="X242" s="25">
        <v>4499913</v>
      </c>
      <c r="Y242" s="8">
        <v>0</v>
      </c>
      <c r="Z242" s="53">
        <v>19249628</v>
      </c>
      <c r="AA242" s="56" t="s">
        <v>1012</v>
      </c>
      <c r="AB242" s="56" t="s">
        <v>1013</v>
      </c>
      <c r="AC242" s="20">
        <f t="shared" si="49"/>
        <v>0.73390266913795277</v>
      </c>
      <c r="AD242" s="21">
        <f t="shared" si="50"/>
        <v>9.54582756054884E-4</v>
      </c>
      <c r="AE242" s="22">
        <f t="shared" si="51"/>
        <v>0</v>
      </c>
      <c r="AF242" s="22">
        <f t="shared" si="52"/>
        <v>1</v>
      </c>
      <c r="AG242" s="20">
        <f t="shared" si="53"/>
        <v>0.23301073809358006</v>
      </c>
      <c r="AH242" s="20">
        <f t="shared" si="54"/>
        <v>3.1541610600246073E-2</v>
      </c>
      <c r="AI242" s="20">
        <f t="shared" si="55"/>
        <v>1.1186515099384072E-4</v>
      </c>
      <c r="AJ242" s="97">
        <f t="shared" si="56"/>
        <v>4.7853426117244134E-4</v>
      </c>
    </row>
    <row r="243" spans="1:36" ht="25.5" customHeight="1" x14ac:dyDescent="0.3">
      <c r="A243" s="95">
        <v>2024</v>
      </c>
      <c r="B243" s="5" t="s">
        <v>60</v>
      </c>
      <c r="C243" s="5" t="s">
        <v>1108</v>
      </c>
      <c r="D243" s="5">
        <v>34</v>
      </c>
      <c r="E243" s="9" t="s">
        <v>934</v>
      </c>
      <c r="F243" s="5" t="s">
        <v>75</v>
      </c>
      <c r="G243" s="9" t="s">
        <v>37</v>
      </c>
      <c r="H243" s="9" t="s">
        <v>1014</v>
      </c>
      <c r="I243" s="5" t="s">
        <v>77</v>
      </c>
      <c r="J243" s="5">
        <v>36</v>
      </c>
      <c r="K243" s="9" t="s">
        <v>996</v>
      </c>
      <c r="L243" s="23">
        <f t="shared" si="63"/>
        <v>45800098901.357307</v>
      </c>
      <c r="M243" s="7">
        <v>0</v>
      </c>
      <c r="N243" s="23">
        <f t="shared" ref="N243:N257" si="64">+P243+Q243+S243+U243+W243+Y243</f>
        <v>40000000000.357307</v>
      </c>
      <c r="O243" s="23">
        <f t="shared" ref="O243:O257" si="65">+R243+T243+V243+X243+Z243</f>
        <v>5800098901</v>
      </c>
      <c r="P243" s="45">
        <v>40000000000.357307</v>
      </c>
      <c r="Q243" s="8">
        <v>0</v>
      </c>
      <c r="R243" s="26">
        <v>343746750</v>
      </c>
      <c r="S243" s="8">
        <v>0</v>
      </c>
      <c r="T243" s="25">
        <v>1055704176</v>
      </c>
      <c r="U243" s="8">
        <v>0</v>
      </c>
      <c r="V243" s="25">
        <v>867927922</v>
      </c>
      <c r="W243" s="8">
        <v>0</v>
      </c>
      <c r="X243" s="25">
        <v>104732856</v>
      </c>
      <c r="Y243" s="8">
        <v>0</v>
      </c>
      <c r="Z243" s="53">
        <v>3427987197</v>
      </c>
      <c r="AA243" s="56" t="s">
        <v>1015</v>
      </c>
      <c r="AB243" s="56" t="s">
        <v>1016</v>
      </c>
      <c r="AC243" s="20">
        <f t="shared" si="49"/>
        <v>0.87336055947188984</v>
      </c>
      <c r="AD243" s="21">
        <f t="shared" si="50"/>
        <v>7.5053713473490534E-3</v>
      </c>
      <c r="AE243" s="22">
        <f t="shared" si="51"/>
        <v>0</v>
      </c>
      <c r="AF243" s="22">
        <f t="shared" si="52"/>
        <v>1</v>
      </c>
      <c r="AG243" s="20">
        <f t="shared" si="53"/>
        <v>2.3050259744498362E-2</v>
      </c>
      <c r="AH243" s="20">
        <f t="shared" si="54"/>
        <v>1.8950350388310593E-2</v>
      </c>
      <c r="AI243" s="20">
        <f t="shared" si="55"/>
        <v>2.2867386427607951E-3</v>
      </c>
      <c r="AJ243" s="97">
        <f t="shared" si="56"/>
        <v>7.4846720405191303E-2</v>
      </c>
    </row>
    <row r="244" spans="1:36" ht="25.5" customHeight="1" x14ac:dyDescent="0.3">
      <c r="A244" s="95">
        <v>2024</v>
      </c>
      <c r="B244" s="5" t="s">
        <v>60</v>
      </c>
      <c r="C244" s="9" t="s">
        <v>1260</v>
      </c>
      <c r="D244" s="5">
        <v>35</v>
      </c>
      <c r="E244" s="9" t="s">
        <v>1017</v>
      </c>
      <c r="F244" s="5" t="s">
        <v>75</v>
      </c>
      <c r="G244" s="9" t="s">
        <v>37</v>
      </c>
      <c r="H244" s="9" t="s">
        <v>1018</v>
      </c>
      <c r="I244" s="5" t="s">
        <v>77</v>
      </c>
      <c r="J244" s="5">
        <v>96</v>
      </c>
      <c r="K244" s="9" t="s">
        <v>1019</v>
      </c>
      <c r="L244" s="23">
        <f t="shared" si="63"/>
        <v>44136135204.020653</v>
      </c>
      <c r="M244" s="7">
        <v>0</v>
      </c>
      <c r="N244" s="23">
        <f>+P244+Q244+T244+U244+W244+Y244</f>
        <v>40850348587.491943</v>
      </c>
      <c r="O244" s="23">
        <f t="shared" si="65"/>
        <v>10455504292.108744</v>
      </c>
      <c r="P244" s="45">
        <v>32400000000</v>
      </c>
      <c r="Q244" s="8">
        <v>0</v>
      </c>
      <c r="R244" s="26">
        <v>2019955437.106463</v>
      </c>
      <c r="S244" s="25">
        <v>373772000</v>
      </c>
      <c r="T244" s="25">
        <v>7543489675.5800276</v>
      </c>
      <c r="U244" s="25">
        <v>302516121</v>
      </c>
      <c r="V244" s="25">
        <v>22000000</v>
      </c>
      <c r="W244" s="25">
        <v>286000000</v>
      </c>
      <c r="X244" s="25">
        <v>507816408.42225242</v>
      </c>
      <c r="Y244" s="25">
        <v>318342790.91191995</v>
      </c>
      <c r="Z244" s="53">
        <v>362242771</v>
      </c>
      <c r="AA244" s="56" t="s">
        <v>1020</v>
      </c>
      <c r="AB244" s="56" t="s">
        <v>1021</v>
      </c>
      <c r="AC244" s="20">
        <f t="shared" si="49"/>
        <v>0.73409236785753884</v>
      </c>
      <c r="AD244" s="21">
        <f t="shared" si="50"/>
        <v>4.5766477462722013E-2</v>
      </c>
      <c r="AE244" s="22">
        <f t="shared" si="51"/>
        <v>0</v>
      </c>
      <c r="AF244" s="22">
        <f t="shared" si="52"/>
        <v>1</v>
      </c>
      <c r="AG244" s="20">
        <f t="shared" si="53"/>
        <v>0.17938275834488543</v>
      </c>
      <c r="AH244" s="20">
        <f t="shared" si="54"/>
        <v>7.3526175207664687E-3</v>
      </c>
      <c r="AI244" s="20">
        <f t="shared" si="55"/>
        <v>1.7985634780952421E-2</v>
      </c>
      <c r="AJ244" s="97">
        <f t="shared" si="56"/>
        <v>1.5420144033135028E-2</v>
      </c>
    </row>
    <row r="245" spans="1:36" ht="25.5" customHeight="1" x14ac:dyDescent="0.3">
      <c r="A245" s="95">
        <v>2024</v>
      </c>
      <c r="B245" s="5" t="s">
        <v>60</v>
      </c>
      <c r="C245" s="5" t="s">
        <v>1108</v>
      </c>
      <c r="D245" s="5">
        <v>35</v>
      </c>
      <c r="E245" s="9" t="s">
        <v>1017</v>
      </c>
      <c r="F245" s="5" t="s">
        <v>75</v>
      </c>
      <c r="G245" s="9" t="s">
        <v>35</v>
      </c>
      <c r="H245" s="9" t="s">
        <v>1022</v>
      </c>
      <c r="I245" s="5" t="s">
        <v>77</v>
      </c>
      <c r="J245" s="5">
        <v>96</v>
      </c>
      <c r="K245" s="9" t="s">
        <v>1019</v>
      </c>
      <c r="L245" s="23">
        <f t="shared" si="63"/>
        <v>40608210288</v>
      </c>
      <c r="M245" s="7">
        <v>0</v>
      </c>
      <c r="N245" s="23">
        <f t="shared" si="64"/>
        <v>32400000000</v>
      </c>
      <c r="O245" s="23">
        <f t="shared" si="65"/>
        <v>8208210288</v>
      </c>
      <c r="P245" s="45">
        <v>32400000000</v>
      </c>
      <c r="Q245" s="8">
        <v>0</v>
      </c>
      <c r="R245" s="26">
        <v>3522798312</v>
      </c>
      <c r="S245" s="8">
        <v>0</v>
      </c>
      <c r="T245" s="25">
        <v>2033611976</v>
      </c>
      <c r="U245" s="8">
        <v>0</v>
      </c>
      <c r="V245" s="25">
        <v>2651800000</v>
      </c>
      <c r="W245" s="8">
        <v>0</v>
      </c>
      <c r="X245" s="8">
        <v>0</v>
      </c>
      <c r="Y245" s="8">
        <v>0</v>
      </c>
      <c r="Z245" s="8">
        <v>0</v>
      </c>
      <c r="AA245" s="5">
        <v>0</v>
      </c>
      <c r="AB245" s="56" t="s">
        <v>1023</v>
      </c>
      <c r="AC245" s="20">
        <f t="shared" si="49"/>
        <v>0.79786820867538744</v>
      </c>
      <c r="AD245" s="21">
        <f t="shared" si="50"/>
        <v>8.6750888232102433E-2</v>
      </c>
      <c r="AE245" s="22">
        <f t="shared" si="51"/>
        <v>0</v>
      </c>
      <c r="AF245" s="22">
        <f t="shared" si="52"/>
        <v>1</v>
      </c>
      <c r="AG245" s="20">
        <f t="shared" si="53"/>
        <v>5.0078837791109103E-2</v>
      </c>
      <c r="AH245" s="20">
        <f t="shared" si="54"/>
        <v>6.5302065301401008E-2</v>
      </c>
      <c r="AI245" s="20">
        <f t="shared" si="55"/>
        <v>0</v>
      </c>
      <c r="AJ245" s="97">
        <f t="shared" si="56"/>
        <v>0</v>
      </c>
    </row>
    <row r="246" spans="1:36" ht="25.5" customHeight="1" x14ac:dyDescent="0.3">
      <c r="A246" s="95">
        <v>2024</v>
      </c>
      <c r="B246" s="5" t="s">
        <v>60</v>
      </c>
      <c r="C246" s="5" t="s">
        <v>1108</v>
      </c>
      <c r="D246" s="5">
        <v>39</v>
      </c>
      <c r="E246" s="9" t="s">
        <v>1024</v>
      </c>
      <c r="F246" s="5" t="s">
        <v>75</v>
      </c>
      <c r="G246" s="9" t="s">
        <v>37</v>
      </c>
      <c r="H246" s="9" t="s">
        <v>1025</v>
      </c>
      <c r="I246" s="5" t="s">
        <v>77</v>
      </c>
      <c r="J246" s="5">
        <v>36</v>
      </c>
      <c r="K246" t="s">
        <v>1026</v>
      </c>
      <c r="L246" s="23">
        <f t="shared" si="63"/>
        <v>23188831731.155201</v>
      </c>
      <c r="M246" s="7">
        <v>0</v>
      </c>
      <c r="N246" s="23">
        <f t="shared" si="64"/>
        <v>19339889313.875202</v>
      </c>
      <c r="O246" s="23">
        <f t="shared" si="65"/>
        <v>3848942417.2800002</v>
      </c>
      <c r="P246" s="45">
        <v>19339889313.875202</v>
      </c>
      <c r="Q246" s="8">
        <v>0</v>
      </c>
      <c r="R246" s="26">
        <v>112800000</v>
      </c>
      <c r="S246" s="8">
        <v>0</v>
      </c>
      <c r="T246" s="25">
        <v>69600000</v>
      </c>
      <c r="U246" s="8">
        <v>0</v>
      </c>
      <c r="V246" s="25">
        <v>3596942417.2800002</v>
      </c>
      <c r="W246" s="8">
        <v>0</v>
      </c>
      <c r="X246" s="25">
        <v>69600000</v>
      </c>
      <c r="Y246" s="8">
        <v>0</v>
      </c>
      <c r="Z246" s="8">
        <v>0</v>
      </c>
      <c r="AA246" s="56" t="s">
        <v>1027</v>
      </c>
      <c r="AB246" s="56" t="s">
        <v>1028</v>
      </c>
      <c r="AC246" s="20">
        <f t="shared" si="49"/>
        <v>0.83401740709046679</v>
      </c>
      <c r="AD246" s="21">
        <f t="shared" si="50"/>
        <v>4.8644106485299264E-3</v>
      </c>
      <c r="AE246" s="22">
        <f t="shared" si="51"/>
        <v>0</v>
      </c>
      <c r="AF246" s="22">
        <f t="shared" si="52"/>
        <v>1</v>
      </c>
      <c r="AG246" s="20">
        <f t="shared" si="53"/>
        <v>3.0014448682418693E-3</v>
      </c>
      <c r="AH246" s="20">
        <f t="shared" si="54"/>
        <v>0.15511529252451955</v>
      </c>
      <c r="AI246" s="20">
        <f t="shared" si="55"/>
        <v>3.0014448682418693E-3</v>
      </c>
      <c r="AJ246" s="97">
        <f t="shared" si="56"/>
        <v>0</v>
      </c>
    </row>
    <row r="247" spans="1:36" ht="25.5" customHeight="1" x14ac:dyDescent="0.3">
      <c r="A247" s="95">
        <v>2024</v>
      </c>
      <c r="B247" s="5" t="s">
        <v>60</v>
      </c>
      <c r="C247" s="9" t="s">
        <v>1260</v>
      </c>
      <c r="D247" s="5">
        <v>40</v>
      </c>
      <c r="E247" s="9" t="s">
        <v>1029</v>
      </c>
      <c r="F247" s="5" t="s">
        <v>75</v>
      </c>
      <c r="G247" s="9" t="s">
        <v>35</v>
      </c>
      <c r="H247" s="9" t="s">
        <v>1030</v>
      </c>
      <c r="I247" s="5" t="s">
        <v>77</v>
      </c>
      <c r="J247" s="5">
        <v>36</v>
      </c>
      <c r="K247" s="9" t="s">
        <v>1031</v>
      </c>
      <c r="L247" s="23">
        <f t="shared" si="63"/>
        <v>18713651561</v>
      </c>
      <c r="M247" s="7">
        <v>0</v>
      </c>
      <c r="N247" s="23">
        <f t="shared" si="64"/>
        <v>17773812841</v>
      </c>
      <c r="O247" s="23">
        <f t="shared" si="65"/>
        <v>939838720</v>
      </c>
      <c r="P247" s="45">
        <v>17773812841</v>
      </c>
      <c r="Q247" s="8">
        <v>0</v>
      </c>
      <c r="R247" s="26">
        <v>371051520</v>
      </c>
      <c r="S247" s="8">
        <v>0</v>
      </c>
      <c r="T247" s="25">
        <v>5196800</v>
      </c>
      <c r="U247" s="8">
        <v>0</v>
      </c>
      <c r="V247" s="25">
        <v>10393600</v>
      </c>
      <c r="W247" s="8">
        <v>0</v>
      </c>
      <c r="X247" s="25">
        <v>5196800</v>
      </c>
      <c r="Y247" s="8">
        <v>0</v>
      </c>
      <c r="Z247" s="53">
        <v>548000000</v>
      </c>
      <c r="AA247" s="56" t="s">
        <v>1032</v>
      </c>
      <c r="AB247" s="56" t="s">
        <v>1033</v>
      </c>
      <c r="AC247" s="20">
        <f t="shared" si="49"/>
        <v>0.94977790855320499</v>
      </c>
      <c r="AD247" s="21">
        <f t="shared" si="50"/>
        <v>1.9827852345679357E-2</v>
      </c>
      <c r="AE247" s="22">
        <f t="shared" si="51"/>
        <v>0</v>
      </c>
      <c r="AF247" s="22">
        <f t="shared" si="52"/>
        <v>1</v>
      </c>
      <c r="AG247" s="20">
        <f t="shared" si="53"/>
        <v>2.7770101324480894E-4</v>
      </c>
      <c r="AH247" s="20">
        <f t="shared" si="54"/>
        <v>5.5540202648961788E-4</v>
      </c>
      <c r="AI247" s="20">
        <f t="shared" si="55"/>
        <v>2.7770101324480894E-4</v>
      </c>
      <c r="AJ247" s="97">
        <f t="shared" si="56"/>
        <v>2.9283435048136408E-2</v>
      </c>
    </row>
    <row r="248" spans="1:36" ht="25.5" customHeight="1" x14ac:dyDescent="0.3">
      <c r="A248" s="95">
        <v>2024</v>
      </c>
      <c r="B248" s="5" t="s">
        <v>60</v>
      </c>
      <c r="C248" s="9" t="s">
        <v>1261</v>
      </c>
      <c r="D248" s="5">
        <v>40</v>
      </c>
      <c r="E248" s="9" t="s">
        <v>1029</v>
      </c>
      <c r="F248" s="5" t="s">
        <v>75</v>
      </c>
      <c r="G248" s="9" t="s">
        <v>35</v>
      </c>
      <c r="H248" s="9" t="s">
        <v>1034</v>
      </c>
      <c r="I248" s="5" t="s">
        <v>77</v>
      </c>
      <c r="J248" s="5">
        <v>36</v>
      </c>
      <c r="K248" s="9" t="s">
        <v>1031</v>
      </c>
      <c r="L248" s="23">
        <f t="shared" si="63"/>
        <v>18436679497</v>
      </c>
      <c r="M248" s="7">
        <v>0</v>
      </c>
      <c r="N248" s="23">
        <f t="shared" si="64"/>
        <v>17502037577</v>
      </c>
      <c r="O248" s="23">
        <f t="shared" si="65"/>
        <v>934641920</v>
      </c>
      <c r="P248" s="45">
        <v>17502037577</v>
      </c>
      <c r="Q248" s="8">
        <v>0</v>
      </c>
      <c r="R248" s="26">
        <v>371051520</v>
      </c>
      <c r="S248" s="8">
        <v>0</v>
      </c>
      <c r="T248" s="25">
        <v>192000000</v>
      </c>
      <c r="U248" s="8">
        <v>0</v>
      </c>
      <c r="V248" s="25">
        <v>5196800</v>
      </c>
      <c r="W248" s="8">
        <v>0</v>
      </c>
      <c r="X248" s="25">
        <v>2598400</v>
      </c>
      <c r="Y248" s="8">
        <v>0</v>
      </c>
      <c r="Z248" s="53">
        <v>363795200</v>
      </c>
      <c r="AA248" s="56" t="s">
        <v>1035</v>
      </c>
      <c r="AB248" s="56" t="s">
        <v>1036</v>
      </c>
      <c r="AC248" s="20">
        <f t="shared" si="49"/>
        <v>0.94930530087307297</v>
      </c>
      <c r="AD248" s="21">
        <f t="shared" si="50"/>
        <v>2.0125723835486602E-2</v>
      </c>
      <c r="AE248" s="22">
        <f t="shared" si="51"/>
        <v>0</v>
      </c>
      <c r="AF248" s="22">
        <f t="shared" si="52"/>
        <v>1</v>
      </c>
      <c r="AG248" s="20">
        <f t="shared" si="53"/>
        <v>1.041402276539233E-2</v>
      </c>
      <c r="AH248" s="20">
        <f t="shared" si="54"/>
        <v>2.8187288284995239E-4</v>
      </c>
      <c r="AI248" s="20">
        <f t="shared" si="55"/>
        <v>1.409364414249762E-4</v>
      </c>
      <c r="AJ248" s="97">
        <f t="shared" si="56"/>
        <v>1.9732143201773206E-2</v>
      </c>
    </row>
    <row r="249" spans="1:36" ht="25.5" customHeight="1" x14ac:dyDescent="0.3">
      <c r="A249" s="95">
        <v>2024</v>
      </c>
      <c r="B249" s="5" t="s">
        <v>60</v>
      </c>
      <c r="C249" s="5" t="s">
        <v>1108</v>
      </c>
      <c r="D249" s="5">
        <v>40</v>
      </c>
      <c r="E249" s="59" t="s">
        <v>1029</v>
      </c>
      <c r="F249" s="5" t="s">
        <v>75</v>
      </c>
      <c r="G249" s="9" t="s">
        <v>35</v>
      </c>
      <c r="H249" s="9" t="s">
        <v>1037</v>
      </c>
      <c r="I249" s="5" t="s">
        <v>77</v>
      </c>
      <c r="J249" s="5">
        <v>36</v>
      </c>
      <c r="K249" s="9" t="s">
        <v>1038</v>
      </c>
      <c r="L249" s="23">
        <f t="shared" si="63"/>
        <v>18805483401</v>
      </c>
      <c r="M249" s="7">
        <v>0</v>
      </c>
      <c r="N249" s="23">
        <f t="shared" si="64"/>
        <v>17773812841</v>
      </c>
      <c r="O249" s="23">
        <f t="shared" si="65"/>
        <v>1031670560</v>
      </c>
      <c r="P249" s="45">
        <v>17773812841</v>
      </c>
      <c r="Q249" s="8">
        <v>0</v>
      </c>
      <c r="R249" s="26">
        <v>275170560</v>
      </c>
      <c r="S249" s="8">
        <v>0</v>
      </c>
      <c r="T249" s="25">
        <v>96000000</v>
      </c>
      <c r="U249" s="8">
        <v>0</v>
      </c>
      <c r="V249" s="25">
        <v>54000000</v>
      </c>
      <c r="W249" s="8">
        <v>0</v>
      </c>
      <c r="X249" s="25">
        <v>100000000</v>
      </c>
      <c r="Y249" s="8">
        <v>0</v>
      </c>
      <c r="Z249" s="53">
        <v>506500000</v>
      </c>
      <c r="AA249" s="56" t="s">
        <v>1039</v>
      </c>
      <c r="AB249" s="56" t="s">
        <v>1040</v>
      </c>
      <c r="AC249" s="20">
        <f t="shared" si="49"/>
        <v>0.94513990744076593</v>
      </c>
      <c r="AD249" s="21">
        <f t="shared" si="50"/>
        <v>1.4632464060209563E-2</v>
      </c>
      <c r="AE249" s="22">
        <f t="shared" si="51"/>
        <v>0</v>
      </c>
      <c r="AF249" s="22">
        <f t="shared" si="52"/>
        <v>1</v>
      </c>
      <c r="AG249" s="20">
        <f t="shared" si="53"/>
        <v>5.1048940329231369E-3</v>
      </c>
      <c r="AH249" s="20">
        <f t="shared" si="54"/>
        <v>2.8715028935192644E-3</v>
      </c>
      <c r="AI249" s="20">
        <f t="shared" si="55"/>
        <v>5.3175979509616014E-3</v>
      </c>
      <c r="AJ249" s="97">
        <f t="shared" si="56"/>
        <v>2.6933633621620511E-2</v>
      </c>
    </row>
    <row r="250" spans="1:36" ht="25.5" customHeight="1" x14ac:dyDescent="0.3">
      <c r="A250" s="95">
        <v>2024</v>
      </c>
      <c r="B250" s="5" t="s">
        <v>60</v>
      </c>
      <c r="C250" s="5" t="s">
        <v>1108</v>
      </c>
      <c r="D250" s="58">
        <v>41</v>
      </c>
      <c r="E250" s="60" t="s">
        <v>1041</v>
      </c>
      <c r="F250" s="5" t="s">
        <v>75</v>
      </c>
      <c r="G250" s="9" t="s">
        <v>35</v>
      </c>
      <c r="H250" s="9" t="s">
        <v>1042</v>
      </c>
      <c r="I250" s="5" t="s">
        <v>77</v>
      </c>
      <c r="J250" s="5">
        <v>36</v>
      </c>
      <c r="K250" s="9" t="s">
        <v>489</v>
      </c>
      <c r="L250" s="23">
        <f t="shared" si="63"/>
        <v>19204045168</v>
      </c>
      <c r="M250" s="7">
        <v>0</v>
      </c>
      <c r="N250" s="23">
        <f t="shared" si="64"/>
        <v>18182206448</v>
      </c>
      <c r="O250" s="23">
        <f t="shared" si="65"/>
        <v>1021838720</v>
      </c>
      <c r="P250" s="45">
        <v>18182206448</v>
      </c>
      <c r="Q250" s="8">
        <v>0</v>
      </c>
      <c r="R250" s="26">
        <v>371051520</v>
      </c>
      <c r="S250" s="8">
        <v>0</v>
      </c>
      <c r="T250" s="25">
        <v>96000000</v>
      </c>
      <c r="U250" s="8">
        <v>0</v>
      </c>
      <c r="V250" s="25">
        <v>178000000</v>
      </c>
      <c r="W250" s="8">
        <v>0</v>
      </c>
      <c r="X250" s="25">
        <v>178000000</v>
      </c>
      <c r="Y250" s="8">
        <v>0</v>
      </c>
      <c r="Z250" s="53">
        <v>198787200</v>
      </c>
      <c r="AA250" s="64" t="s">
        <v>1043</v>
      </c>
      <c r="AB250" s="64" t="s">
        <v>1044</v>
      </c>
      <c r="AC250" s="20">
        <f t="shared" si="49"/>
        <v>0.94679044383301569</v>
      </c>
      <c r="AD250" s="21">
        <f t="shared" si="50"/>
        <v>1.9321529227513425E-2</v>
      </c>
      <c r="AE250" s="22">
        <f t="shared" si="51"/>
        <v>0</v>
      </c>
      <c r="AF250" s="22">
        <f t="shared" si="52"/>
        <v>1</v>
      </c>
      <c r="AG250" s="20">
        <f t="shared" si="53"/>
        <v>4.998946792729185E-3</v>
      </c>
      <c r="AH250" s="20">
        <f t="shared" si="54"/>
        <v>9.2688805115186974E-3</v>
      </c>
      <c r="AI250" s="20">
        <f t="shared" si="55"/>
        <v>9.2688805115186974E-3</v>
      </c>
      <c r="AJ250" s="97">
        <f t="shared" si="56"/>
        <v>1.0351319123704322E-2</v>
      </c>
    </row>
    <row r="251" spans="1:36" ht="25.5" customHeight="1" x14ac:dyDescent="0.3">
      <c r="A251" s="95">
        <v>2024</v>
      </c>
      <c r="B251" s="5" t="s">
        <v>60</v>
      </c>
      <c r="C251" s="5" t="s">
        <v>1108</v>
      </c>
      <c r="D251" s="5">
        <v>41</v>
      </c>
      <c r="E251" s="60" t="s">
        <v>1041</v>
      </c>
      <c r="F251" s="5" t="s">
        <v>75</v>
      </c>
      <c r="G251" s="9" t="s">
        <v>35</v>
      </c>
      <c r="H251" s="9" t="s">
        <v>1045</v>
      </c>
      <c r="I251" s="5" t="s">
        <v>77</v>
      </c>
      <c r="J251" s="5">
        <v>36</v>
      </c>
      <c r="K251" s="9" t="s">
        <v>384</v>
      </c>
      <c r="L251" s="23">
        <f t="shared" si="63"/>
        <v>19343332368</v>
      </c>
      <c r="M251" s="7">
        <v>0</v>
      </c>
      <c r="N251" s="23">
        <f t="shared" si="64"/>
        <v>18478706448</v>
      </c>
      <c r="O251" s="23">
        <f t="shared" si="65"/>
        <v>864625920</v>
      </c>
      <c r="P251" s="61">
        <v>18478706448</v>
      </c>
      <c r="Q251" s="8">
        <v>0</v>
      </c>
      <c r="R251" s="26">
        <v>371051520</v>
      </c>
      <c r="S251" s="8">
        <v>0</v>
      </c>
      <c r="T251" s="25">
        <v>5196800</v>
      </c>
      <c r="U251" s="8">
        <v>0</v>
      </c>
      <c r="V251" s="25">
        <v>10393600</v>
      </c>
      <c r="W251" s="8">
        <v>0</v>
      </c>
      <c r="X251" s="25">
        <v>10393600</v>
      </c>
      <c r="Y251" s="8">
        <v>0</v>
      </c>
      <c r="Z251" s="53">
        <v>467590400</v>
      </c>
      <c r="AA251" s="64" t="s">
        <v>1046</v>
      </c>
      <c r="AB251" s="64" t="s">
        <v>1047</v>
      </c>
      <c r="AC251" s="20">
        <f t="shared" si="49"/>
        <v>0.95530108755043852</v>
      </c>
      <c r="AD251" s="21">
        <f t="shared" si="50"/>
        <v>1.9182399027265682E-2</v>
      </c>
      <c r="AE251" s="22">
        <f t="shared" si="51"/>
        <v>0</v>
      </c>
      <c r="AF251" s="22">
        <f t="shared" si="52"/>
        <v>1</v>
      </c>
      <c r="AG251" s="20">
        <f t="shared" si="53"/>
        <v>2.6866105080204037E-4</v>
      </c>
      <c r="AH251" s="20">
        <f t="shared" si="54"/>
        <v>5.3732210160408074E-4</v>
      </c>
      <c r="AI251" s="20">
        <f t="shared" si="55"/>
        <v>5.3732210160408074E-4</v>
      </c>
      <c r="AJ251" s="97">
        <f t="shared" si="56"/>
        <v>2.4173208168285557E-2</v>
      </c>
    </row>
    <row r="252" spans="1:36" ht="25.5" customHeight="1" x14ac:dyDescent="0.3">
      <c r="A252" s="95">
        <v>2024</v>
      </c>
      <c r="B252" s="5" t="s">
        <v>60</v>
      </c>
      <c r="C252" s="5" t="s">
        <v>1108</v>
      </c>
      <c r="D252" s="5">
        <v>41</v>
      </c>
      <c r="E252" s="60" t="s">
        <v>1041</v>
      </c>
      <c r="F252" s="5" t="s">
        <v>75</v>
      </c>
      <c r="G252" s="9" t="s">
        <v>35</v>
      </c>
      <c r="H252" s="9" t="s">
        <v>1048</v>
      </c>
      <c r="I252" s="5" t="s">
        <v>77</v>
      </c>
      <c r="J252" s="5">
        <v>36</v>
      </c>
      <c r="K252" s="9" t="s">
        <v>489</v>
      </c>
      <c r="L252" s="23">
        <f t="shared" si="63"/>
        <v>19689931452</v>
      </c>
      <c r="M252" s="7">
        <v>0</v>
      </c>
      <c r="N252" s="23">
        <f t="shared" si="64"/>
        <v>18668092732</v>
      </c>
      <c r="O252" s="23">
        <f t="shared" si="65"/>
        <v>1021838720</v>
      </c>
      <c r="P252" s="45">
        <v>18668092732</v>
      </c>
      <c r="Q252" s="8">
        <v>0</v>
      </c>
      <c r="R252" s="26">
        <v>371051520</v>
      </c>
      <c r="S252" s="8">
        <v>0</v>
      </c>
      <c r="T252" s="25">
        <v>5196800</v>
      </c>
      <c r="U252" s="8">
        <v>0</v>
      </c>
      <c r="V252" s="25">
        <v>96000000</v>
      </c>
      <c r="W252" s="8">
        <v>0</v>
      </c>
      <c r="X252" s="25">
        <v>178000000</v>
      </c>
      <c r="Y252" s="8">
        <v>0</v>
      </c>
      <c r="Z252" s="53">
        <v>371590400</v>
      </c>
      <c r="AA252" s="64" t="s">
        <v>1049</v>
      </c>
      <c r="AB252" s="64" t="s">
        <v>1050</v>
      </c>
      <c r="AC252" s="20">
        <f t="shared" si="49"/>
        <v>0.94810349022844331</v>
      </c>
      <c r="AD252" s="21">
        <f t="shared" si="50"/>
        <v>1.8844733964897095E-2</v>
      </c>
      <c r="AE252" s="22">
        <f t="shared" si="51"/>
        <v>0</v>
      </c>
      <c r="AF252" s="22">
        <f t="shared" si="52"/>
        <v>1</v>
      </c>
      <c r="AG252" s="20">
        <f t="shared" si="53"/>
        <v>2.6393184824785847E-4</v>
      </c>
      <c r="AH252" s="20">
        <f t="shared" si="54"/>
        <v>4.8755883297018198E-3</v>
      </c>
      <c r="AI252" s="20">
        <f t="shared" si="55"/>
        <v>9.0401533613221237E-3</v>
      </c>
      <c r="AJ252" s="97">
        <f t="shared" si="56"/>
        <v>1.8872102267387822E-2</v>
      </c>
    </row>
    <row r="253" spans="1:36" ht="25.5" customHeight="1" x14ac:dyDescent="0.3">
      <c r="A253" s="95">
        <v>2024</v>
      </c>
      <c r="B253" s="5" t="s">
        <v>60</v>
      </c>
      <c r="C253" s="5" t="s">
        <v>1108</v>
      </c>
      <c r="D253" s="5">
        <v>41</v>
      </c>
      <c r="E253" s="60" t="s">
        <v>1041</v>
      </c>
      <c r="F253" s="5" t="s">
        <v>75</v>
      </c>
      <c r="G253" s="9" t="s">
        <v>35</v>
      </c>
      <c r="H253" s="9" t="s">
        <v>1051</v>
      </c>
      <c r="I253" s="5" t="s">
        <v>77</v>
      </c>
      <c r="J253" s="5">
        <v>36</v>
      </c>
      <c r="K253" s="9" t="s">
        <v>384</v>
      </c>
      <c r="L253" s="23">
        <f t="shared" si="63"/>
        <v>19349521852</v>
      </c>
      <c r="M253" s="7">
        <v>0</v>
      </c>
      <c r="N253" s="23">
        <f t="shared" si="64"/>
        <v>18668092732</v>
      </c>
      <c r="O253" s="23">
        <f t="shared" si="65"/>
        <v>681429120</v>
      </c>
      <c r="P253" s="45">
        <v>18668092732</v>
      </c>
      <c r="Q253" s="8">
        <v>0</v>
      </c>
      <c r="R253" s="26">
        <v>371051520</v>
      </c>
      <c r="S253" s="8">
        <v>0</v>
      </c>
      <c r="T253" s="25">
        <v>5196800</v>
      </c>
      <c r="U253" s="8">
        <v>0</v>
      </c>
      <c r="V253" s="25">
        <v>5196800</v>
      </c>
      <c r="W253" s="8">
        <v>0</v>
      </c>
      <c r="X253" s="25">
        <v>5196800</v>
      </c>
      <c r="Y253" s="8">
        <v>0</v>
      </c>
      <c r="Z253" s="53">
        <v>294787200</v>
      </c>
      <c r="AA253" s="64" t="s">
        <v>1052</v>
      </c>
      <c r="AB253" s="64" t="s">
        <v>1053</v>
      </c>
      <c r="AC253" s="20">
        <f t="shared" si="49"/>
        <v>0.96478315458066133</v>
      </c>
      <c r="AD253" s="21">
        <f t="shared" si="50"/>
        <v>1.9176263002160309E-2</v>
      </c>
      <c r="AE253" s="22">
        <f t="shared" si="51"/>
        <v>0</v>
      </c>
      <c r="AF253" s="22">
        <f t="shared" si="52"/>
        <v>1</v>
      </c>
      <c r="AG253" s="20">
        <f t="shared" si="53"/>
        <v>2.6857511207507433E-4</v>
      </c>
      <c r="AH253" s="20">
        <f t="shared" si="54"/>
        <v>2.6857511207507433E-4</v>
      </c>
      <c r="AI253" s="20">
        <f t="shared" si="55"/>
        <v>2.6857511207507433E-4</v>
      </c>
      <c r="AJ253" s="97">
        <f t="shared" si="56"/>
        <v>1.5234857080953155E-2</v>
      </c>
    </row>
    <row r="254" spans="1:36" ht="25.5" customHeight="1" x14ac:dyDescent="0.3">
      <c r="A254" s="95">
        <v>2024</v>
      </c>
      <c r="B254" s="5" t="s">
        <v>60</v>
      </c>
      <c r="C254" s="5" t="s">
        <v>1108</v>
      </c>
      <c r="D254" s="5">
        <v>43</v>
      </c>
      <c r="E254" s="9" t="s">
        <v>1054</v>
      </c>
      <c r="F254" s="5" t="s">
        <v>75</v>
      </c>
      <c r="G254" s="9" t="s">
        <v>35</v>
      </c>
      <c r="H254" s="9" t="s">
        <v>1055</v>
      </c>
      <c r="I254" s="5" t="s">
        <v>77</v>
      </c>
      <c r="J254" s="5">
        <v>36</v>
      </c>
      <c r="K254" s="9" t="s">
        <v>1056</v>
      </c>
      <c r="L254" s="23">
        <f t="shared" si="63"/>
        <v>16487769855</v>
      </c>
      <c r="M254" s="7">
        <v>0</v>
      </c>
      <c r="N254" s="23">
        <f t="shared" si="64"/>
        <v>15649898098</v>
      </c>
      <c r="O254" s="23">
        <f t="shared" si="65"/>
        <v>837871757</v>
      </c>
      <c r="P254" s="45">
        <v>15649898098</v>
      </c>
      <c r="Q254" s="8">
        <v>0</v>
      </c>
      <c r="R254" s="26">
        <v>371051520</v>
      </c>
      <c r="S254" s="8">
        <v>0</v>
      </c>
      <c r="T254" s="25">
        <v>10393600</v>
      </c>
      <c r="U254" s="8">
        <v>0</v>
      </c>
      <c r="V254" s="25">
        <v>96000000</v>
      </c>
      <c r="W254" s="8">
        <v>0</v>
      </c>
      <c r="X254" s="25">
        <v>599631</v>
      </c>
      <c r="Y254" s="8">
        <v>0</v>
      </c>
      <c r="Z254" s="53">
        <v>359827006</v>
      </c>
      <c r="AA254" s="64" t="s">
        <v>1057</v>
      </c>
      <c r="AB254" s="64" t="s">
        <v>1058</v>
      </c>
      <c r="AC254" s="20">
        <f t="shared" si="49"/>
        <v>0.94918222631874549</v>
      </c>
      <c r="AD254" s="21">
        <f t="shared" si="50"/>
        <v>2.250465182757732E-2</v>
      </c>
      <c r="AE254" s="22">
        <f t="shared" si="51"/>
        <v>0</v>
      </c>
      <c r="AF254" s="22">
        <f t="shared" si="52"/>
        <v>1</v>
      </c>
      <c r="AG254" s="20">
        <f t="shared" si="53"/>
        <v>6.303824041338185E-4</v>
      </c>
      <c r="AH254" s="20">
        <f t="shared" si="54"/>
        <v>5.8224975751276341E-3</v>
      </c>
      <c r="AI254" s="20">
        <f t="shared" si="55"/>
        <v>3.6368229619493316E-5</v>
      </c>
      <c r="AJ254" s="97">
        <f t="shared" si="56"/>
        <v>2.1823873644796214E-2</v>
      </c>
    </row>
    <row r="255" spans="1:36" ht="25.5" customHeight="1" x14ac:dyDescent="0.3">
      <c r="A255" s="95">
        <v>2024</v>
      </c>
      <c r="B255" s="5" t="s">
        <v>60</v>
      </c>
      <c r="C255" s="9" t="s">
        <v>1260</v>
      </c>
      <c r="D255" s="5" t="s">
        <v>985</v>
      </c>
      <c r="E255" s="9" t="s">
        <v>1059</v>
      </c>
      <c r="F255" s="9" t="s">
        <v>1060</v>
      </c>
      <c r="G255" s="9" t="s">
        <v>37</v>
      </c>
      <c r="H255" s="9" t="s">
        <v>1061</v>
      </c>
      <c r="I255" s="5" t="s">
        <v>77</v>
      </c>
      <c r="J255" s="5">
        <v>24</v>
      </c>
      <c r="K255" s="9" t="s">
        <v>346</v>
      </c>
      <c r="L255" s="23">
        <f t="shared" si="63"/>
        <v>964864064</v>
      </c>
      <c r="M255" s="7">
        <v>0</v>
      </c>
      <c r="N255" s="23">
        <f t="shared" si="64"/>
        <v>725690304</v>
      </c>
      <c r="O255" s="23">
        <f t="shared" si="65"/>
        <v>239173760</v>
      </c>
      <c r="P255" s="45">
        <v>637235904</v>
      </c>
      <c r="Q255" s="8">
        <v>0</v>
      </c>
      <c r="R255" s="26">
        <v>156096000</v>
      </c>
      <c r="S255" s="25">
        <v>88454400</v>
      </c>
      <c r="T255" s="25">
        <v>83077760</v>
      </c>
      <c r="U255" s="8">
        <v>0</v>
      </c>
      <c r="V255" s="8">
        <v>0</v>
      </c>
      <c r="W255" s="8">
        <v>0</v>
      </c>
      <c r="X255" s="8">
        <v>0</v>
      </c>
      <c r="Y255" s="8">
        <v>0</v>
      </c>
      <c r="Z255" s="8">
        <v>0</v>
      </c>
      <c r="AA255" s="64" t="s">
        <v>1062</v>
      </c>
      <c r="AB255" s="64" t="s">
        <v>1063</v>
      </c>
      <c r="AC255" s="20">
        <f t="shared" si="49"/>
        <v>0.66044112095773944</v>
      </c>
      <c r="AD255" s="21">
        <f t="shared" si="50"/>
        <v>0.16178030234940949</v>
      </c>
      <c r="AE255" s="22">
        <f t="shared" si="51"/>
        <v>0</v>
      </c>
      <c r="AF255" s="22">
        <f t="shared" si="52"/>
        <v>1</v>
      </c>
      <c r="AG255" s="20">
        <f t="shared" si="53"/>
        <v>0.1777785766928511</v>
      </c>
      <c r="AH255" s="20">
        <f t="shared" si="54"/>
        <v>0</v>
      </c>
      <c r="AI255" s="20">
        <f t="shared" si="55"/>
        <v>0</v>
      </c>
      <c r="AJ255" s="97">
        <f t="shared" si="56"/>
        <v>0</v>
      </c>
    </row>
    <row r="256" spans="1:36" ht="25.5" customHeight="1" x14ac:dyDescent="0.3">
      <c r="A256" s="95">
        <v>2024</v>
      </c>
      <c r="B256" s="5" t="s">
        <v>60</v>
      </c>
      <c r="C256" s="9" t="s">
        <v>1260</v>
      </c>
      <c r="D256" s="5" t="s">
        <v>985</v>
      </c>
      <c r="E256" s="9" t="s">
        <v>1064</v>
      </c>
      <c r="F256" s="9" t="s">
        <v>1065</v>
      </c>
      <c r="G256" s="9" t="s">
        <v>35</v>
      </c>
      <c r="H256" s="9" t="s">
        <v>1066</v>
      </c>
      <c r="I256" s="5" t="s">
        <v>77</v>
      </c>
      <c r="J256" s="5">
        <v>10</v>
      </c>
      <c r="K256" s="9" t="s">
        <v>346</v>
      </c>
      <c r="L256" s="23">
        <f t="shared" si="63"/>
        <v>0</v>
      </c>
      <c r="M256" s="7">
        <v>0</v>
      </c>
      <c r="N256" s="23">
        <f t="shared" si="64"/>
        <v>0</v>
      </c>
      <c r="O256" s="23">
        <f t="shared" si="65"/>
        <v>0</v>
      </c>
      <c r="P256" s="8">
        <v>0</v>
      </c>
      <c r="Q256" s="8">
        <v>0</v>
      </c>
      <c r="R256" s="8">
        <v>0</v>
      </c>
      <c r="S256" s="8">
        <v>0</v>
      </c>
      <c r="T256" s="8">
        <v>0</v>
      </c>
      <c r="U256" s="8">
        <v>0</v>
      </c>
      <c r="V256" s="8">
        <v>0</v>
      </c>
      <c r="W256" s="8">
        <v>0</v>
      </c>
      <c r="X256" s="8">
        <v>0</v>
      </c>
      <c r="Y256" s="8">
        <v>0</v>
      </c>
      <c r="Z256" s="8">
        <v>0</v>
      </c>
      <c r="AA256" s="64" t="s">
        <v>1067</v>
      </c>
      <c r="AB256" s="5">
        <v>0</v>
      </c>
      <c r="AC256" s="20">
        <f t="shared" si="49"/>
        <v>0</v>
      </c>
      <c r="AD256" s="21">
        <f t="shared" si="50"/>
        <v>0</v>
      </c>
      <c r="AE256" s="22">
        <f t="shared" si="51"/>
        <v>0</v>
      </c>
      <c r="AF256" s="22">
        <f t="shared" si="52"/>
        <v>0</v>
      </c>
      <c r="AG256" s="20">
        <f t="shared" si="53"/>
        <v>0</v>
      </c>
      <c r="AH256" s="20">
        <f t="shared" si="54"/>
        <v>0</v>
      </c>
      <c r="AI256" s="20">
        <f t="shared" si="55"/>
        <v>0</v>
      </c>
      <c r="AJ256" s="97">
        <f t="shared" si="56"/>
        <v>0</v>
      </c>
    </row>
    <row r="257" spans="1:36" ht="25.5" customHeight="1" x14ac:dyDescent="0.3">
      <c r="A257" s="95">
        <v>2024</v>
      </c>
      <c r="B257" s="5" t="s">
        <v>60</v>
      </c>
      <c r="C257" s="9" t="s">
        <v>1260</v>
      </c>
      <c r="D257" s="5" t="s">
        <v>985</v>
      </c>
      <c r="E257" s="9" t="s">
        <v>1068</v>
      </c>
      <c r="F257" s="9" t="s">
        <v>1069</v>
      </c>
      <c r="G257" s="9" t="s">
        <v>35</v>
      </c>
      <c r="H257" s="9" t="s">
        <v>985</v>
      </c>
      <c r="I257" s="5" t="s">
        <v>77</v>
      </c>
      <c r="J257" s="5">
        <v>5</v>
      </c>
      <c r="K257" s="9" t="s">
        <v>1070</v>
      </c>
      <c r="L257" s="23">
        <f t="shared" si="63"/>
        <v>49500000</v>
      </c>
      <c r="M257" s="7">
        <v>0</v>
      </c>
      <c r="N257" s="23">
        <f t="shared" si="64"/>
        <v>24550000</v>
      </c>
      <c r="O257" s="23">
        <f t="shared" si="65"/>
        <v>24950000</v>
      </c>
      <c r="P257" s="45">
        <v>24550000</v>
      </c>
      <c r="Q257" s="8">
        <v>0</v>
      </c>
      <c r="R257" s="26">
        <v>24950000</v>
      </c>
      <c r="S257" s="8">
        <v>0</v>
      </c>
      <c r="T257" s="8">
        <v>0</v>
      </c>
      <c r="U257" s="8">
        <v>0</v>
      </c>
      <c r="V257" s="8">
        <v>0</v>
      </c>
      <c r="W257" s="8">
        <v>0</v>
      </c>
      <c r="X257" s="8">
        <v>0</v>
      </c>
      <c r="Y257" s="8">
        <v>0</v>
      </c>
      <c r="Z257" s="8">
        <v>0</v>
      </c>
      <c r="AA257" s="63" t="s">
        <v>1071</v>
      </c>
      <c r="AB257" s="5">
        <v>0</v>
      </c>
      <c r="AC257" s="20">
        <f t="shared" si="49"/>
        <v>0.49595959595959593</v>
      </c>
      <c r="AD257" s="21">
        <f t="shared" si="50"/>
        <v>0.50404040404040407</v>
      </c>
      <c r="AE257" s="22">
        <f t="shared" si="51"/>
        <v>0</v>
      </c>
      <c r="AF257" s="22">
        <f t="shared" si="52"/>
        <v>1</v>
      </c>
      <c r="AG257" s="20">
        <f t="shared" si="53"/>
        <v>0</v>
      </c>
      <c r="AH257" s="20">
        <f t="shared" si="54"/>
        <v>0</v>
      </c>
      <c r="AI257" s="20">
        <f t="shared" si="55"/>
        <v>0</v>
      </c>
      <c r="AJ257" s="97">
        <f t="shared" si="56"/>
        <v>0</v>
      </c>
    </row>
    <row r="258" spans="1:36" ht="25.5" customHeight="1" x14ac:dyDescent="0.3">
      <c r="A258" s="95">
        <v>2025</v>
      </c>
      <c r="B258" s="5" t="s">
        <v>57</v>
      </c>
      <c r="C258" s="9" t="s">
        <v>1260</v>
      </c>
      <c r="D258" s="5" t="s">
        <v>985</v>
      </c>
      <c r="E258" s="9" t="s">
        <v>1072</v>
      </c>
      <c r="F258" s="5" t="s">
        <v>94</v>
      </c>
      <c r="G258" s="9" t="s">
        <v>37</v>
      </c>
      <c r="H258" s="9" t="s">
        <v>94</v>
      </c>
      <c r="I258" s="5" t="s">
        <v>77</v>
      </c>
      <c r="J258" s="5">
        <v>12</v>
      </c>
      <c r="K258" s="9" t="s">
        <v>1073</v>
      </c>
      <c r="L258" s="23">
        <f t="shared" si="63"/>
        <v>169768000</v>
      </c>
      <c r="M258" s="7">
        <v>0</v>
      </c>
      <c r="N258" s="23">
        <f t="shared" ref="N258" si="66">+P258+Q258+S258+U258+W258+Y258</f>
        <v>35980000</v>
      </c>
      <c r="O258" s="23">
        <f t="shared" ref="O258" si="67">+R258+T258+V258+X258+Z258</f>
        <v>133788000</v>
      </c>
      <c r="P258" s="8">
        <v>0</v>
      </c>
      <c r="Q258" s="8">
        <v>0</v>
      </c>
      <c r="R258" s="26">
        <f>5860000+35709600</f>
        <v>41569600</v>
      </c>
      <c r="S258" s="25">
        <v>35980000</v>
      </c>
      <c r="T258" s="25">
        <v>92218400</v>
      </c>
      <c r="U258" s="8">
        <v>0</v>
      </c>
      <c r="V258" s="8">
        <v>0</v>
      </c>
      <c r="W258" s="8">
        <v>0</v>
      </c>
      <c r="X258" s="8">
        <v>0</v>
      </c>
      <c r="Y258" s="8">
        <v>0</v>
      </c>
      <c r="Z258" s="8">
        <v>0</v>
      </c>
      <c r="AA258" s="63" t="s">
        <v>1074</v>
      </c>
      <c r="AB258" s="62" t="s">
        <v>1075</v>
      </c>
      <c r="AC258" s="20">
        <f t="shared" si="49"/>
        <v>0</v>
      </c>
      <c r="AD258" s="21">
        <f t="shared" si="50"/>
        <v>0.24486122237406344</v>
      </c>
      <c r="AE258" s="22">
        <f t="shared" si="51"/>
        <v>0</v>
      </c>
      <c r="AF258" s="22">
        <f t="shared" si="52"/>
        <v>1</v>
      </c>
      <c r="AG258" s="20">
        <f t="shared" si="53"/>
        <v>0.75513877762593662</v>
      </c>
      <c r="AH258" s="20">
        <f t="shared" si="54"/>
        <v>0</v>
      </c>
      <c r="AI258" s="20">
        <f t="shared" si="55"/>
        <v>0</v>
      </c>
      <c r="AJ258" s="97">
        <f t="shared" si="56"/>
        <v>0</v>
      </c>
    </row>
    <row r="259" spans="1:36" ht="60.75" customHeight="1" x14ac:dyDescent="0.3">
      <c r="A259" s="95">
        <v>2025</v>
      </c>
      <c r="B259" s="5" t="s">
        <v>60</v>
      </c>
      <c r="C259" s="5" t="s">
        <v>1108</v>
      </c>
      <c r="D259" s="5" t="s">
        <v>77</v>
      </c>
      <c r="E259" s="9" t="s">
        <v>1076</v>
      </c>
      <c r="F259" s="9" t="s">
        <v>1077</v>
      </c>
      <c r="G259" s="9" t="s">
        <v>1078</v>
      </c>
      <c r="H259" s="9" t="s">
        <v>1079</v>
      </c>
      <c r="I259" s="5" t="s">
        <v>77</v>
      </c>
      <c r="J259" s="5">
        <v>36</v>
      </c>
      <c r="K259" s="5" t="s">
        <v>77</v>
      </c>
      <c r="L259" s="23">
        <f t="shared" ref="L259" si="68">+SUM(P259:Z259)</f>
        <v>0</v>
      </c>
      <c r="M259" s="7">
        <v>0</v>
      </c>
      <c r="N259" s="23">
        <f t="shared" ref="N259" si="69">+P259+Q259+S259+U259+W259+Y259</f>
        <v>0</v>
      </c>
      <c r="O259" s="23">
        <f t="shared" ref="O259" si="70">+R259+T259+V259+X259+Z259</f>
        <v>0</v>
      </c>
      <c r="P259" s="8">
        <v>0</v>
      </c>
      <c r="Q259" s="8">
        <v>0</v>
      </c>
      <c r="R259" s="8">
        <v>0</v>
      </c>
      <c r="S259" s="8">
        <v>0</v>
      </c>
      <c r="T259" s="8">
        <v>0</v>
      </c>
      <c r="U259" s="8">
        <v>0</v>
      </c>
      <c r="V259" s="8">
        <v>0</v>
      </c>
      <c r="W259" s="8">
        <v>0</v>
      </c>
      <c r="X259" s="8">
        <v>0</v>
      </c>
      <c r="Y259" s="8">
        <v>0</v>
      </c>
      <c r="Z259" s="8">
        <v>0</v>
      </c>
      <c r="AA259" s="63" t="s">
        <v>1080</v>
      </c>
      <c r="AB259" s="5">
        <v>0</v>
      </c>
      <c r="AC259" s="20">
        <f t="shared" ref="AC259:AC306" si="71">+IFERROR(P259/L259,0%)</f>
        <v>0</v>
      </c>
      <c r="AD259" s="21">
        <f t="shared" ref="AD259:AD306" si="72">+IFERROR((Q259+R259)/L259,0%)</f>
        <v>0</v>
      </c>
      <c r="AE259" s="22">
        <f t="shared" ref="AE259:AE306" si="73">IFERROR(Q259/(Q259+R259),0%)</f>
        <v>0</v>
      </c>
      <c r="AF259" s="22">
        <f t="shared" ref="AF259:AF306" si="74">IFERROR(R259/(Q259+R259),0%)</f>
        <v>0</v>
      </c>
      <c r="AG259" s="20">
        <f t="shared" ref="AG259:AG306" si="75">+IFERROR((S259+T259)/L259,0%)</f>
        <v>0</v>
      </c>
      <c r="AH259" s="20">
        <f t="shared" ref="AH259:AH306" si="76">+IFERROR((U259+V259)/L259,0%)</f>
        <v>0</v>
      </c>
      <c r="AI259" s="20">
        <f t="shared" ref="AI259:AI306" si="77">+IFERROR((W259+X259)/L259,0%)</f>
        <v>0</v>
      </c>
      <c r="AJ259" s="97">
        <f t="shared" ref="AJ259:AJ306" si="78">+IFERROR((Y259+Z259)/L259,0%)</f>
        <v>0</v>
      </c>
    </row>
    <row r="260" spans="1:36" ht="25.5" customHeight="1" x14ac:dyDescent="0.3">
      <c r="A260" s="95">
        <v>2025</v>
      </c>
      <c r="B260" s="5" t="s">
        <v>57</v>
      </c>
      <c r="C260" s="9" t="s">
        <v>1260</v>
      </c>
      <c r="D260" s="5" t="s">
        <v>1081</v>
      </c>
      <c r="E260" s="5" t="s">
        <v>1082</v>
      </c>
      <c r="F260" s="9" t="s">
        <v>1083</v>
      </c>
      <c r="G260" s="9" t="s">
        <v>37</v>
      </c>
      <c r="H260" s="9" t="s">
        <v>1083</v>
      </c>
      <c r="I260" s="5" t="s">
        <v>77</v>
      </c>
      <c r="J260" s="5">
        <v>12</v>
      </c>
      <c r="K260" s="9" t="s">
        <v>1084</v>
      </c>
      <c r="L260" s="23">
        <f t="shared" ref="L260:L261" si="79">+SUM(P260:Z260)</f>
        <v>120309393</v>
      </c>
      <c r="M260" s="7">
        <v>0</v>
      </c>
      <c r="N260" s="23">
        <f t="shared" ref="N260" si="80">+P260+Q260+S260+U260+W260+Y260</f>
        <v>57107590</v>
      </c>
      <c r="O260" s="23">
        <f t="shared" ref="O260" si="81">+R260+T260+V260+X260+Z260</f>
        <v>63201803</v>
      </c>
      <c r="P260" s="8">
        <v>0</v>
      </c>
      <c r="Q260" s="26">
        <v>30042378</v>
      </c>
      <c r="R260" s="26">
        <v>30092368</v>
      </c>
      <c r="S260" s="25">
        <v>27065212</v>
      </c>
      <c r="T260" s="25">
        <v>33109435</v>
      </c>
      <c r="U260" s="8">
        <v>0</v>
      </c>
      <c r="V260" s="8">
        <v>0</v>
      </c>
      <c r="W260" s="8">
        <v>0</v>
      </c>
      <c r="X260" s="8">
        <v>0</v>
      </c>
      <c r="Y260" s="8">
        <v>0</v>
      </c>
      <c r="Z260" s="8">
        <v>0</v>
      </c>
      <c r="AA260" s="63" t="s">
        <v>1085</v>
      </c>
      <c r="AB260" s="62" t="s">
        <v>1086</v>
      </c>
      <c r="AC260" s="20">
        <f t="shared" si="71"/>
        <v>0</v>
      </c>
      <c r="AD260" s="21">
        <f t="shared" si="72"/>
        <v>0.49983417337996211</v>
      </c>
      <c r="AE260" s="22">
        <f t="shared" si="73"/>
        <v>0.49958435011931374</v>
      </c>
      <c r="AF260" s="22">
        <f t="shared" si="74"/>
        <v>0.50041564988068632</v>
      </c>
      <c r="AG260" s="20">
        <f t="shared" si="75"/>
        <v>0.50016582662003783</v>
      </c>
      <c r="AH260" s="20">
        <f t="shared" si="76"/>
        <v>0</v>
      </c>
      <c r="AI260" s="20">
        <f t="shared" si="77"/>
        <v>0</v>
      </c>
      <c r="AJ260" s="97">
        <f t="shared" si="78"/>
        <v>0</v>
      </c>
    </row>
    <row r="261" spans="1:36" ht="25.5" customHeight="1" x14ac:dyDescent="0.3">
      <c r="A261" s="95">
        <v>2025</v>
      </c>
      <c r="B261" s="5" t="s">
        <v>57</v>
      </c>
      <c r="C261" s="9" t="s">
        <v>1260</v>
      </c>
      <c r="D261" s="5" t="s">
        <v>1081</v>
      </c>
      <c r="E261" s="5" t="s">
        <v>1082</v>
      </c>
      <c r="F261" s="9" t="s">
        <v>1087</v>
      </c>
      <c r="G261" s="9" t="s">
        <v>35</v>
      </c>
      <c r="H261" s="9" t="s">
        <v>1087</v>
      </c>
      <c r="I261" s="5" t="s">
        <v>77</v>
      </c>
      <c r="J261" s="5">
        <v>9</v>
      </c>
      <c r="K261" s="9" t="s">
        <v>550</v>
      </c>
      <c r="L261" s="23">
        <f t="shared" si="79"/>
        <v>1060000000</v>
      </c>
      <c r="M261" s="24">
        <v>800000000</v>
      </c>
      <c r="N261" s="23">
        <f t="shared" ref="N261" si="82">+P261+Q261+S261+U261+W261+Y261</f>
        <v>1000000000</v>
      </c>
      <c r="O261" s="23">
        <f t="shared" ref="O261" si="83">+R261+T261+V261+X261+Z261</f>
        <v>60000000</v>
      </c>
      <c r="P261" s="45">
        <v>800000000</v>
      </c>
      <c r="Q261" s="26">
        <v>200000000</v>
      </c>
      <c r="R261" s="26">
        <v>60000000</v>
      </c>
      <c r="S261" s="8">
        <v>0</v>
      </c>
      <c r="T261" s="8">
        <v>0</v>
      </c>
      <c r="U261" s="8">
        <v>0</v>
      </c>
      <c r="V261" s="8">
        <v>0</v>
      </c>
      <c r="W261" s="8">
        <v>0</v>
      </c>
      <c r="X261" s="8">
        <v>0</v>
      </c>
      <c r="Y261" s="8">
        <v>0</v>
      </c>
      <c r="Z261" s="8">
        <v>0</v>
      </c>
      <c r="AA261" s="63" t="s">
        <v>1088</v>
      </c>
      <c r="AB261" s="62" t="s">
        <v>1089</v>
      </c>
      <c r="AC261" s="20">
        <f t="shared" si="71"/>
        <v>0.75471698113207553</v>
      </c>
      <c r="AD261" s="21">
        <f t="shared" si="72"/>
        <v>0.24528301886792453</v>
      </c>
      <c r="AE261" s="22">
        <f t="shared" si="73"/>
        <v>0.76923076923076927</v>
      </c>
      <c r="AF261" s="22">
        <f t="shared" si="74"/>
        <v>0.23076923076923078</v>
      </c>
      <c r="AG261" s="20">
        <f t="shared" si="75"/>
        <v>0</v>
      </c>
      <c r="AH261" s="20">
        <f t="shared" si="76"/>
        <v>0</v>
      </c>
      <c r="AI261" s="20">
        <f t="shared" si="77"/>
        <v>0</v>
      </c>
      <c r="AJ261" s="97">
        <f t="shared" si="78"/>
        <v>0</v>
      </c>
    </row>
    <row r="262" spans="1:36" ht="25.5" customHeight="1" x14ac:dyDescent="0.3">
      <c r="A262" s="95">
        <v>2025</v>
      </c>
      <c r="B262" s="5" t="s">
        <v>57</v>
      </c>
      <c r="C262" s="9" t="s">
        <v>1261</v>
      </c>
      <c r="D262" s="5" t="s">
        <v>1081</v>
      </c>
      <c r="E262" s="5" t="s">
        <v>1082</v>
      </c>
      <c r="F262" s="5" t="s">
        <v>94</v>
      </c>
      <c r="G262" s="9" t="s">
        <v>37</v>
      </c>
      <c r="H262" s="9" t="s">
        <v>94</v>
      </c>
      <c r="I262" s="5" t="s">
        <v>77</v>
      </c>
      <c r="J262" s="5">
        <v>18</v>
      </c>
      <c r="K262" s="9" t="s">
        <v>1090</v>
      </c>
      <c r="L262" s="23">
        <f t="shared" ref="L262:L280" si="84">+SUM(P262:Z262)</f>
        <v>366109120</v>
      </c>
      <c r="M262" s="7">
        <v>0</v>
      </c>
      <c r="N262" s="23">
        <f t="shared" ref="N262:N271" si="85">+P262+Q262+S262+U262+W262+Y262</f>
        <v>9107200</v>
      </c>
      <c r="O262" s="23">
        <f t="shared" ref="O262:O271" si="86">+R262+T262+V262+X262+Z262</f>
        <v>357001920</v>
      </c>
      <c r="P262" s="8">
        <v>0</v>
      </c>
      <c r="Q262" s="26">
        <v>9107200</v>
      </c>
      <c r="R262" s="26">
        <v>166651200</v>
      </c>
      <c r="S262" s="8">
        <v>0</v>
      </c>
      <c r="T262" s="25">
        <v>190350720</v>
      </c>
      <c r="U262" s="8">
        <v>0</v>
      </c>
      <c r="V262" s="8">
        <v>0</v>
      </c>
      <c r="W262" s="8">
        <v>0</v>
      </c>
      <c r="X262" s="8">
        <v>0</v>
      </c>
      <c r="Y262" s="8">
        <v>0</v>
      </c>
      <c r="Z262" s="8">
        <v>0</v>
      </c>
      <c r="AA262" s="63" t="s">
        <v>1091</v>
      </c>
      <c r="AB262" s="62" t="s">
        <v>1092</v>
      </c>
      <c r="AC262" s="20">
        <f t="shared" si="71"/>
        <v>0</v>
      </c>
      <c r="AD262" s="21">
        <f t="shared" si="72"/>
        <v>0.48007107826213125</v>
      </c>
      <c r="AE262" s="22">
        <f t="shared" si="73"/>
        <v>5.1816584584292981E-2</v>
      </c>
      <c r="AF262" s="22">
        <f t="shared" si="74"/>
        <v>0.94818341541570705</v>
      </c>
      <c r="AG262" s="20">
        <f t="shared" si="75"/>
        <v>0.51992892173786875</v>
      </c>
      <c r="AH262" s="20">
        <f t="shared" si="76"/>
        <v>0</v>
      </c>
      <c r="AI262" s="20">
        <f t="shared" si="77"/>
        <v>0</v>
      </c>
      <c r="AJ262" s="97">
        <f t="shared" si="78"/>
        <v>0</v>
      </c>
    </row>
    <row r="263" spans="1:36" ht="25.5" customHeight="1" x14ac:dyDescent="0.3">
      <c r="A263" s="95">
        <v>2025</v>
      </c>
      <c r="B263" s="5" t="s">
        <v>60</v>
      </c>
      <c r="C263" s="5" t="s">
        <v>1108</v>
      </c>
      <c r="D263" s="5">
        <v>37</v>
      </c>
      <c r="E263" s="5" t="s">
        <v>1093</v>
      </c>
      <c r="F263" s="5" t="s">
        <v>75</v>
      </c>
      <c r="G263" s="9" t="s">
        <v>37</v>
      </c>
      <c r="H263" s="9" t="s">
        <v>1094</v>
      </c>
      <c r="I263" s="5" t="s">
        <v>77</v>
      </c>
      <c r="J263" s="5">
        <v>30</v>
      </c>
      <c r="K263" s="9" t="s">
        <v>1095</v>
      </c>
      <c r="L263" s="23">
        <f t="shared" si="84"/>
        <v>42556430833</v>
      </c>
      <c r="M263" s="7">
        <v>0</v>
      </c>
      <c r="N263" s="23">
        <f t="shared" si="85"/>
        <v>41664829907</v>
      </c>
      <c r="O263" s="23">
        <f>R263+T263+V263+X263+Z263</f>
        <v>891600926</v>
      </c>
      <c r="P263" s="45">
        <v>41664829907</v>
      </c>
      <c r="Q263" s="8">
        <v>0</v>
      </c>
      <c r="R263" s="26">
        <v>511850926</v>
      </c>
      <c r="S263" s="8">
        <v>0</v>
      </c>
      <c r="T263" s="25">
        <v>79450000</v>
      </c>
      <c r="U263" s="8">
        <v>0</v>
      </c>
      <c r="V263" s="65">
        <v>28700000</v>
      </c>
      <c r="W263" s="8">
        <v>0</v>
      </c>
      <c r="X263" s="25">
        <v>28700000</v>
      </c>
      <c r="Y263" s="8">
        <v>0</v>
      </c>
      <c r="Z263" s="53">
        <v>242900000</v>
      </c>
      <c r="AA263" s="63" t="s">
        <v>1096</v>
      </c>
      <c r="AB263" s="62" t="s">
        <v>1097</v>
      </c>
      <c r="AC263" s="20">
        <f t="shared" si="71"/>
        <v>0.97904897312702699</v>
      </c>
      <c r="AD263" s="21">
        <f t="shared" si="72"/>
        <v>1.202758116648941E-2</v>
      </c>
      <c r="AE263" s="22">
        <f t="shared" si="73"/>
        <v>0</v>
      </c>
      <c r="AF263" s="22">
        <f t="shared" si="74"/>
        <v>1</v>
      </c>
      <c r="AG263" s="20">
        <f t="shared" si="75"/>
        <v>1.8669328805269829E-3</v>
      </c>
      <c r="AH263" s="20">
        <f t="shared" si="76"/>
        <v>6.7439866168816118E-4</v>
      </c>
      <c r="AI263" s="20">
        <f t="shared" si="77"/>
        <v>6.7439866168816118E-4</v>
      </c>
      <c r="AJ263" s="97">
        <f t="shared" si="78"/>
        <v>5.7077155025802911E-3</v>
      </c>
    </row>
    <row r="264" spans="1:36" ht="25.5" customHeight="1" x14ac:dyDescent="0.3">
      <c r="A264" s="95">
        <v>2025</v>
      </c>
      <c r="B264" s="5" t="s">
        <v>60</v>
      </c>
      <c r="C264" s="5" t="s">
        <v>1108</v>
      </c>
      <c r="D264" s="5">
        <v>37</v>
      </c>
      <c r="E264" s="5" t="s">
        <v>1093</v>
      </c>
      <c r="F264" s="5" t="s">
        <v>75</v>
      </c>
      <c r="G264" s="9" t="s">
        <v>37</v>
      </c>
      <c r="H264" s="9" t="s">
        <v>1098</v>
      </c>
      <c r="I264" s="5" t="s">
        <v>77</v>
      </c>
      <c r="J264" s="5">
        <v>36</v>
      </c>
      <c r="K264" s="9" t="s">
        <v>1099</v>
      </c>
      <c r="L264" s="23">
        <f t="shared" si="84"/>
        <v>44176324941.999962</v>
      </c>
      <c r="M264" s="7">
        <v>0</v>
      </c>
      <c r="N264" s="23">
        <f t="shared" si="85"/>
        <v>41733874258.333298</v>
      </c>
      <c r="O264" s="23">
        <f t="shared" si="86"/>
        <v>2442450683.666667</v>
      </c>
      <c r="P264" s="45">
        <v>41685874258.333298</v>
      </c>
      <c r="Q264" s="8">
        <v>0</v>
      </c>
      <c r="R264" s="26">
        <v>403200000</v>
      </c>
      <c r="S264" s="8">
        <v>0</v>
      </c>
      <c r="T264" s="25">
        <v>1448983686.6666667</v>
      </c>
      <c r="U264" s="25">
        <v>48000000</v>
      </c>
      <c r="V264" s="25">
        <v>374467050</v>
      </c>
      <c r="W264" s="8">
        <v>0</v>
      </c>
      <c r="X264" s="25">
        <v>56662397</v>
      </c>
      <c r="Y264" s="8">
        <v>0</v>
      </c>
      <c r="Z264" s="53">
        <v>159137550</v>
      </c>
      <c r="AA264" s="5">
        <v>0</v>
      </c>
      <c r="AB264" s="62" t="s">
        <v>1100</v>
      </c>
      <c r="AC264" s="20">
        <f t="shared" si="71"/>
        <v>0.94362476537067241</v>
      </c>
      <c r="AD264" s="21">
        <f t="shared" si="72"/>
        <v>9.1270607170100704E-3</v>
      </c>
      <c r="AE264" s="22">
        <f t="shared" si="73"/>
        <v>0</v>
      </c>
      <c r="AF264" s="22">
        <f t="shared" si="74"/>
        <v>1</v>
      </c>
      <c r="AG264" s="20">
        <f t="shared" si="75"/>
        <v>3.2800005174017266E-2</v>
      </c>
      <c r="AH264" s="20">
        <f t="shared" si="76"/>
        <v>9.5632004372175825E-3</v>
      </c>
      <c r="AI264" s="20">
        <f t="shared" si="77"/>
        <v>1.2826417107895071E-3</v>
      </c>
      <c r="AJ264" s="97">
        <f t="shared" si="78"/>
        <v>3.6023265902932187E-3</v>
      </c>
    </row>
    <row r="265" spans="1:36" ht="25.5" customHeight="1" x14ac:dyDescent="0.3">
      <c r="A265" s="95">
        <v>2025</v>
      </c>
      <c r="B265" s="5" t="s">
        <v>60</v>
      </c>
      <c r="C265" s="5" t="s">
        <v>1108</v>
      </c>
      <c r="D265" s="5">
        <v>37</v>
      </c>
      <c r="E265" s="5" t="s">
        <v>1093</v>
      </c>
      <c r="F265" s="5" t="s">
        <v>75</v>
      </c>
      <c r="G265" s="9" t="s">
        <v>37</v>
      </c>
      <c r="H265" s="9" t="s">
        <v>1101</v>
      </c>
      <c r="I265" s="5" t="s">
        <v>77</v>
      </c>
      <c r="J265" s="5">
        <v>36</v>
      </c>
      <c r="K265" s="5" t="s">
        <v>77</v>
      </c>
      <c r="L265" s="23">
        <f t="shared" si="84"/>
        <v>42203225074</v>
      </c>
      <c r="M265" s="7">
        <v>0</v>
      </c>
      <c r="N265" s="23">
        <f t="shared" si="85"/>
        <v>41639305522</v>
      </c>
      <c r="O265" s="23">
        <f t="shared" si="86"/>
        <v>563919552</v>
      </c>
      <c r="P265" s="45">
        <v>41639305522</v>
      </c>
      <c r="Q265" s="8">
        <v>0</v>
      </c>
      <c r="R265" s="26">
        <v>99645000</v>
      </c>
      <c r="S265" s="8">
        <v>0</v>
      </c>
      <c r="T265" s="25">
        <v>99645000</v>
      </c>
      <c r="U265" s="8">
        <v>0</v>
      </c>
      <c r="V265" s="25">
        <v>99645000</v>
      </c>
      <c r="W265" s="8">
        <v>0</v>
      </c>
      <c r="X265" s="25">
        <v>34164000</v>
      </c>
      <c r="Y265" s="8">
        <v>0</v>
      </c>
      <c r="Z265" s="53">
        <v>230820552</v>
      </c>
      <c r="AA265" s="63" t="s">
        <v>1102</v>
      </c>
      <c r="AB265" s="62" t="s">
        <v>1103</v>
      </c>
      <c r="AC265" s="20">
        <f t="shared" si="71"/>
        <v>0.98663799861239965</v>
      </c>
      <c r="AD265" s="21">
        <f t="shared" si="72"/>
        <v>2.3610754823898037E-3</v>
      </c>
      <c r="AE265" s="22">
        <f t="shared" si="73"/>
        <v>0</v>
      </c>
      <c r="AF265" s="22">
        <f t="shared" si="74"/>
        <v>1</v>
      </c>
      <c r="AG265" s="20">
        <f t="shared" si="75"/>
        <v>2.3610754823898037E-3</v>
      </c>
      <c r="AH265" s="20">
        <f t="shared" si="76"/>
        <v>2.3610754823898037E-3</v>
      </c>
      <c r="AI265" s="20">
        <f t="shared" si="77"/>
        <v>8.0951159396221834E-4</v>
      </c>
      <c r="AJ265" s="97">
        <f t="shared" si="78"/>
        <v>5.4692633464687715E-3</v>
      </c>
    </row>
    <row r="266" spans="1:36" ht="25.5" customHeight="1" x14ac:dyDescent="0.3">
      <c r="A266" s="95">
        <v>2025</v>
      </c>
      <c r="B266" s="5" t="s">
        <v>60</v>
      </c>
      <c r="C266" s="5" t="s">
        <v>1108</v>
      </c>
      <c r="D266" s="5">
        <v>37</v>
      </c>
      <c r="E266" s="5" t="s">
        <v>1093</v>
      </c>
      <c r="F266" s="5" t="s">
        <v>75</v>
      </c>
      <c r="G266" s="9" t="s">
        <v>37</v>
      </c>
      <c r="H266" s="9" t="s">
        <v>1104</v>
      </c>
      <c r="I266" s="5" t="s">
        <v>77</v>
      </c>
      <c r="J266" s="5">
        <v>36</v>
      </c>
      <c r="K266" s="5" t="s">
        <v>77</v>
      </c>
      <c r="L266" s="23">
        <f t="shared" si="84"/>
        <v>42179848594</v>
      </c>
      <c r="M266" s="7">
        <v>0</v>
      </c>
      <c r="N266" s="23">
        <f t="shared" si="85"/>
        <v>41615929042</v>
      </c>
      <c r="O266" s="23">
        <f t="shared" si="86"/>
        <v>563919552</v>
      </c>
      <c r="P266" s="45">
        <v>41615929042</v>
      </c>
      <c r="Q266" s="8">
        <v>0</v>
      </c>
      <c r="R266" s="26">
        <v>99645000</v>
      </c>
      <c r="S266" s="8">
        <v>0</v>
      </c>
      <c r="T266" s="25">
        <v>99645000</v>
      </c>
      <c r="U266" s="8">
        <v>0</v>
      </c>
      <c r="V266" s="25">
        <v>99645000</v>
      </c>
      <c r="W266" s="8">
        <v>0</v>
      </c>
      <c r="X266" s="25">
        <v>34164000</v>
      </c>
      <c r="Y266" s="8">
        <v>0</v>
      </c>
      <c r="Z266" s="53">
        <v>230820552</v>
      </c>
      <c r="AA266" s="5">
        <v>0</v>
      </c>
      <c r="AB266" s="5">
        <v>0</v>
      </c>
      <c r="AC266" s="20">
        <f t="shared" si="71"/>
        <v>0.98663059326201052</v>
      </c>
      <c r="AD266" s="21">
        <f t="shared" si="72"/>
        <v>2.3623840132554271E-3</v>
      </c>
      <c r="AE266" s="22">
        <f t="shared" si="73"/>
        <v>0</v>
      </c>
      <c r="AF266" s="22">
        <f t="shared" si="74"/>
        <v>1</v>
      </c>
      <c r="AG266" s="20">
        <f t="shared" si="75"/>
        <v>2.3623840132554271E-3</v>
      </c>
      <c r="AH266" s="20">
        <f t="shared" si="76"/>
        <v>2.3623840132554271E-3</v>
      </c>
      <c r="AI266" s="20">
        <f t="shared" si="77"/>
        <v>8.0996023311614637E-4</v>
      </c>
      <c r="AJ266" s="97">
        <f t="shared" si="78"/>
        <v>5.4722944651070596E-3</v>
      </c>
    </row>
    <row r="267" spans="1:36" ht="25.5" customHeight="1" x14ac:dyDescent="0.3">
      <c r="A267" s="95">
        <v>2025</v>
      </c>
      <c r="B267" s="5" t="s">
        <v>60</v>
      </c>
      <c r="C267" s="5" t="s">
        <v>1108</v>
      </c>
      <c r="D267" s="5">
        <v>37</v>
      </c>
      <c r="E267" s="5" t="s">
        <v>1093</v>
      </c>
      <c r="F267" s="5" t="s">
        <v>75</v>
      </c>
      <c r="G267" s="9" t="s">
        <v>37</v>
      </c>
      <c r="H267" s="9" t="s">
        <v>1105</v>
      </c>
      <c r="I267" s="5" t="s">
        <v>77</v>
      </c>
      <c r="J267" s="5">
        <v>36</v>
      </c>
      <c r="K267" s="5" t="s">
        <v>77</v>
      </c>
      <c r="L267" s="23">
        <f t="shared" si="84"/>
        <v>43266687429.171715</v>
      </c>
      <c r="M267" s="7">
        <v>0</v>
      </c>
      <c r="N267" s="23">
        <f t="shared" si="85"/>
        <v>41010531429.171715</v>
      </c>
      <c r="O267" s="23">
        <f t="shared" si="86"/>
        <v>2256156000</v>
      </c>
      <c r="P267" s="45">
        <v>41010531429.171715</v>
      </c>
      <c r="Q267" s="8">
        <v>0</v>
      </c>
      <c r="R267" s="26">
        <v>108000000</v>
      </c>
      <c r="S267" s="8">
        <v>0</v>
      </c>
      <c r="T267" s="25">
        <v>114156000</v>
      </c>
      <c r="U267" s="8">
        <v>0</v>
      </c>
      <c r="V267" s="25">
        <v>108000000</v>
      </c>
      <c r="W267" s="8">
        <v>0</v>
      </c>
      <c r="X267" s="25">
        <v>108000000</v>
      </c>
      <c r="Y267" s="8">
        <v>0</v>
      </c>
      <c r="Z267" s="53">
        <v>1818000000</v>
      </c>
      <c r="AA267" s="63" t="s">
        <v>1106</v>
      </c>
      <c r="AB267" s="62" t="s">
        <v>1107</v>
      </c>
      <c r="AC267" s="20">
        <f t="shared" si="71"/>
        <v>0.94785466292760767</v>
      </c>
      <c r="AD267" s="21">
        <f t="shared" si="72"/>
        <v>2.4961467220433226E-3</v>
      </c>
      <c r="AE267" s="22">
        <f t="shared" si="73"/>
        <v>0</v>
      </c>
      <c r="AF267" s="22">
        <f t="shared" si="74"/>
        <v>1</v>
      </c>
      <c r="AG267" s="20">
        <f t="shared" si="75"/>
        <v>2.6384270851997917E-3</v>
      </c>
      <c r="AH267" s="20">
        <f t="shared" si="76"/>
        <v>2.4961467220433226E-3</v>
      </c>
      <c r="AI267" s="20">
        <f t="shared" si="77"/>
        <v>2.4961467220433226E-3</v>
      </c>
      <c r="AJ267" s="97">
        <f t="shared" si="78"/>
        <v>4.2018469821062596E-2</v>
      </c>
    </row>
    <row r="268" spans="1:36" ht="25.5" customHeight="1" x14ac:dyDescent="0.3">
      <c r="A268" s="95">
        <v>2025</v>
      </c>
      <c r="B268" s="5" t="s">
        <v>60</v>
      </c>
      <c r="C268" s="5" t="s">
        <v>1108</v>
      </c>
      <c r="D268" s="5">
        <v>37</v>
      </c>
      <c r="E268" s="5" t="s">
        <v>1093</v>
      </c>
      <c r="F268" s="5" t="s">
        <v>75</v>
      </c>
      <c r="G268" s="9" t="s">
        <v>35</v>
      </c>
      <c r="H268" s="9" t="s">
        <v>1109</v>
      </c>
      <c r="I268" s="5" t="s">
        <v>77</v>
      </c>
      <c r="J268" s="5">
        <v>36</v>
      </c>
      <c r="K268" s="5" t="s">
        <v>77</v>
      </c>
      <c r="L268" s="23">
        <f t="shared" si="84"/>
        <v>0</v>
      </c>
      <c r="M268" s="7">
        <v>0</v>
      </c>
      <c r="N268" s="23">
        <f t="shared" si="85"/>
        <v>0</v>
      </c>
      <c r="O268" s="23">
        <f t="shared" si="86"/>
        <v>0</v>
      </c>
      <c r="P268" s="8">
        <v>0</v>
      </c>
      <c r="Q268" s="8">
        <v>0</v>
      </c>
      <c r="R268" s="8">
        <v>0</v>
      </c>
      <c r="S268" s="8">
        <v>0</v>
      </c>
      <c r="T268" s="8">
        <v>0</v>
      </c>
      <c r="U268" s="8">
        <v>0</v>
      </c>
      <c r="V268" s="8">
        <v>0</v>
      </c>
      <c r="W268" s="8">
        <v>0</v>
      </c>
      <c r="X268" s="8">
        <v>0</v>
      </c>
      <c r="Y268" s="8">
        <v>0</v>
      </c>
      <c r="Z268" s="8">
        <v>0</v>
      </c>
      <c r="AA268" s="5">
        <v>0</v>
      </c>
      <c r="AB268" s="5">
        <v>0</v>
      </c>
      <c r="AC268" s="20">
        <f t="shared" si="71"/>
        <v>0</v>
      </c>
      <c r="AD268" s="21">
        <f t="shared" si="72"/>
        <v>0</v>
      </c>
      <c r="AE268" s="22">
        <f t="shared" si="73"/>
        <v>0</v>
      </c>
      <c r="AF268" s="22">
        <f t="shared" si="74"/>
        <v>0</v>
      </c>
      <c r="AG268" s="20">
        <f t="shared" si="75"/>
        <v>0</v>
      </c>
      <c r="AH268" s="20">
        <f t="shared" si="76"/>
        <v>0</v>
      </c>
      <c r="AI268" s="20">
        <f t="shared" si="77"/>
        <v>0</v>
      </c>
      <c r="AJ268" s="97">
        <f t="shared" si="78"/>
        <v>0</v>
      </c>
    </row>
    <row r="269" spans="1:36" ht="25.5" customHeight="1" x14ac:dyDescent="0.3">
      <c r="A269" s="95">
        <v>2025</v>
      </c>
      <c r="B269" s="5" t="s">
        <v>60</v>
      </c>
      <c r="C269" s="5" t="s">
        <v>1108</v>
      </c>
      <c r="D269" s="5">
        <v>37</v>
      </c>
      <c r="E269" s="5" t="s">
        <v>1093</v>
      </c>
      <c r="F269" s="5" t="s">
        <v>75</v>
      </c>
      <c r="G269" s="9" t="s">
        <v>35</v>
      </c>
      <c r="H269" s="9" t="s">
        <v>1110</v>
      </c>
      <c r="I269" s="5" t="s">
        <v>77</v>
      </c>
      <c r="J269" s="5">
        <v>36</v>
      </c>
      <c r="K269" s="5" t="s">
        <v>77</v>
      </c>
      <c r="L269" s="23">
        <f t="shared" si="84"/>
        <v>0</v>
      </c>
      <c r="M269" s="7">
        <v>0</v>
      </c>
      <c r="N269" s="23">
        <f t="shared" si="85"/>
        <v>0</v>
      </c>
      <c r="O269" s="23">
        <f t="shared" si="86"/>
        <v>0</v>
      </c>
      <c r="P269" s="8">
        <v>0</v>
      </c>
      <c r="Q269" s="8">
        <v>0</v>
      </c>
      <c r="R269" s="8">
        <v>0</v>
      </c>
      <c r="S269" s="8">
        <v>0</v>
      </c>
      <c r="T269" s="8">
        <v>0</v>
      </c>
      <c r="U269" s="8">
        <v>0</v>
      </c>
      <c r="V269" s="8">
        <v>0</v>
      </c>
      <c r="W269" s="8">
        <v>0</v>
      </c>
      <c r="X269" s="8">
        <v>0</v>
      </c>
      <c r="Y269" s="8">
        <v>0</v>
      </c>
      <c r="Z269" s="8">
        <v>0</v>
      </c>
      <c r="AA269" s="5">
        <v>0</v>
      </c>
      <c r="AB269" s="5">
        <v>0</v>
      </c>
      <c r="AC269" s="20">
        <f t="shared" si="71"/>
        <v>0</v>
      </c>
      <c r="AD269" s="21">
        <f t="shared" si="72"/>
        <v>0</v>
      </c>
      <c r="AE269" s="22">
        <f t="shared" si="73"/>
        <v>0</v>
      </c>
      <c r="AF269" s="22">
        <f t="shared" si="74"/>
        <v>0</v>
      </c>
      <c r="AG269" s="20">
        <f t="shared" si="75"/>
        <v>0</v>
      </c>
      <c r="AH269" s="20">
        <f t="shared" si="76"/>
        <v>0</v>
      </c>
      <c r="AI269" s="20">
        <f t="shared" si="77"/>
        <v>0</v>
      </c>
      <c r="AJ269" s="97">
        <f t="shared" si="78"/>
        <v>0</v>
      </c>
    </row>
    <row r="270" spans="1:36" ht="25.5" customHeight="1" x14ac:dyDescent="0.3">
      <c r="A270" s="95">
        <v>2025</v>
      </c>
      <c r="B270" s="5" t="s">
        <v>60</v>
      </c>
      <c r="C270" s="5" t="s">
        <v>1108</v>
      </c>
      <c r="D270" s="5">
        <v>37</v>
      </c>
      <c r="E270" s="5" t="s">
        <v>1093</v>
      </c>
      <c r="F270" s="5" t="s">
        <v>75</v>
      </c>
      <c r="G270" s="9" t="s">
        <v>35</v>
      </c>
      <c r="H270" s="9" t="s">
        <v>1111</v>
      </c>
      <c r="I270" s="5" t="s">
        <v>77</v>
      </c>
      <c r="J270" s="5">
        <v>36</v>
      </c>
      <c r="K270" s="9" t="s">
        <v>1112</v>
      </c>
      <c r="L270" s="23">
        <f t="shared" si="84"/>
        <v>45342386945.911362</v>
      </c>
      <c r="M270" s="7">
        <v>0</v>
      </c>
      <c r="N270" s="23">
        <f t="shared" si="85"/>
        <v>38718593073.83168</v>
      </c>
      <c r="O270" s="23">
        <f t="shared" si="86"/>
        <v>6623793872.0796795</v>
      </c>
      <c r="P270" s="45">
        <v>38718593073.83168</v>
      </c>
      <c r="Q270" s="8">
        <v>0</v>
      </c>
      <c r="R270" s="26">
        <v>398000000</v>
      </c>
      <c r="S270" s="8">
        <v>0</v>
      </c>
      <c r="T270" s="25">
        <v>108565520</v>
      </c>
      <c r="U270" s="8">
        <v>0</v>
      </c>
      <c r="V270" s="25">
        <v>1007473257.07968</v>
      </c>
      <c r="W270" s="8">
        <v>0</v>
      </c>
      <c r="X270" s="25">
        <v>487600000</v>
      </c>
      <c r="Y270" s="8">
        <v>0</v>
      </c>
      <c r="Z270" s="53">
        <v>4622155095</v>
      </c>
      <c r="AA270" s="63" t="s">
        <v>1113</v>
      </c>
      <c r="AB270" s="62" t="s">
        <v>1114</v>
      </c>
      <c r="AC270" s="20">
        <f t="shared" si="71"/>
        <v>0.85391607459966401</v>
      </c>
      <c r="AD270" s="21">
        <f t="shared" si="72"/>
        <v>8.7776587605494089E-3</v>
      </c>
      <c r="AE270" s="22">
        <f t="shared" si="73"/>
        <v>0</v>
      </c>
      <c r="AF270" s="22">
        <f t="shared" si="74"/>
        <v>1</v>
      </c>
      <c r="AG270" s="20">
        <f t="shared" si="75"/>
        <v>2.3943494666371912E-3</v>
      </c>
      <c r="AH270" s="20">
        <f t="shared" si="76"/>
        <v>2.2219237339258038E-2</v>
      </c>
      <c r="AI270" s="20">
        <f t="shared" si="77"/>
        <v>1.0753734702622843E-2</v>
      </c>
      <c r="AJ270" s="97">
        <f t="shared" si="78"/>
        <v>0.10193894513126843</v>
      </c>
    </row>
    <row r="271" spans="1:36" ht="25.5" customHeight="1" x14ac:dyDescent="0.3">
      <c r="A271" s="95">
        <v>2025</v>
      </c>
      <c r="B271" s="5" t="s">
        <v>60</v>
      </c>
      <c r="C271" s="5" t="s">
        <v>1108</v>
      </c>
      <c r="D271" s="5">
        <v>37</v>
      </c>
      <c r="E271" s="5" t="s">
        <v>1093</v>
      </c>
      <c r="F271" s="5" t="s">
        <v>75</v>
      </c>
      <c r="G271" s="9" t="s">
        <v>35</v>
      </c>
      <c r="H271" s="9" t="s">
        <v>1115</v>
      </c>
      <c r="I271" s="5" t="s">
        <v>77</v>
      </c>
      <c r="J271" s="5">
        <v>36</v>
      </c>
      <c r="K271" s="9" t="s">
        <v>1116</v>
      </c>
      <c r="L271" s="23">
        <f t="shared" si="84"/>
        <v>42902016466</v>
      </c>
      <c r="M271" s="7">
        <v>0</v>
      </c>
      <c r="N271" s="23">
        <f t="shared" si="85"/>
        <v>41666666666</v>
      </c>
      <c r="O271" s="23">
        <f t="shared" si="86"/>
        <v>1235349800</v>
      </c>
      <c r="P271" s="45">
        <v>41666666666</v>
      </c>
      <c r="Q271" s="8">
        <v>0</v>
      </c>
      <c r="R271" s="26">
        <v>681571800</v>
      </c>
      <c r="S271" s="8">
        <v>0</v>
      </c>
      <c r="T271" s="25">
        <v>32038750</v>
      </c>
      <c r="U271" s="8">
        <v>0</v>
      </c>
      <c r="V271" s="25">
        <v>2847000</v>
      </c>
      <c r="W271" s="8">
        <v>0</v>
      </c>
      <c r="X271" s="25">
        <v>32038750</v>
      </c>
      <c r="Y271" s="8">
        <v>0</v>
      </c>
      <c r="Z271" s="53">
        <v>486853500</v>
      </c>
      <c r="AA271" s="63" t="s">
        <v>1117</v>
      </c>
      <c r="AB271" s="62" t="s">
        <v>1118</v>
      </c>
      <c r="AC271" s="20">
        <f t="shared" si="71"/>
        <v>0.97120532082730848</v>
      </c>
      <c r="AD271" s="21">
        <f t="shared" si="72"/>
        <v>1.5886707808714495E-2</v>
      </c>
      <c r="AE271" s="22">
        <f t="shared" si="73"/>
        <v>0</v>
      </c>
      <c r="AF271" s="22">
        <f t="shared" si="74"/>
        <v>1</v>
      </c>
      <c r="AG271" s="20">
        <f t="shared" si="75"/>
        <v>7.4678890735569087E-4</v>
      </c>
      <c r="AH271" s="20">
        <f t="shared" si="76"/>
        <v>6.6360517162550097E-5</v>
      </c>
      <c r="AI271" s="20">
        <f t="shared" si="77"/>
        <v>7.4678890735569087E-4</v>
      </c>
      <c r="AJ271" s="97">
        <f t="shared" si="78"/>
        <v>1.1348033032103121E-2</v>
      </c>
    </row>
    <row r="272" spans="1:36" ht="25.5" customHeight="1" x14ac:dyDescent="0.3">
      <c r="A272" s="95">
        <v>2025</v>
      </c>
      <c r="B272" s="5" t="s">
        <v>60</v>
      </c>
      <c r="C272" s="5" t="s">
        <v>1108</v>
      </c>
      <c r="D272" s="5">
        <v>37</v>
      </c>
      <c r="E272" s="5" t="s">
        <v>1093</v>
      </c>
      <c r="F272" s="5" t="s">
        <v>75</v>
      </c>
      <c r="G272" s="9" t="s">
        <v>35</v>
      </c>
      <c r="H272" s="9" t="s">
        <v>1119</v>
      </c>
      <c r="I272" s="5" t="s">
        <v>77</v>
      </c>
      <c r="J272" s="5">
        <v>36</v>
      </c>
      <c r="K272" s="5" t="s">
        <v>77</v>
      </c>
      <c r="L272" s="23">
        <f t="shared" si="84"/>
        <v>42941233716</v>
      </c>
      <c r="M272" s="7">
        <v>0</v>
      </c>
      <c r="N272" s="23">
        <f t="shared" ref="N272:N280" si="87">+P272+Q272+S272+U272+W272+Y272</f>
        <v>41666666666</v>
      </c>
      <c r="O272" s="23">
        <f t="shared" ref="O272:O280" si="88">+R272+T272+V272+X272+Z272</f>
        <v>1274567050</v>
      </c>
      <c r="P272" s="45">
        <v>41666666666</v>
      </c>
      <c r="Q272" s="8">
        <v>0</v>
      </c>
      <c r="R272" s="26">
        <v>681571800</v>
      </c>
      <c r="S272" s="8">
        <v>0</v>
      </c>
      <c r="T272" s="25">
        <v>32038750</v>
      </c>
      <c r="U272" s="8">
        <v>0</v>
      </c>
      <c r="V272" s="25">
        <v>2847000</v>
      </c>
      <c r="W272" s="8">
        <v>0</v>
      </c>
      <c r="X272" s="25">
        <v>32038750</v>
      </c>
      <c r="Y272" s="8">
        <v>0</v>
      </c>
      <c r="Z272" s="53">
        <v>526070750</v>
      </c>
      <c r="AA272" s="63" t="s">
        <v>1120</v>
      </c>
      <c r="AB272" s="62" t="s">
        <v>1121</v>
      </c>
      <c r="AC272" s="20">
        <f t="shared" si="71"/>
        <v>0.9703183411443278</v>
      </c>
      <c r="AD272" s="21">
        <f t="shared" si="72"/>
        <v>1.587219884057604E-2</v>
      </c>
      <c r="AE272" s="22">
        <f t="shared" si="73"/>
        <v>0</v>
      </c>
      <c r="AF272" s="22">
        <f t="shared" si="74"/>
        <v>1</v>
      </c>
      <c r="AG272" s="20">
        <f t="shared" si="75"/>
        <v>7.4610688206804574E-4</v>
      </c>
      <c r="AH272" s="20">
        <f t="shared" si="76"/>
        <v>6.629991161477043E-5</v>
      </c>
      <c r="AI272" s="20">
        <f t="shared" si="77"/>
        <v>7.4610688206804574E-4</v>
      </c>
      <c r="AJ272" s="97">
        <f t="shared" si="78"/>
        <v>1.2250946339345273E-2</v>
      </c>
    </row>
    <row r="273" spans="1:36" ht="25.5" customHeight="1" x14ac:dyDescent="0.3">
      <c r="A273" s="95">
        <v>2025</v>
      </c>
      <c r="B273" s="5" t="s">
        <v>60</v>
      </c>
      <c r="C273" s="5" t="s">
        <v>1108</v>
      </c>
      <c r="D273" s="5">
        <v>37</v>
      </c>
      <c r="E273" s="5" t="s">
        <v>1093</v>
      </c>
      <c r="F273" s="5" t="s">
        <v>75</v>
      </c>
      <c r="G273" s="9" t="s">
        <v>35</v>
      </c>
      <c r="H273" s="9" t="s">
        <v>1122</v>
      </c>
      <c r="I273" s="5" t="s">
        <v>77</v>
      </c>
      <c r="J273" s="5">
        <v>36</v>
      </c>
      <c r="K273" s="5" t="s">
        <v>77</v>
      </c>
      <c r="L273" s="23">
        <f t="shared" si="84"/>
        <v>43122016466</v>
      </c>
      <c r="M273" s="7">
        <v>0</v>
      </c>
      <c r="N273" s="23">
        <f t="shared" si="87"/>
        <v>41666666666</v>
      </c>
      <c r="O273" s="23">
        <f t="shared" si="88"/>
        <v>1455349800</v>
      </c>
      <c r="P273" s="45">
        <v>41666666666</v>
      </c>
      <c r="Q273" s="8">
        <v>0</v>
      </c>
      <c r="R273" s="26">
        <v>681571800</v>
      </c>
      <c r="S273" s="8">
        <v>0</v>
      </c>
      <c r="T273" s="25">
        <v>16019375</v>
      </c>
      <c r="U273" s="8">
        <v>0</v>
      </c>
      <c r="V273" s="25">
        <v>2847000</v>
      </c>
      <c r="W273" s="8">
        <v>0</v>
      </c>
      <c r="X273" s="25">
        <v>32038750</v>
      </c>
      <c r="Y273" s="8">
        <v>0</v>
      </c>
      <c r="Z273" s="53">
        <v>722872875</v>
      </c>
      <c r="AA273" s="63" t="s">
        <v>1123</v>
      </c>
      <c r="AB273" s="62" t="s">
        <v>1124</v>
      </c>
      <c r="AC273" s="20">
        <f t="shared" si="71"/>
        <v>0.96625042335050626</v>
      </c>
      <c r="AD273" s="21">
        <f t="shared" si="72"/>
        <v>1.5805656967303287E-2</v>
      </c>
      <c r="AE273" s="22">
        <f t="shared" si="73"/>
        <v>0</v>
      </c>
      <c r="AF273" s="22">
        <f t="shared" si="74"/>
        <v>1</v>
      </c>
      <c r="AG273" s="20">
        <f t="shared" si="75"/>
        <v>3.714894690193962E-4</v>
      </c>
      <c r="AH273" s="20">
        <f t="shared" si="76"/>
        <v>6.6021958927749743E-5</v>
      </c>
      <c r="AI273" s="20">
        <f t="shared" si="77"/>
        <v>7.4297893803879241E-4</v>
      </c>
      <c r="AJ273" s="97">
        <f t="shared" si="78"/>
        <v>1.6763429316204555E-2</v>
      </c>
    </row>
    <row r="274" spans="1:36" ht="25.5" customHeight="1" x14ac:dyDescent="0.3">
      <c r="A274" s="95">
        <v>2025</v>
      </c>
      <c r="B274" s="5" t="s">
        <v>60</v>
      </c>
      <c r="C274" s="5" t="s">
        <v>1108</v>
      </c>
      <c r="D274" s="5">
        <v>37</v>
      </c>
      <c r="E274" s="5" t="s">
        <v>1093</v>
      </c>
      <c r="F274" s="5" t="s">
        <v>75</v>
      </c>
      <c r="G274" s="9" t="s">
        <v>35</v>
      </c>
      <c r="H274" s="9" t="s">
        <v>1125</v>
      </c>
      <c r="I274" s="5" t="s">
        <v>77</v>
      </c>
      <c r="J274" s="5">
        <v>36</v>
      </c>
      <c r="K274" s="5" t="s">
        <v>77</v>
      </c>
      <c r="L274" s="23">
        <f t="shared" si="84"/>
        <v>48684890425</v>
      </c>
      <c r="M274" s="7">
        <v>0</v>
      </c>
      <c r="N274" s="23">
        <f t="shared" si="87"/>
        <v>41652208527</v>
      </c>
      <c r="O274" s="23">
        <f t="shared" si="88"/>
        <v>7032681898</v>
      </c>
      <c r="P274" s="45">
        <v>41652208527</v>
      </c>
      <c r="Q274" s="8">
        <v>0</v>
      </c>
      <c r="R274" s="26">
        <v>1150038606</v>
      </c>
      <c r="S274" s="8">
        <v>0</v>
      </c>
      <c r="T274" s="25">
        <v>1902196744</v>
      </c>
      <c r="U274" s="8">
        <v>0</v>
      </c>
      <c r="V274" s="25">
        <v>713210792</v>
      </c>
      <c r="W274" s="8">
        <v>0</v>
      </c>
      <c r="X274" s="25">
        <v>1981349100</v>
      </c>
      <c r="Y274" s="8">
        <v>0</v>
      </c>
      <c r="Z274" s="53">
        <v>1285886656</v>
      </c>
      <c r="AA274" s="63" t="s">
        <v>1126</v>
      </c>
      <c r="AB274" s="62" t="s">
        <v>1127</v>
      </c>
      <c r="AC274" s="20">
        <f t="shared" si="71"/>
        <v>0.85554692972280633</v>
      </c>
      <c r="AD274" s="21">
        <f t="shared" si="72"/>
        <v>2.3622084715824849E-2</v>
      </c>
      <c r="AE274" s="22">
        <f t="shared" si="73"/>
        <v>0</v>
      </c>
      <c r="AF274" s="22">
        <f t="shared" si="74"/>
        <v>1</v>
      </c>
      <c r="AG274" s="20">
        <f t="shared" si="75"/>
        <v>3.9071603682262986E-2</v>
      </c>
      <c r="AH274" s="20">
        <f t="shared" si="76"/>
        <v>1.464953059920541E-2</v>
      </c>
      <c r="AI274" s="20">
        <f t="shared" si="77"/>
        <v>4.069741315434007E-2</v>
      </c>
      <c r="AJ274" s="97">
        <f t="shared" si="78"/>
        <v>2.6412438125560392E-2</v>
      </c>
    </row>
    <row r="275" spans="1:36" ht="25.5" customHeight="1" x14ac:dyDescent="0.3">
      <c r="A275" s="95">
        <v>2025</v>
      </c>
      <c r="B275" s="5" t="s">
        <v>60</v>
      </c>
      <c r="C275" s="5" t="s">
        <v>1108</v>
      </c>
      <c r="D275" s="5">
        <v>963</v>
      </c>
      <c r="E275" s="5" t="s">
        <v>1128</v>
      </c>
      <c r="F275" s="5" t="s">
        <v>75</v>
      </c>
      <c r="G275" s="9" t="s">
        <v>35</v>
      </c>
      <c r="H275" s="9" t="s">
        <v>77</v>
      </c>
      <c r="I275" s="5" t="s">
        <v>77</v>
      </c>
      <c r="J275" s="5">
        <v>12</v>
      </c>
      <c r="K275" s="5" t="s">
        <v>77</v>
      </c>
      <c r="L275" s="23">
        <f t="shared" si="84"/>
        <v>274732000</v>
      </c>
      <c r="M275" s="7">
        <v>0</v>
      </c>
      <c r="N275" s="23">
        <f t="shared" si="87"/>
        <v>220332000</v>
      </c>
      <c r="O275" s="23">
        <f t="shared" si="88"/>
        <v>54400000</v>
      </c>
      <c r="P275" s="45">
        <v>220332000</v>
      </c>
      <c r="Q275" s="8">
        <v>0</v>
      </c>
      <c r="R275" s="26">
        <v>54400000</v>
      </c>
      <c r="S275" s="8">
        <v>0</v>
      </c>
      <c r="T275" s="8">
        <v>0</v>
      </c>
      <c r="U275" s="8">
        <v>0</v>
      </c>
      <c r="V275" s="8">
        <v>0</v>
      </c>
      <c r="W275" s="8">
        <v>0</v>
      </c>
      <c r="X275" s="8">
        <v>0</v>
      </c>
      <c r="Y275" s="8">
        <v>0</v>
      </c>
      <c r="Z275" s="8">
        <v>0</v>
      </c>
      <c r="AA275" s="63" t="s">
        <v>1129</v>
      </c>
      <c r="AB275" s="62" t="s">
        <v>1130</v>
      </c>
      <c r="AC275" s="20">
        <f t="shared" si="71"/>
        <v>0.80198884731301778</v>
      </c>
      <c r="AD275" s="21">
        <f t="shared" si="72"/>
        <v>0.19801115268698222</v>
      </c>
      <c r="AE275" s="22">
        <f t="shared" si="73"/>
        <v>0</v>
      </c>
      <c r="AF275" s="22">
        <f t="shared" si="74"/>
        <v>1</v>
      </c>
      <c r="AG275" s="20">
        <f t="shared" si="75"/>
        <v>0</v>
      </c>
      <c r="AH275" s="20">
        <f t="shared" si="76"/>
        <v>0</v>
      </c>
      <c r="AI275" s="20">
        <f t="shared" si="77"/>
        <v>0</v>
      </c>
      <c r="AJ275" s="97">
        <f t="shared" si="78"/>
        <v>0</v>
      </c>
    </row>
    <row r="276" spans="1:36" ht="25.5" customHeight="1" x14ac:dyDescent="0.3">
      <c r="A276" s="95">
        <v>2025</v>
      </c>
      <c r="B276" s="5" t="s">
        <v>60</v>
      </c>
      <c r="C276" s="9" t="s">
        <v>1260</v>
      </c>
      <c r="D276" s="5">
        <v>963</v>
      </c>
      <c r="E276" s="5" t="s">
        <v>1131</v>
      </c>
      <c r="F276" s="5" t="s">
        <v>75</v>
      </c>
      <c r="G276" s="9" t="s">
        <v>35</v>
      </c>
      <c r="H276" s="9" t="s">
        <v>77</v>
      </c>
      <c r="I276" s="5" t="s">
        <v>77</v>
      </c>
      <c r="J276" s="5">
        <v>12</v>
      </c>
      <c r="K276" s="5" t="s">
        <v>77</v>
      </c>
      <c r="L276" s="23">
        <f t="shared" si="84"/>
        <v>249956000</v>
      </c>
      <c r="M276" s="7">
        <v>0</v>
      </c>
      <c r="N276" s="23">
        <f t="shared" si="87"/>
        <v>232956000</v>
      </c>
      <c r="O276" s="23">
        <f t="shared" si="88"/>
        <v>17000000</v>
      </c>
      <c r="P276" s="45">
        <v>232956000</v>
      </c>
      <c r="Q276" s="8">
        <v>0</v>
      </c>
      <c r="R276" s="26">
        <v>17000000</v>
      </c>
      <c r="S276" s="8">
        <v>0</v>
      </c>
      <c r="T276" s="8">
        <v>0</v>
      </c>
      <c r="U276" s="8">
        <v>0</v>
      </c>
      <c r="V276" s="8">
        <v>0</v>
      </c>
      <c r="W276" s="8">
        <v>0</v>
      </c>
      <c r="X276" s="8">
        <v>0</v>
      </c>
      <c r="Y276" s="8">
        <v>0</v>
      </c>
      <c r="Z276" s="8">
        <v>0</v>
      </c>
      <c r="AA276" s="63" t="s">
        <v>1132</v>
      </c>
      <c r="AB276" s="62" t="s">
        <v>1133</v>
      </c>
      <c r="AC276" s="20">
        <f t="shared" si="71"/>
        <v>0.93198802989326124</v>
      </c>
      <c r="AD276" s="21">
        <f t="shared" si="72"/>
        <v>6.8011970106738789E-2</v>
      </c>
      <c r="AE276" s="22">
        <f t="shared" si="73"/>
        <v>0</v>
      </c>
      <c r="AF276" s="22">
        <f t="shared" si="74"/>
        <v>1</v>
      </c>
      <c r="AG276" s="20">
        <f t="shared" si="75"/>
        <v>0</v>
      </c>
      <c r="AH276" s="20">
        <f t="shared" si="76"/>
        <v>0</v>
      </c>
      <c r="AI276" s="20">
        <f t="shared" si="77"/>
        <v>0</v>
      </c>
      <c r="AJ276" s="97">
        <f t="shared" si="78"/>
        <v>0</v>
      </c>
    </row>
    <row r="277" spans="1:36" ht="25.5" customHeight="1" x14ac:dyDescent="0.3">
      <c r="A277" s="95">
        <v>2025</v>
      </c>
      <c r="B277" s="5" t="s">
        <v>60</v>
      </c>
      <c r="C277" s="9" t="s">
        <v>1260</v>
      </c>
      <c r="D277" s="5">
        <v>963</v>
      </c>
      <c r="E277" s="5" t="s">
        <v>1134</v>
      </c>
      <c r="F277" s="5" t="s">
        <v>75</v>
      </c>
      <c r="G277" s="9" t="s">
        <v>35</v>
      </c>
      <c r="H277" s="9" t="s">
        <v>77</v>
      </c>
      <c r="I277" s="5" t="s">
        <v>77</v>
      </c>
      <c r="J277" s="5">
        <v>12</v>
      </c>
      <c r="K277" s="5" t="s">
        <v>77</v>
      </c>
      <c r="L277" s="23">
        <f t="shared" si="84"/>
        <v>248612000</v>
      </c>
      <c r="M277" s="7">
        <v>0</v>
      </c>
      <c r="N277" s="23">
        <f t="shared" si="87"/>
        <v>216612000</v>
      </c>
      <c r="O277" s="23">
        <f t="shared" si="88"/>
        <v>32000000</v>
      </c>
      <c r="P277" s="45">
        <v>216612000</v>
      </c>
      <c r="Q277" s="8">
        <v>0</v>
      </c>
      <c r="R277" s="26">
        <v>32000000</v>
      </c>
      <c r="S277" s="8">
        <v>0</v>
      </c>
      <c r="T277" s="8">
        <v>0</v>
      </c>
      <c r="U277" s="8">
        <v>0</v>
      </c>
      <c r="V277" s="8">
        <v>0</v>
      </c>
      <c r="W277" s="8">
        <v>0</v>
      </c>
      <c r="X277" s="8">
        <v>0</v>
      </c>
      <c r="Y277" s="8">
        <v>0</v>
      </c>
      <c r="Z277" s="8">
        <v>0</v>
      </c>
      <c r="AA277" s="63" t="s">
        <v>1135</v>
      </c>
      <c r="AB277" s="62" t="s">
        <v>1136</v>
      </c>
      <c r="AC277" s="20">
        <f t="shared" si="71"/>
        <v>0.87128537640982739</v>
      </c>
      <c r="AD277" s="21">
        <f t="shared" si="72"/>
        <v>0.12871462359017263</v>
      </c>
      <c r="AE277" s="22">
        <f t="shared" si="73"/>
        <v>0</v>
      </c>
      <c r="AF277" s="22">
        <f t="shared" si="74"/>
        <v>1</v>
      </c>
      <c r="AG277" s="20">
        <f t="shared" si="75"/>
        <v>0</v>
      </c>
      <c r="AH277" s="20">
        <f t="shared" si="76"/>
        <v>0</v>
      </c>
      <c r="AI277" s="20">
        <f t="shared" si="77"/>
        <v>0</v>
      </c>
      <c r="AJ277" s="97">
        <f t="shared" si="78"/>
        <v>0</v>
      </c>
    </row>
    <row r="278" spans="1:36" ht="25.5" customHeight="1" x14ac:dyDescent="0.3">
      <c r="A278" s="95">
        <v>2025</v>
      </c>
      <c r="B278" s="5" t="s">
        <v>60</v>
      </c>
      <c r="C278" s="5" t="s">
        <v>1108</v>
      </c>
      <c r="D278" s="5" t="s">
        <v>985</v>
      </c>
      <c r="E278" s="5" t="s">
        <v>1137</v>
      </c>
      <c r="F278" s="9" t="s">
        <v>1138</v>
      </c>
      <c r="G278" s="9" t="s">
        <v>35</v>
      </c>
      <c r="H278" s="9" t="s">
        <v>985</v>
      </c>
      <c r="I278" s="5" t="s">
        <v>77</v>
      </c>
      <c r="J278" s="5">
        <v>48</v>
      </c>
      <c r="K278" s="9" t="s">
        <v>942</v>
      </c>
      <c r="L278" s="23">
        <f t="shared" si="84"/>
        <v>1299500000</v>
      </c>
      <c r="M278" s="7">
        <v>0</v>
      </c>
      <c r="N278" s="23">
        <f t="shared" si="87"/>
        <v>1299500000</v>
      </c>
      <c r="O278" s="23">
        <f t="shared" si="88"/>
        <v>0</v>
      </c>
      <c r="P278" s="45">
        <v>1299500000</v>
      </c>
      <c r="Q278" s="8">
        <v>0</v>
      </c>
      <c r="R278" s="8">
        <v>0</v>
      </c>
      <c r="S278" s="8">
        <v>0</v>
      </c>
      <c r="T278" s="8">
        <v>0</v>
      </c>
      <c r="U278" s="8">
        <v>0</v>
      </c>
      <c r="V278" s="8">
        <v>0</v>
      </c>
      <c r="W278" s="8">
        <v>0</v>
      </c>
      <c r="X278" s="8">
        <v>0</v>
      </c>
      <c r="Y278" s="8">
        <v>0</v>
      </c>
      <c r="Z278" s="8">
        <v>0</v>
      </c>
      <c r="AA278" s="63" t="s">
        <v>1139</v>
      </c>
      <c r="AB278" s="62" t="s">
        <v>1140</v>
      </c>
      <c r="AC278" s="20">
        <f t="shared" si="71"/>
        <v>1</v>
      </c>
      <c r="AD278" s="21">
        <f t="shared" si="72"/>
        <v>0</v>
      </c>
      <c r="AE278" s="22">
        <f t="shared" si="73"/>
        <v>0</v>
      </c>
      <c r="AF278" s="22">
        <f t="shared" si="74"/>
        <v>0</v>
      </c>
      <c r="AG278" s="20">
        <f t="shared" si="75"/>
        <v>0</v>
      </c>
      <c r="AH278" s="20">
        <f t="shared" si="76"/>
        <v>0</v>
      </c>
      <c r="AI278" s="20">
        <f t="shared" si="77"/>
        <v>0</v>
      </c>
      <c r="AJ278" s="97">
        <f t="shared" si="78"/>
        <v>0</v>
      </c>
    </row>
    <row r="279" spans="1:36" ht="25.5" customHeight="1" x14ac:dyDescent="0.3">
      <c r="A279" s="95">
        <v>2025</v>
      </c>
      <c r="B279" s="5" t="s">
        <v>60</v>
      </c>
      <c r="C279" s="5" t="s">
        <v>1108</v>
      </c>
      <c r="D279" s="5" t="s">
        <v>985</v>
      </c>
      <c r="E279" s="5" t="s">
        <v>1141</v>
      </c>
      <c r="F279" s="9" t="s">
        <v>1069</v>
      </c>
      <c r="G279" s="9" t="s">
        <v>35</v>
      </c>
      <c r="H279" s="9" t="s">
        <v>985</v>
      </c>
      <c r="I279" s="5" t="s">
        <v>77</v>
      </c>
      <c r="J279" s="5">
        <v>4.5</v>
      </c>
      <c r="K279" s="5" t="s">
        <v>77</v>
      </c>
      <c r="L279" s="23">
        <f t="shared" si="84"/>
        <v>105060000</v>
      </c>
      <c r="M279" s="7">
        <v>0</v>
      </c>
      <c r="N279" s="23">
        <f t="shared" si="87"/>
        <v>34500000</v>
      </c>
      <c r="O279" s="23">
        <f t="shared" si="88"/>
        <v>70560000</v>
      </c>
      <c r="P279" s="45">
        <v>34500000</v>
      </c>
      <c r="Q279" s="8">
        <v>0</v>
      </c>
      <c r="R279" s="26">
        <v>70560000</v>
      </c>
      <c r="S279" s="8">
        <v>0</v>
      </c>
      <c r="T279" s="8">
        <v>0</v>
      </c>
      <c r="U279" s="8">
        <v>0</v>
      </c>
      <c r="V279" s="8">
        <v>0</v>
      </c>
      <c r="W279" s="8">
        <v>0</v>
      </c>
      <c r="X279" s="8">
        <v>0</v>
      </c>
      <c r="Y279" s="8">
        <v>0</v>
      </c>
      <c r="Z279" s="8">
        <v>0</v>
      </c>
      <c r="AA279" s="63" t="s">
        <v>1142</v>
      </c>
      <c r="AB279" s="62" t="s">
        <v>1143</v>
      </c>
      <c r="AC279" s="20">
        <f t="shared" si="71"/>
        <v>0.32838378069674473</v>
      </c>
      <c r="AD279" s="21">
        <f t="shared" si="72"/>
        <v>0.67161621930325532</v>
      </c>
      <c r="AE279" s="22">
        <f t="shared" si="73"/>
        <v>0</v>
      </c>
      <c r="AF279" s="22">
        <f t="shared" si="74"/>
        <v>1</v>
      </c>
      <c r="AG279" s="20">
        <f t="shared" si="75"/>
        <v>0</v>
      </c>
      <c r="AH279" s="20">
        <f t="shared" si="76"/>
        <v>0</v>
      </c>
      <c r="AI279" s="20">
        <f t="shared" si="77"/>
        <v>0</v>
      </c>
      <c r="AJ279" s="97">
        <f t="shared" si="78"/>
        <v>0</v>
      </c>
    </row>
    <row r="280" spans="1:36" ht="25.5" customHeight="1" x14ac:dyDescent="0.3">
      <c r="A280" s="95">
        <v>2025</v>
      </c>
      <c r="B280" s="5" t="s">
        <v>60</v>
      </c>
      <c r="C280" s="5" t="s">
        <v>1108</v>
      </c>
      <c r="D280" s="5">
        <v>966</v>
      </c>
      <c r="E280" s="5" t="s">
        <v>1144</v>
      </c>
      <c r="F280" s="5" t="s">
        <v>75</v>
      </c>
      <c r="G280" s="9" t="s">
        <v>37</v>
      </c>
      <c r="H280" s="9" t="s">
        <v>1145</v>
      </c>
      <c r="I280" s="5" t="s">
        <v>77</v>
      </c>
      <c r="J280" s="5">
        <v>18</v>
      </c>
      <c r="K280" s="9" t="s">
        <v>376</v>
      </c>
      <c r="L280" s="23">
        <f t="shared" si="84"/>
        <v>2051819892</v>
      </c>
      <c r="M280" s="7">
        <v>0</v>
      </c>
      <c r="N280" s="23">
        <f t="shared" si="87"/>
        <v>1500000000</v>
      </c>
      <c r="O280" s="23">
        <f t="shared" si="88"/>
        <v>551819892</v>
      </c>
      <c r="P280" s="45">
        <v>1500000000</v>
      </c>
      <c r="Q280" s="8">
        <v>0</v>
      </c>
      <c r="R280" s="26">
        <v>218400000</v>
      </c>
      <c r="S280" s="8">
        <v>0</v>
      </c>
      <c r="T280" s="25">
        <v>221099892</v>
      </c>
      <c r="U280" s="8">
        <v>0</v>
      </c>
      <c r="V280" s="25">
        <v>52416000</v>
      </c>
      <c r="W280" s="8">
        <v>0</v>
      </c>
      <c r="X280" s="25">
        <v>59904000</v>
      </c>
      <c r="Y280" s="8">
        <v>0</v>
      </c>
      <c r="Z280" s="8">
        <v>0</v>
      </c>
      <c r="AA280" s="63" t="s">
        <v>1146</v>
      </c>
      <c r="AB280" s="62" t="s">
        <v>1147</v>
      </c>
      <c r="AC280" s="20">
        <f t="shared" si="71"/>
        <v>0.73105831844620794</v>
      </c>
      <c r="AD280" s="21">
        <f t="shared" si="72"/>
        <v>0.10644209116576787</v>
      </c>
      <c r="AE280" s="22">
        <f t="shared" si="73"/>
        <v>0</v>
      </c>
      <c r="AF280" s="22">
        <f t="shared" si="74"/>
        <v>1</v>
      </c>
      <c r="AG280" s="20">
        <f t="shared" si="75"/>
        <v>0.10775794350277212</v>
      </c>
      <c r="AH280" s="20">
        <f t="shared" si="76"/>
        <v>2.5546101879784292E-2</v>
      </c>
      <c r="AI280" s="20">
        <f t="shared" si="77"/>
        <v>2.9195545005467761E-2</v>
      </c>
      <c r="AJ280" s="97">
        <f t="shared" si="78"/>
        <v>0</v>
      </c>
    </row>
    <row r="281" spans="1:36" ht="25.5" customHeight="1" x14ac:dyDescent="0.3">
      <c r="A281" s="95">
        <v>2025</v>
      </c>
      <c r="B281" s="5" t="s">
        <v>60</v>
      </c>
      <c r="C281" s="5" t="s">
        <v>1108</v>
      </c>
      <c r="D281" s="5" t="s">
        <v>1148</v>
      </c>
      <c r="E281" s="5" t="s">
        <v>1149</v>
      </c>
      <c r="F281" s="9" t="s">
        <v>1150</v>
      </c>
      <c r="G281" s="9" t="s">
        <v>37</v>
      </c>
      <c r="H281" s="9" t="s">
        <v>1151</v>
      </c>
      <c r="I281" s="5" t="s">
        <v>77</v>
      </c>
      <c r="J281" s="5">
        <v>24</v>
      </c>
      <c r="K281" s="5" t="s">
        <v>77</v>
      </c>
      <c r="L281" s="23">
        <f t="shared" ref="L281:L284" si="89">+SUM(P281:Z281)</f>
        <v>141404460</v>
      </c>
      <c r="M281" s="7">
        <v>0</v>
      </c>
      <c r="N281" s="23">
        <f t="shared" ref="N281:N284" si="90">+P281+Q281+S281+U281+W281+Y281</f>
        <v>141404460</v>
      </c>
      <c r="O281" s="23">
        <f t="shared" ref="O281:O284" si="91">+R281+T281+V281+X281+Z281</f>
        <v>0</v>
      </c>
      <c r="P281" s="45">
        <v>141404460</v>
      </c>
      <c r="Q281" s="8">
        <v>0</v>
      </c>
      <c r="R281" s="8">
        <v>0</v>
      </c>
      <c r="S281" s="8">
        <v>0</v>
      </c>
      <c r="T281" s="8">
        <v>0</v>
      </c>
      <c r="U281" s="8">
        <v>0</v>
      </c>
      <c r="V281" s="8">
        <v>0</v>
      </c>
      <c r="W281" s="8">
        <v>0</v>
      </c>
      <c r="X281" s="8">
        <v>0</v>
      </c>
      <c r="Y281" s="8">
        <v>0</v>
      </c>
      <c r="Z281" s="8">
        <v>0</v>
      </c>
      <c r="AA281" s="63" t="s">
        <v>1152</v>
      </c>
      <c r="AB281" s="62" t="s">
        <v>1153</v>
      </c>
      <c r="AC281" s="20">
        <f t="shared" si="71"/>
        <v>1</v>
      </c>
      <c r="AD281" s="21">
        <f t="shared" si="72"/>
        <v>0</v>
      </c>
      <c r="AE281" s="22">
        <f t="shared" si="73"/>
        <v>0</v>
      </c>
      <c r="AF281" s="22">
        <f t="shared" si="74"/>
        <v>0</v>
      </c>
      <c r="AG281" s="20">
        <f t="shared" si="75"/>
        <v>0</v>
      </c>
      <c r="AH281" s="20">
        <f t="shared" si="76"/>
        <v>0</v>
      </c>
      <c r="AI281" s="20">
        <f t="shared" si="77"/>
        <v>0</v>
      </c>
      <c r="AJ281" s="97">
        <f t="shared" si="78"/>
        <v>0</v>
      </c>
    </row>
    <row r="282" spans="1:36" ht="25.5" customHeight="1" x14ac:dyDescent="0.3">
      <c r="A282" s="95">
        <v>2025</v>
      </c>
      <c r="B282" s="5" t="s">
        <v>60</v>
      </c>
      <c r="C282" s="5" t="s">
        <v>1108</v>
      </c>
      <c r="D282" s="5" t="s">
        <v>77</v>
      </c>
      <c r="E282" s="5" t="s">
        <v>1154</v>
      </c>
      <c r="F282" s="5" t="s">
        <v>1155</v>
      </c>
      <c r="G282" s="9" t="s">
        <v>35</v>
      </c>
      <c r="H282" s="9" t="s">
        <v>77</v>
      </c>
      <c r="I282" s="5" t="s">
        <v>77</v>
      </c>
      <c r="J282" s="5">
        <v>13</v>
      </c>
      <c r="K282" s="5" t="s">
        <v>77</v>
      </c>
      <c r="L282" s="23">
        <f t="shared" si="89"/>
        <v>288562500</v>
      </c>
      <c r="M282" s="7">
        <v>0</v>
      </c>
      <c r="N282" s="23">
        <f t="shared" si="90"/>
        <v>288562500</v>
      </c>
      <c r="O282" s="23">
        <f t="shared" si="91"/>
        <v>0</v>
      </c>
      <c r="P282" s="45">
        <v>288562500</v>
      </c>
      <c r="Q282" s="8">
        <v>0</v>
      </c>
      <c r="R282" s="8">
        <v>0</v>
      </c>
      <c r="S282" s="8">
        <v>0</v>
      </c>
      <c r="T282" s="8">
        <v>0</v>
      </c>
      <c r="U282" s="8">
        <v>0</v>
      </c>
      <c r="V282" s="8">
        <v>0</v>
      </c>
      <c r="W282" s="8">
        <v>0</v>
      </c>
      <c r="X282" s="8">
        <v>0</v>
      </c>
      <c r="Y282" s="8">
        <v>0</v>
      </c>
      <c r="Z282" s="8">
        <v>0</v>
      </c>
      <c r="AA282" s="63" t="s">
        <v>1156</v>
      </c>
      <c r="AB282" s="66" t="s">
        <v>1157</v>
      </c>
      <c r="AC282" s="20">
        <f t="shared" si="71"/>
        <v>1</v>
      </c>
      <c r="AD282" s="21">
        <f t="shared" si="72"/>
        <v>0</v>
      </c>
      <c r="AE282" s="22">
        <f t="shared" si="73"/>
        <v>0</v>
      </c>
      <c r="AF282" s="22">
        <f t="shared" si="74"/>
        <v>0</v>
      </c>
      <c r="AG282" s="20">
        <f t="shared" si="75"/>
        <v>0</v>
      </c>
      <c r="AH282" s="20">
        <f t="shared" si="76"/>
        <v>0</v>
      </c>
      <c r="AI282" s="20">
        <f t="shared" si="77"/>
        <v>0</v>
      </c>
      <c r="AJ282" s="97">
        <f t="shared" si="78"/>
        <v>0</v>
      </c>
    </row>
    <row r="283" spans="1:36" ht="25.5" customHeight="1" x14ac:dyDescent="0.3">
      <c r="A283" s="95">
        <v>2025</v>
      </c>
      <c r="B283" s="5" t="s">
        <v>60</v>
      </c>
      <c r="C283" s="5" t="s">
        <v>1108</v>
      </c>
      <c r="D283" s="5" t="s">
        <v>77</v>
      </c>
      <c r="E283" s="5" t="s">
        <v>1158</v>
      </c>
      <c r="F283" s="5" t="s">
        <v>94</v>
      </c>
      <c r="G283" s="9" t="s">
        <v>37</v>
      </c>
      <c r="H283" s="9" t="s">
        <v>1159</v>
      </c>
      <c r="I283" s="5" t="s">
        <v>77</v>
      </c>
      <c r="J283" s="5">
        <v>12</v>
      </c>
      <c r="K283" s="5" t="s">
        <v>77</v>
      </c>
      <c r="L283" s="23">
        <f t="shared" si="89"/>
        <v>57945768</v>
      </c>
      <c r="M283" s="7">
        <v>0</v>
      </c>
      <c r="N283" s="23">
        <f t="shared" si="90"/>
        <v>46972884</v>
      </c>
      <c r="O283" s="23">
        <f t="shared" si="91"/>
        <v>10972884</v>
      </c>
      <c r="P283" s="45">
        <v>46972884</v>
      </c>
      <c r="Q283" s="8">
        <v>0</v>
      </c>
      <c r="R283" s="26">
        <v>10972884</v>
      </c>
      <c r="S283" s="8">
        <v>0</v>
      </c>
      <c r="T283" s="8">
        <v>0</v>
      </c>
      <c r="U283" s="8">
        <v>0</v>
      </c>
      <c r="V283" s="8">
        <v>0</v>
      </c>
      <c r="W283" s="8">
        <v>0</v>
      </c>
      <c r="X283" s="8">
        <v>0</v>
      </c>
      <c r="Y283" s="8">
        <v>0</v>
      </c>
      <c r="Z283" s="8">
        <v>0</v>
      </c>
      <c r="AA283" s="63" t="s">
        <v>1160</v>
      </c>
      <c r="AB283" s="62" t="s">
        <v>1161</v>
      </c>
      <c r="AC283" s="20">
        <f t="shared" si="71"/>
        <v>0.81063528228670645</v>
      </c>
      <c r="AD283" s="21">
        <f t="shared" si="72"/>
        <v>0.18936471771329358</v>
      </c>
      <c r="AE283" s="22">
        <f t="shared" si="73"/>
        <v>0</v>
      </c>
      <c r="AF283" s="22">
        <f t="shared" si="74"/>
        <v>1</v>
      </c>
      <c r="AG283" s="20">
        <f t="shared" si="75"/>
        <v>0</v>
      </c>
      <c r="AH283" s="20">
        <f t="shared" si="76"/>
        <v>0</v>
      </c>
      <c r="AI283" s="20">
        <f t="shared" si="77"/>
        <v>0</v>
      </c>
      <c r="AJ283" s="97">
        <f t="shared" si="78"/>
        <v>0</v>
      </c>
    </row>
    <row r="284" spans="1:36" ht="25.5" customHeight="1" x14ac:dyDescent="0.3">
      <c r="A284" s="95">
        <v>2025</v>
      </c>
      <c r="B284" s="5" t="s">
        <v>60</v>
      </c>
      <c r="C284" s="9" t="s">
        <v>1260</v>
      </c>
      <c r="D284" s="5" t="s">
        <v>77</v>
      </c>
      <c r="E284" s="5" t="s">
        <v>1162</v>
      </c>
      <c r="F284" s="9" t="s">
        <v>1163</v>
      </c>
      <c r="G284" s="9" t="s">
        <v>37</v>
      </c>
      <c r="H284" s="9" t="s">
        <v>1164</v>
      </c>
      <c r="I284" s="5" t="s">
        <v>77</v>
      </c>
      <c r="J284" s="5">
        <v>10</v>
      </c>
      <c r="K284" s="9" t="s">
        <v>1165</v>
      </c>
      <c r="L284" s="23">
        <f t="shared" si="89"/>
        <v>40645800</v>
      </c>
      <c r="M284" s="7">
        <v>0</v>
      </c>
      <c r="N284" s="23">
        <f t="shared" si="90"/>
        <v>6000000</v>
      </c>
      <c r="O284" s="23">
        <f t="shared" si="91"/>
        <v>34645800</v>
      </c>
      <c r="P284" s="45">
        <v>6000000</v>
      </c>
      <c r="Q284" s="8">
        <v>0</v>
      </c>
      <c r="R284" s="26">
        <v>10081800</v>
      </c>
      <c r="S284" s="8">
        <v>0</v>
      </c>
      <c r="T284" s="25">
        <v>15573000</v>
      </c>
      <c r="U284" s="8">
        <v>0</v>
      </c>
      <c r="V284" s="25">
        <v>8991000</v>
      </c>
      <c r="W284" s="8">
        <v>0</v>
      </c>
      <c r="X284" s="8">
        <v>0</v>
      </c>
      <c r="Y284" s="8">
        <v>0</v>
      </c>
      <c r="Z284" s="8">
        <v>0</v>
      </c>
      <c r="AA284" s="63" t="s">
        <v>1166</v>
      </c>
      <c r="AB284" s="62" t="s">
        <v>1167</v>
      </c>
      <c r="AC284" s="20">
        <f t="shared" si="71"/>
        <v>0.14761672792760874</v>
      </c>
      <c r="AD284" s="21">
        <f t="shared" si="72"/>
        <v>0.248040387936761</v>
      </c>
      <c r="AE284" s="22">
        <f t="shared" si="73"/>
        <v>0</v>
      </c>
      <c r="AF284" s="22">
        <f t="shared" si="74"/>
        <v>1</v>
      </c>
      <c r="AG284" s="20">
        <f t="shared" si="75"/>
        <v>0.38313921733610851</v>
      </c>
      <c r="AH284" s="20">
        <f t="shared" si="76"/>
        <v>0.22120366679952172</v>
      </c>
      <c r="AI284" s="20">
        <f t="shared" si="77"/>
        <v>0</v>
      </c>
      <c r="AJ284" s="97">
        <f t="shared" si="78"/>
        <v>0</v>
      </c>
    </row>
    <row r="285" spans="1:36" ht="25.5" customHeight="1" x14ac:dyDescent="0.3">
      <c r="A285" s="95">
        <v>2025</v>
      </c>
      <c r="B285" s="5" t="s">
        <v>60</v>
      </c>
      <c r="C285" s="9" t="s">
        <v>1261</v>
      </c>
      <c r="D285" s="5">
        <v>971</v>
      </c>
      <c r="E285" s="5" t="s">
        <v>1168</v>
      </c>
      <c r="F285" s="5" t="s">
        <v>75</v>
      </c>
      <c r="G285" s="9" t="s">
        <v>1169</v>
      </c>
      <c r="H285" s="9" t="s">
        <v>1170</v>
      </c>
      <c r="I285" s="5" t="s">
        <v>77</v>
      </c>
      <c r="J285" s="5">
        <v>36</v>
      </c>
      <c r="K285" s="9" t="s">
        <v>1112</v>
      </c>
      <c r="L285" s="23">
        <f t="shared" ref="L285" si="92">+SUM(P285:Z285)</f>
        <v>3669679393</v>
      </c>
      <c r="M285" s="7">
        <v>0</v>
      </c>
      <c r="N285" s="23">
        <f t="shared" ref="N285" si="93">+P285+Q285+S285+U285+W285+Y285</f>
        <v>3420851593</v>
      </c>
      <c r="O285" s="23">
        <f t="shared" ref="O285" si="94">+R285+T285+V285+X285+Z285</f>
        <v>248827800</v>
      </c>
      <c r="P285" s="45">
        <v>3420851593</v>
      </c>
      <c r="Q285" s="8">
        <v>0</v>
      </c>
      <c r="R285" s="26">
        <v>188329050</v>
      </c>
      <c r="S285" s="8">
        <v>0</v>
      </c>
      <c r="T285" s="25">
        <v>49110750</v>
      </c>
      <c r="U285" s="8">
        <v>0</v>
      </c>
      <c r="V285" s="25">
        <v>11388000</v>
      </c>
      <c r="W285" s="8">
        <v>0</v>
      </c>
      <c r="X285" s="8">
        <v>0</v>
      </c>
      <c r="Y285" s="8">
        <v>0</v>
      </c>
      <c r="Z285" s="8">
        <v>0</v>
      </c>
      <c r="AA285" s="63" t="s">
        <v>1171</v>
      </c>
      <c r="AB285" s="62" t="s">
        <v>1172</v>
      </c>
      <c r="AC285" s="20">
        <f t="shared" si="71"/>
        <v>0.9321935860460604</v>
      </c>
      <c r="AD285" s="21">
        <f t="shared" si="72"/>
        <v>5.1320300721431442E-2</v>
      </c>
      <c r="AE285" s="22">
        <f t="shared" si="73"/>
        <v>0</v>
      </c>
      <c r="AF285" s="22">
        <f t="shared" si="74"/>
        <v>1</v>
      </c>
      <c r="AG285" s="20">
        <f t="shared" si="75"/>
        <v>1.3382844859330195E-2</v>
      </c>
      <c r="AH285" s="20">
        <f t="shared" si="76"/>
        <v>3.103268373178016E-3</v>
      </c>
      <c r="AI285" s="20">
        <f t="shared" si="77"/>
        <v>0</v>
      </c>
      <c r="AJ285" s="97">
        <f t="shared" si="78"/>
        <v>0</v>
      </c>
    </row>
    <row r="286" spans="1:36" ht="25.5" customHeight="1" x14ac:dyDescent="0.3">
      <c r="A286" s="95">
        <v>2025</v>
      </c>
      <c r="B286" s="5" t="s">
        <v>60</v>
      </c>
      <c r="C286" s="9" t="s">
        <v>1261</v>
      </c>
      <c r="D286" s="5">
        <v>971</v>
      </c>
      <c r="E286" s="5" t="s">
        <v>1168</v>
      </c>
      <c r="F286" s="5" t="s">
        <v>75</v>
      </c>
      <c r="G286" s="9" t="s">
        <v>37</v>
      </c>
      <c r="H286" s="9" t="s">
        <v>1173</v>
      </c>
      <c r="I286" s="5" t="s">
        <v>77</v>
      </c>
      <c r="J286" s="5">
        <v>24</v>
      </c>
      <c r="K286" s="9" t="s">
        <v>1174</v>
      </c>
      <c r="L286" s="23">
        <f t="shared" ref="L286" si="95">+SUM(P286:Z286)</f>
        <v>3289733475</v>
      </c>
      <c r="M286" s="7">
        <v>0</v>
      </c>
      <c r="N286" s="23">
        <f t="shared" ref="N286" si="96">+P286+Q286+S286+U286+W286+Y286</f>
        <v>2278021904</v>
      </c>
      <c r="O286" s="23">
        <f t="shared" ref="O286" si="97">+R286+T286+V286+X286+Z286</f>
        <v>1011711571</v>
      </c>
      <c r="P286" s="45">
        <v>2278021904</v>
      </c>
      <c r="Q286" s="8">
        <v>0</v>
      </c>
      <c r="R286" s="26">
        <v>45449342</v>
      </c>
      <c r="S286" s="8">
        <v>0</v>
      </c>
      <c r="T286" s="25">
        <v>60000000</v>
      </c>
      <c r="U286" s="8">
        <v>0</v>
      </c>
      <c r="V286" s="25">
        <v>806262229</v>
      </c>
      <c r="W286" s="8">
        <v>0</v>
      </c>
      <c r="X286" s="25">
        <v>100000000</v>
      </c>
      <c r="Y286" s="8">
        <v>0</v>
      </c>
      <c r="Z286" s="8">
        <v>0</v>
      </c>
      <c r="AA286" s="63" t="s">
        <v>1175</v>
      </c>
      <c r="AB286" s="62" t="s">
        <v>1176</v>
      </c>
      <c r="AC286" s="20">
        <f t="shared" si="71"/>
        <v>0.69246397050447983</v>
      </c>
      <c r="AD286" s="21">
        <f t="shared" si="72"/>
        <v>1.3815508868845371E-2</v>
      </c>
      <c r="AE286" s="22">
        <f t="shared" si="73"/>
        <v>0</v>
      </c>
      <c r="AF286" s="22">
        <f t="shared" si="74"/>
        <v>1</v>
      </c>
      <c r="AG286" s="20">
        <f t="shared" si="75"/>
        <v>1.8238559584222852E-2</v>
      </c>
      <c r="AH286" s="20">
        <f t="shared" si="76"/>
        <v>0.24508436173541384</v>
      </c>
      <c r="AI286" s="20">
        <f t="shared" si="77"/>
        <v>3.0397599307038087E-2</v>
      </c>
      <c r="AJ286" s="97">
        <f t="shared" si="78"/>
        <v>0</v>
      </c>
    </row>
    <row r="287" spans="1:36" ht="25.5" customHeight="1" x14ac:dyDescent="0.3">
      <c r="A287" s="95">
        <v>2025</v>
      </c>
      <c r="B287" s="5" t="s">
        <v>60</v>
      </c>
      <c r="C287" s="5" t="s">
        <v>1187</v>
      </c>
      <c r="D287" s="5">
        <v>50</v>
      </c>
      <c r="E287" s="5" t="s">
        <v>1177</v>
      </c>
      <c r="F287" s="5" t="s">
        <v>75</v>
      </c>
      <c r="G287" s="9" t="s">
        <v>1169</v>
      </c>
      <c r="H287" s="5" t="s">
        <v>77</v>
      </c>
      <c r="I287" s="5" t="s">
        <v>77</v>
      </c>
      <c r="J287" s="5">
        <v>36</v>
      </c>
      <c r="K287" s="9" t="s">
        <v>942</v>
      </c>
      <c r="L287" s="23">
        <f t="shared" ref="L287" si="98">+SUM(P287:Z287)</f>
        <v>10051193271</v>
      </c>
      <c r="M287" s="7">
        <v>0</v>
      </c>
      <c r="N287" s="23">
        <f t="shared" ref="N287" si="99">+P287+Q287+S287+U287+W287+Y287</f>
        <v>9891583333</v>
      </c>
      <c r="O287" s="23">
        <f t="shared" ref="O287" si="100">+R287+T287+V287+X287+Z287</f>
        <v>159609938</v>
      </c>
      <c r="P287" s="45">
        <v>9891583333</v>
      </c>
      <c r="Q287" s="8">
        <v>0</v>
      </c>
      <c r="R287" s="26">
        <v>159609938</v>
      </c>
      <c r="S287" s="8">
        <v>0</v>
      </c>
      <c r="T287" s="8">
        <v>0</v>
      </c>
      <c r="U287" s="8">
        <v>0</v>
      </c>
      <c r="V287" s="8">
        <v>0</v>
      </c>
      <c r="W287" s="8">
        <v>0</v>
      </c>
      <c r="X287" s="8">
        <v>0</v>
      </c>
      <c r="Y287" s="8">
        <v>0</v>
      </c>
      <c r="Z287" s="8">
        <v>0</v>
      </c>
      <c r="AA287" s="63" t="s">
        <v>1178</v>
      </c>
      <c r="AB287" s="62" t="s">
        <v>1179</v>
      </c>
      <c r="AC287" s="20">
        <f t="shared" si="71"/>
        <v>0.98412029958069647</v>
      </c>
      <c r="AD287" s="21">
        <f t="shared" si="72"/>
        <v>1.5879700419303578E-2</v>
      </c>
      <c r="AE287" s="22">
        <f t="shared" si="73"/>
        <v>0</v>
      </c>
      <c r="AF287" s="22">
        <f t="shared" si="74"/>
        <v>1</v>
      </c>
      <c r="AG287" s="20">
        <f t="shared" si="75"/>
        <v>0</v>
      </c>
      <c r="AH287" s="20">
        <f t="shared" si="76"/>
        <v>0</v>
      </c>
      <c r="AI287" s="20">
        <f t="shared" si="77"/>
        <v>0</v>
      </c>
      <c r="AJ287" s="97">
        <f t="shared" si="78"/>
        <v>0</v>
      </c>
    </row>
    <row r="288" spans="1:36" ht="25.5" customHeight="1" x14ac:dyDescent="0.3">
      <c r="A288" s="95">
        <v>2025</v>
      </c>
      <c r="B288" s="5" t="s">
        <v>1180</v>
      </c>
      <c r="C288" s="5" t="s">
        <v>1108</v>
      </c>
      <c r="D288" s="5">
        <v>44</v>
      </c>
      <c r="E288" s="5" t="s">
        <v>1181</v>
      </c>
      <c r="F288" s="5" t="s">
        <v>75</v>
      </c>
      <c r="G288" s="9" t="s">
        <v>37</v>
      </c>
      <c r="H288" s="9" t="s">
        <v>1182</v>
      </c>
      <c r="I288" s="5" t="s">
        <v>77</v>
      </c>
      <c r="J288" s="5">
        <v>96</v>
      </c>
      <c r="K288" s="9" t="s">
        <v>1183</v>
      </c>
      <c r="L288" s="23">
        <f t="shared" ref="L288:L304" si="101">+SUM(P288:Z288)</f>
        <v>17265991587</v>
      </c>
      <c r="M288" s="7">
        <v>0</v>
      </c>
      <c r="N288" s="23">
        <f t="shared" ref="N288:N304" si="102">+P288+Q288+S288+U288+W288+Y288</f>
        <v>16149061715</v>
      </c>
      <c r="O288" s="23">
        <f t="shared" ref="O288:O304" si="103">+R288+T288+V288+X288+Z288</f>
        <v>1116929872</v>
      </c>
      <c r="P288" s="45">
        <v>16149061715</v>
      </c>
      <c r="Q288" s="8">
        <v>0</v>
      </c>
      <c r="R288" s="26">
        <v>132800000</v>
      </c>
      <c r="S288" s="8">
        <v>0</v>
      </c>
      <c r="T288" s="25">
        <v>984129872</v>
      </c>
      <c r="U288" s="8">
        <v>0</v>
      </c>
      <c r="V288" s="8">
        <v>0</v>
      </c>
      <c r="W288" s="8">
        <v>0</v>
      </c>
      <c r="X288" s="8">
        <v>0</v>
      </c>
      <c r="Y288" s="8">
        <v>0</v>
      </c>
      <c r="Z288" s="8">
        <v>0</v>
      </c>
      <c r="AA288" s="63" t="s">
        <v>1184</v>
      </c>
      <c r="AB288" s="62" t="s">
        <v>1185</v>
      </c>
      <c r="AC288" s="20">
        <f t="shared" si="71"/>
        <v>0.93531041258927961</v>
      </c>
      <c r="AD288" s="21">
        <f t="shared" si="72"/>
        <v>7.6914204047214101E-3</v>
      </c>
      <c r="AE288" s="22">
        <f t="shared" si="73"/>
        <v>0</v>
      </c>
      <c r="AF288" s="22">
        <f t="shared" si="74"/>
        <v>1</v>
      </c>
      <c r="AG288" s="20">
        <f t="shared" si="75"/>
        <v>5.6998167005999016E-2</v>
      </c>
      <c r="AH288" s="20">
        <f t="shared" si="76"/>
        <v>0</v>
      </c>
      <c r="AI288" s="20">
        <f t="shared" si="77"/>
        <v>0</v>
      </c>
      <c r="AJ288" s="97">
        <f t="shared" si="78"/>
        <v>0</v>
      </c>
    </row>
    <row r="289" spans="1:36" ht="25.5" customHeight="1" x14ac:dyDescent="0.3">
      <c r="A289" s="95">
        <v>2026</v>
      </c>
      <c r="B289" s="5" t="s">
        <v>1186</v>
      </c>
      <c r="C289" s="5" t="s">
        <v>1187</v>
      </c>
      <c r="D289" s="5">
        <v>9</v>
      </c>
      <c r="E289" s="5" t="s">
        <v>1188</v>
      </c>
      <c r="F289" s="9" t="s">
        <v>1189</v>
      </c>
      <c r="G289" s="9" t="s">
        <v>35</v>
      </c>
      <c r="H289" s="9" t="s">
        <v>1190</v>
      </c>
      <c r="I289" s="5" t="s">
        <v>77</v>
      </c>
      <c r="J289" s="5">
        <v>24</v>
      </c>
      <c r="K289" s="9" t="s">
        <v>1191</v>
      </c>
      <c r="L289" s="23" t="s">
        <v>1192</v>
      </c>
      <c r="M289" s="7">
        <v>0</v>
      </c>
      <c r="N289" s="23">
        <f t="shared" si="102"/>
        <v>12000000000</v>
      </c>
      <c r="O289" s="23">
        <f t="shared" si="103"/>
        <v>0</v>
      </c>
      <c r="P289" s="45">
        <v>12000000000</v>
      </c>
      <c r="Q289" s="8">
        <v>0</v>
      </c>
      <c r="R289" s="8">
        <v>0</v>
      </c>
      <c r="S289" s="8">
        <v>0</v>
      </c>
      <c r="T289" s="8">
        <v>0</v>
      </c>
      <c r="U289" s="8">
        <v>0</v>
      </c>
      <c r="V289" s="8">
        <v>0</v>
      </c>
      <c r="W289" s="8">
        <v>0</v>
      </c>
      <c r="X289" s="8">
        <v>0</v>
      </c>
      <c r="Y289" s="8">
        <v>0</v>
      </c>
      <c r="Z289" s="8">
        <v>0</v>
      </c>
      <c r="AA289" s="63" t="s">
        <v>1193</v>
      </c>
      <c r="AB289" s="62" t="s">
        <v>1194</v>
      </c>
      <c r="AC289" s="20">
        <f t="shared" si="71"/>
        <v>0</v>
      </c>
      <c r="AD289" s="21">
        <f t="shared" si="72"/>
        <v>0</v>
      </c>
      <c r="AE289" s="22">
        <f t="shared" si="73"/>
        <v>0</v>
      </c>
      <c r="AF289" s="22">
        <f t="shared" si="74"/>
        <v>0</v>
      </c>
      <c r="AG289" s="20">
        <f t="shared" si="75"/>
        <v>0</v>
      </c>
      <c r="AH289" s="20">
        <f t="shared" si="76"/>
        <v>0</v>
      </c>
      <c r="AI289" s="20">
        <f t="shared" si="77"/>
        <v>0</v>
      </c>
      <c r="AJ289" s="97">
        <f t="shared" si="78"/>
        <v>0</v>
      </c>
    </row>
    <row r="290" spans="1:36" ht="25.5" customHeight="1" x14ac:dyDescent="0.3">
      <c r="A290" s="95">
        <v>2026</v>
      </c>
      <c r="B290" s="5" t="s">
        <v>1186</v>
      </c>
      <c r="C290" s="5" t="s">
        <v>1187</v>
      </c>
      <c r="D290" s="5">
        <v>9</v>
      </c>
      <c r="E290" s="5" t="s">
        <v>1188</v>
      </c>
      <c r="F290" s="9" t="s">
        <v>1189</v>
      </c>
      <c r="G290" s="9" t="s">
        <v>35</v>
      </c>
      <c r="H290" s="9" t="s">
        <v>1195</v>
      </c>
      <c r="I290" s="5" t="s">
        <v>77</v>
      </c>
      <c r="J290" s="5">
        <v>24</v>
      </c>
      <c r="K290" s="9" t="s">
        <v>1191</v>
      </c>
      <c r="L290" s="23">
        <f t="shared" si="101"/>
        <v>12000000000</v>
      </c>
      <c r="M290" s="7">
        <v>0</v>
      </c>
      <c r="N290" s="23">
        <f t="shared" si="102"/>
        <v>12000000000</v>
      </c>
      <c r="O290" s="23">
        <f t="shared" si="103"/>
        <v>0</v>
      </c>
      <c r="P290" s="45">
        <v>12000000000</v>
      </c>
      <c r="Q290" s="8">
        <v>0</v>
      </c>
      <c r="R290" s="8">
        <v>0</v>
      </c>
      <c r="S290" s="8">
        <v>0</v>
      </c>
      <c r="T290" s="8">
        <v>0</v>
      </c>
      <c r="U290" s="8">
        <v>0</v>
      </c>
      <c r="V290" s="8">
        <v>0</v>
      </c>
      <c r="W290" s="8">
        <v>0</v>
      </c>
      <c r="X290" s="8">
        <v>0</v>
      </c>
      <c r="Y290" s="8">
        <v>0</v>
      </c>
      <c r="Z290" s="8">
        <v>0</v>
      </c>
      <c r="AA290" s="63" t="s">
        <v>1196</v>
      </c>
      <c r="AB290" s="62" t="s">
        <v>1197</v>
      </c>
      <c r="AC290" s="20">
        <f t="shared" si="71"/>
        <v>1</v>
      </c>
      <c r="AD290" s="21">
        <f t="shared" si="72"/>
        <v>0</v>
      </c>
      <c r="AE290" s="22">
        <f t="shared" si="73"/>
        <v>0</v>
      </c>
      <c r="AF290" s="22">
        <f t="shared" si="74"/>
        <v>0</v>
      </c>
      <c r="AG290" s="20">
        <f t="shared" si="75"/>
        <v>0</v>
      </c>
      <c r="AH290" s="20">
        <f t="shared" si="76"/>
        <v>0</v>
      </c>
      <c r="AI290" s="20">
        <f t="shared" si="77"/>
        <v>0</v>
      </c>
      <c r="AJ290" s="97">
        <f t="shared" si="78"/>
        <v>0</v>
      </c>
    </row>
    <row r="291" spans="1:36" ht="25.5" customHeight="1" x14ac:dyDescent="0.3">
      <c r="A291" s="95">
        <v>2026</v>
      </c>
      <c r="B291" s="5" t="s">
        <v>1186</v>
      </c>
      <c r="C291" s="5" t="s">
        <v>1187</v>
      </c>
      <c r="D291" s="5">
        <v>9</v>
      </c>
      <c r="E291" s="5" t="s">
        <v>1188</v>
      </c>
      <c r="F291" s="9" t="s">
        <v>1189</v>
      </c>
      <c r="G291" s="9" t="s">
        <v>35</v>
      </c>
      <c r="H291" s="9" t="s">
        <v>1198</v>
      </c>
      <c r="I291" s="5" t="s">
        <v>77</v>
      </c>
      <c r="J291" s="5">
        <v>24</v>
      </c>
      <c r="K291" s="9" t="s">
        <v>1191</v>
      </c>
      <c r="L291" s="23">
        <f t="shared" si="101"/>
        <v>12000000000</v>
      </c>
      <c r="M291" s="7">
        <v>0</v>
      </c>
      <c r="N291" s="23">
        <f t="shared" si="102"/>
        <v>12000000000</v>
      </c>
      <c r="O291" s="23">
        <f t="shared" si="103"/>
        <v>0</v>
      </c>
      <c r="P291" s="45">
        <v>12000000000</v>
      </c>
      <c r="Q291" s="8">
        <v>0</v>
      </c>
      <c r="R291" s="8">
        <v>0</v>
      </c>
      <c r="S291" s="8">
        <v>0</v>
      </c>
      <c r="T291" s="8">
        <v>0</v>
      </c>
      <c r="U291" s="8">
        <v>0</v>
      </c>
      <c r="V291" s="8">
        <v>0</v>
      </c>
      <c r="W291" s="8">
        <v>0</v>
      </c>
      <c r="X291" s="8">
        <v>0</v>
      </c>
      <c r="Y291" s="8">
        <v>0</v>
      </c>
      <c r="Z291" s="8">
        <v>0</v>
      </c>
      <c r="AA291" s="63" t="s">
        <v>1199</v>
      </c>
      <c r="AB291" s="62" t="s">
        <v>1200</v>
      </c>
      <c r="AC291" s="20">
        <f t="shared" si="71"/>
        <v>1</v>
      </c>
      <c r="AD291" s="21">
        <f t="shared" si="72"/>
        <v>0</v>
      </c>
      <c r="AE291" s="22">
        <f t="shared" si="73"/>
        <v>0</v>
      </c>
      <c r="AF291" s="22">
        <f t="shared" si="74"/>
        <v>0</v>
      </c>
      <c r="AG291" s="20">
        <f t="shared" si="75"/>
        <v>0</v>
      </c>
      <c r="AH291" s="20">
        <f t="shared" si="76"/>
        <v>0</v>
      </c>
      <c r="AI291" s="20">
        <f t="shared" si="77"/>
        <v>0</v>
      </c>
      <c r="AJ291" s="97">
        <f t="shared" si="78"/>
        <v>0</v>
      </c>
    </row>
    <row r="292" spans="1:36" ht="25.5" customHeight="1" x14ac:dyDescent="0.3">
      <c r="A292" s="95">
        <v>2026</v>
      </c>
      <c r="B292" s="5" t="s">
        <v>1186</v>
      </c>
      <c r="C292" s="5" t="s">
        <v>1187</v>
      </c>
      <c r="D292" s="5">
        <v>9</v>
      </c>
      <c r="E292" s="5" t="s">
        <v>1188</v>
      </c>
      <c r="F292" s="9" t="s">
        <v>1189</v>
      </c>
      <c r="G292" s="9" t="s">
        <v>35</v>
      </c>
      <c r="H292" s="9" t="s">
        <v>1201</v>
      </c>
      <c r="I292" s="5" t="s">
        <v>77</v>
      </c>
      <c r="J292" s="5">
        <v>24</v>
      </c>
      <c r="K292" s="9" t="s">
        <v>1191</v>
      </c>
      <c r="L292" s="23">
        <f t="shared" si="101"/>
        <v>12000000000</v>
      </c>
      <c r="M292" s="7">
        <v>0</v>
      </c>
      <c r="N292" s="23">
        <f t="shared" si="102"/>
        <v>12000000000</v>
      </c>
      <c r="O292" s="23">
        <f t="shared" si="103"/>
        <v>0</v>
      </c>
      <c r="P292" s="45">
        <v>12000000000</v>
      </c>
      <c r="Q292" s="8">
        <v>0</v>
      </c>
      <c r="R292" s="8">
        <v>0</v>
      </c>
      <c r="S292" s="8">
        <v>0</v>
      </c>
      <c r="T292" s="8">
        <v>0</v>
      </c>
      <c r="U292" s="8">
        <v>0</v>
      </c>
      <c r="V292" s="8">
        <v>0</v>
      </c>
      <c r="W292" s="8">
        <v>0</v>
      </c>
      <c r="X292" s="8">
        <v>0</v>
      </c>
      <c r="Y292" s="8">
        <v>0</v>
      </c>
      <c r="Z292" s="8">
        <v>0</v>
      </c>
      <c r="AA292" s="63" t="s">
        <v>1202</v>
      </c>
      <c r="AB292" s="62" t="s">
        <v>1203</v>
      </c>
      <c r="AC292" s="20">
        <f t="shared" si="71"/>
        <v>1</v>
      </c>
      <c r="AD292" s="21">
        <f t="shared" si="72"/>
        <v>0</v>
      </c>
      <c r="AE292" s="22">
        <f t="shared" si="73"/>
        <v>0</v>
      </c>
      <c r="AF292" s="22">
        <f t="shared" si="74"/>
        <v>0</v>
      </c>
      <c r="AG292" s="20">
        <f t="shared" si="75"/>
        <v>0</v>
      </c>
      <c r="AH292" s="20">
        <f t="shared" si="76"/>
        <v>0</v>
      </c>
      <c r="AI292" s="20">
        <f t="shared" si="77"/>
        <v>0</v>
      </c>
      <c r="AJ292" s="97">
        <f t="shared" si="78"/>
        <v>0</v>
      </c>
    </row>
    <row r="293" spans="1:36" ht="25.5" customHeight="1" x14ac:dyDescent="0.3">
      <c r="A293" s="95">
        <v>2026</v>
      </c>
      <c r="B293" s="5" t="s">
        <v>1186</v>
      </c>
      <c r="C293" s="5" t="s">
        <v>1187</v>
      </c>
      <c r="D293" s="5">
        <v>10</v>
      </c>
      <c r="E293" s="5" t="s">
        <v>1204</v>
      </c>
      <c r="F293" s="9" t="s">
        <v>1189</v>
      </c>
      <c r="G293" s="9" t="s">
        <v>35</v>
      </c>
      <c r="H293" s="9" t="s">
        <v>1205</v>
      </c>
      <c r="I293" s="5" t="s">
        <v>77</v>
      </c>
      <c r="J293" s="5">
        <v>24</v>
      </c>
      <c r="K293" s="9" t="s">
        <v>1191</v>
      </c>
      <c r="L293" s="23">
        <f t="shared" si="101"/>
        <v>8000000000</v>
      </c>
      <c r="M293" s="7">
        <v>0</v>
      </c>
      <c r="N293" s="23">
        <f t="shared" si="102"/>
        <v>8000000000</v>
      </c>
      <c r="O293" s="23">
        <f t="shared" si="103"/>
        <v>0</v>
      </c>
      <c r="P293" s="45">
        <v>8000000000</v>
      </c>
      <c r="Q293" s="8">
        <v>0</v>
      </c>
      <c r="R293" s="8">
        <v>0</v>
      </c>
      <c r="S293" s="8">
        <v>0</v>
      </c>
      <c r="T293" s="8">
        <v>0</v>
      </c>
      <c r="U293" s="8">
        <v>0</v>
      </c>
      <c r="V293" s="8">
        <v>0</v>
      </c>
      <c r="W293" s="8">
        <v>0</v>
      </c>
      <c r="X293" s="8">
        <v>0</v>
      </c>
      <c r="Y293" s="8">
        <v>0</v>
      </c>
      <c r="Z293" s="8">
        <v>0</v>
      </c>
      <c r="AA293" s="63" t="s">
        <v>1206</v>
      </c>
      <c r="AB293" s="62" t="s">
        <v>1207</v>
      </c>
      <c r="AC293" s="20">
        <f t="shared" si="71"/>
        <v>1</v>
      </c>
      <c r="AD293" s="21">
        <f t="shared" si="72"/>
        <v>0</v>
      </c>
      <c r="AE293" s="22">
        <f t="shared" si="73"/>
        <v>0</v>
      </c>
      <c r="AF293" s="22">
        <f t="shared" si="74"/>
        <v>0</v>
      </c>
      <c r="AG293" s="20">
        <f t="shared" si="75"/>
        <v>0</v>
      </c>
      <c r="AH293" s="20">
        <f t="shared" si="76"/>
        <v>0</v>
      </c>
      <c r="AI293" s="20">
        <f t="shared" si="77"/>
        <v>0</v>
      </c>
      <c r="AJ293" s="97">
        <f t="shared" si="78"/>
        <v>0</v>
      </c>
    </row>
    <row r="294" spans="1:36" ht="25.5" customHeight="1" x14ac:dyDescent="0.3">
      <c r="A294" s="95">
        <v>2026</v>
      </c>
      <c r="B294" s="5" t="s">
        <v>1186</v>
      </c>
      <c r="C294" s="5" t="s">
        <v>1187</v>
      </c>
      <c r="D294" s="5">
        <v>10</v>
      </c>
      <c r="E294" s="5" t="s">
        <v>1204</v>
      </c>
      <c r="F294" s="9" t="s">
        <v>1189</v>
      </c>
      <c r="G294" s="9" t="s">
        <v>35</v>
      </c>
      <c r="H294" s="9" t="s">
        <v>1208</v>
      </c>
      <c r="I294" s="5" t="s">
        <v>77</v>
      </c>
      <c r="J294" s="5">
        <v>24</v>
      </c>
      <c r="K294" s="9" t="s">
        <v>1191</v>
      </c>
      <c r="L294" s="23">
        <f t="shared" si="101"/>
        <v>7895500000</v>
      </c>
      <c r="M294" s="7">
        <v>0</v>
      </c>
      <c r="N294" s="23">
        <f t="shared" si="102"/>
        <v>7895500000</v>
      </c>
      <c r="O294" s="23">
        <f t="shared" si="103"/>
        <v>0</v>
      </c>
      <c r="P294" s="45">
        <v>7895500000</v>
      </c>
      <c r="Q294" s="8">
        <v>0</v>
      </c>
      <c r="R294" s="8">
        <v>0</v>
      </c>
      <c r="S294" s="8">
        <v>0</v>
      </c>
      <c r="T294" s="8">
        <v>0</v>
      </c>
      <c r="U294" s="8">
        <v>0</v>
      </c>
      <c r="V294" s="8">
        <v>0</v>
      </c>
      <c r="W294" s="8">
        <v>0</v>
      </c>
      <c r="X294" s="8">
        <v>0</v>
      </c>
      <c r="Y294" s="8">
        <v>0</v>
      </c>
      <c r="Z294" s="8">
        <v>0</v>
      </c>
      <c r="AA294" s="63" t="s">
        <v>1209</v>
      </c>
      <c r="AB294" s="62" t="s">
        <v>1210</v>
      </c>
      <c r="AC294" s="20">
        <f t="shared" si="71"/>
        <v>1</v>
      </c>
      <c r="AD294" s="21">
        <f t="shared" si="72"/>
        <v>0</v>
      </c>
      <c r="AE294" s="22">
        <f t="shared" si="73"/>
        <v>0</v>
      </c>
      <c r="AF294" s="22">
        <f t="shared" si="74"/>
        <v>0</v>
      </c>
      <c r="AG294" s="20">
        <f t="shared" si="75"/>
        <v>0</v>
      </c>
      <c r="AH294" s="20">
        <f t="shared" si="76"/>
        <v>0</v>
      </c>
      <c r="AI294" s="20">
        <f t="shared" si="77"/>
        <v>0</v>
      </c>
      <c r="AJ294" s="97">
        <f t="shared" si="78"/>
        <v>0</v>
      </c>
    </row>
    <row r="295" spans="1:36" ht="25.5" customHeight="1" x14ac:dyDescent="0.3">
      <c r="A295" s="95">
        <v>2026</v>
      </c>
      <c r="B295" s="5" t="s">
        <v>1186</v>
      </c>
      <c r="C295" s="5" t="s">
        <v>1187</v>
      </c>
      <c r="D295" s="5">
        <v>10</v>
      </c>
      <c r="E295" s="5" t="s">
        <v>1204</v>
      </c>
      <c r="F295" s="9" t="s">
        <v>1189</v>
      </c>
      <c r="G295" s="9" t="s">
        <v>35</v>
      </c>
      <c r="H295" s="9" t="s">
        <v>1211</v>
      </c>
      <c r="I295" s="5" t="s">
        <v>77</v>
      </c>
      <c r="J295" s="5">
        <v>24</v>
      </c>
      <c r="K295" s="9" t="s">
        <v>1191</v>
      </c>
      <c r="L295" s="23">
        <f t="shared" si="101"/>
        <v>7798500000</v>
      </c>
      <c r="M295" s="7">
        <v>0</v>
      </c>
      <c r="N295" s="23">
        <f t="shared" si="102"/>
        <v>7798500000</v>
      </c>
      <c r="O295" s="23">
        <f t="shared" si="103"/>
        <v>0</v>
      </c>
      <c r="P295" s="45">
        <v>7798500000</v>
      </c>
      <c r="Q295" s="8">
        <v>0</v>
      </c>
      <c r="R295" s="8">
        <v>0</v>
      </c>
      <c r="S295" s="8">
        <v>0</v>
      </c>
      <c r="T295" s="8">
        <v>0</v>
      </c>
      <c r="U295" s="8">
        <v>0</v>
      </c>
      <c r="V295" s="8">
        <v>0</v>
      </c>
      <c r="W295" s="8">
        <v>0</v>
      </c>
      <c r="X295" s="8">
        <v>0</v>
      </c>
      <c r="Y295" s="8">
        <v>0</v>
      </c>
      <c r="Z295" s="8">
        <v>0</v>
      </c>
      <c r="AA295" s="63" t="s">
        <v>1212</v>
      </c>
      <c r="AB295" s="62" t="s">
        <v>1213</v>
      </c>
      <c r="AC295" s="20">
        <f t="shared" si="71"/>
        <v>1</v>
      </c>
      <c r="AD295" s="21">
        <f t="shared" si="72"/>
        <v>0</v>
      </c>
      <c r="AE295" s="22">
        <f t="shared" si="73"/>
        <v>0</v>
      </c>
      <c r="AF295" s="22">
        <f t="shared" si="74"/>
        <v>0</v>
      </c>
      <c r="AG295" s="20">
        <f t="shared" si="75"/>
        <v>0</v>
      </c>
      <c r="AH295" s="20">
        <f t="shared" si="76"/>
        <v>0</v>
      </c>
      <c r="AI295" s="20">
        <f t="shared" si="77"/>
        <v>0</v>
      </c>
      <c r="AJ295" s="97">
        <f t="shared" si="78"/>
        <v>0</v>
      </c>
    </row>
    <row r="296" spans="1:36" ht="25.5" customHeight="1" x14ac:dyDescent="0.3">
      <c r="A296" s="95">
        <v>2026</v>
      </c>
      <c r="B296" s="5" t="s">
        <v>1186</v>
      </c>
      <c r="C296" s="5" t="s">
        <v>1187</v>
      </c>
      <c r="D296" s="5">
        <v>11</v>
      </c>
      <c r="E296" s="5" t="s">
        <v>1214</v>
      </c>
      <c r="F296" s="9" t="s">
        <v>1189</v>
      </c>
      <c r="G296" s="9" t="s">
        <v>35</v>
      </c>
      <c r="H296" s="9" t="s">
        <v>1215</v>
      </c>
      <c r="I296" s="5" t="s">
        <v>77</v>
      </c>
      <c r="J296" s="5">
        <v>24</v>
      </c>
      <c r="K296" s="9" t="s">
        <v>1191</v>
      </c>
      <c r="L296" s="23">
        <f t="shared" si="101"/>
        <v>7895000356.0799999</v>
      </c>
      <c r="M296" s="7">
        <v>0</v>
      </c>
      <c r="N296" s="23">
        <f t="shared" si="102"/>
        <v>7895000356.0799999</v>
      </c>
      <c r="O296" s="23">
        <f t="shared" si="103"/>
        <v>0</v>
      </c>
      <c r="P296" s="45">
        <v>7895000356.0799999</v>
      </c>
      <c r="Q296" s="8">
        <v>0</v>
      </c>
      <c r="R296" s="8">
        <v>0</v>
      </c>
      <c r="S296" s="8">
        <v>0</v>
      </c>
      <c r="T296" s="8">
        <v>0</v>
      </c>
      <c r="U296" s="8">
        <v>0</v>
      </c>
      <c r="V296" s="8">
        <v>0</v>
      </c>
      <c r="W296" s="8">
        <v>0</v>
      </c>
      <c r="X296" s="8">
        <v>0</v>
      </c>
      <c r="Y296" s="8">
        <v>0</v>
      </c>
      <c r="Z296" s="8">
        <v>0</v>
      </c>
      <c r="AA296" s="63" t="s">
        <v>1216</v>
      </c>
      <c r="AB296" s="62" t="s">
        <v>1217</v>
      </c>
      <c r="AC296" s="20">
        <f t="shared" si="71"/>
        <v>1</v>
      </c>
      <c r="AD296" s="21">
        <f t="shared" si="72"/>
        <v>0</v>
      </c>
      <c r="AE296" s="22">
        <f t="shared" si="73"/>
        <v>0</v>
      </c>
      <c r="AF296" s="22">
        <f t="shared" si="74"/>
        <v>0</v>
      </c>
      <c r="AG296" s="20">
        <f t="shared" si="75"/>
        <v>0</v>
      </c>
      <c r="AH296" s="20">
        <f t="shared" si="76"/>
        <v>0</v>
      </c>
      <c r="AI296" s="20">
        <f t="shared" si="77"/>
        <v>0</v>
      </c>
      <c r="AJ296" s="97">
        <f t="shared" si="78"/>
        <v>0</v>
      </c>
    </row>
    <row r="297" spans="1:36" ht="25.5" customHeight="1" x14ac:dyDescent="0.3">
      <c r="A297" s="95">
        <v>2026</v>
      </c>
      <c r="B297" s="5" t="s">
        <v>1186</v>
      </c>
      <c r="C297" s="5" t="s">
        <v>1187</v>
      </c>
      <c r="D297" s="5">
        <v>11</v>
      </c>
      <c r="E297" s="5" t="s">
        <v>1214</v>
      </c>
      <c r="F297" s="9" t="s">
        <v>1189</v>
      </c>
      <c r="G297" s="9" t="s">
        <v>35</v>
      </c>
      <c r="H297" s="9" t="s">
        <v>1218</v>
      </c>
      <c r="I297" s="5" t="s">
        <v>77</v>
      </c>
      <c r="J297" s="5">
        <v>24</v>
      </c>
      <c r="K297" s="9" t="s">
        <v>1191</v>
      </c>
      <c r="L297" s="23">
        <f t="shared" si="101"/>
        <v>7991600100</v>
      </c>
      <c r="M297" s="7">
        <v>0</v>
      </c>
      <c r="N297" s="23">
        <f t="shared" si="102"/>
        <v>7991600100</v>
      </c>
      <c r="O297" s="23">
        <f t="shared" si="103"/>
        <v>0</v>
      </c>
      <c r="P297" s="45">
        <v>7991600100</v>
      </c>
      <c r="Q297" s="8">
        <v>0</v>
      </c>
      <c r="R297" s="8">
        <v>0</v>
      </c>
      <c r="S297" s="8">
        <v>0</v>
      </c>
      <c r="T297" s="8">
        <v>0</v>
      </c>
      <c r="U297" s="8">
        <v>0</v>
      </c>
      <c r="V297" s="8">
        <v>0</v>
      </c>
      <c r="W297" s="8">
        <v>0</v>
      </c>
      <c r="X297" s="8">
        <v>0</v>
      </c>
      <c r="Y297" s="8">
        <v>0</v>
      </c>
      <c r="Z297" s="8">
        <v>0</v>
      </c>
      <c r="AA297" s="63" t="s">
        <v>1219</v>
      </c>
      <c r="AB297" s="62" t="s">
        <v>1220</v>
      </c>
      <c r="AC297" s="20">
        <f t="shared" si="71"/>
        <v>1</v>
      </c>
      <c r="AD297" s="21">
        <f t="shared" si="72"/>
        <v>0</v>
      </c>
      <c r="AE297" s="22">
        <f t="shared" si="73"/>
        <v>0</v>
      </c>
      <c r="AF297" s="22">
        <f t="shared" si="74"/>
        <v>0</v>
      </c>
      <c r="AG297" s="20">
        <f t="shared" si="75"/>
        <v>0</v>
      </c>
      <c r="AH297" s="20">
        <f t="shared" si="76"/>
        <v>0</v>
      </c>
      <c r="AI297" s="20">
        <f t="shared" si="77"/>
        <v>0</v>
      </c>
      <c r="AJ297" s="97">
        <f t="shared" si="78"/>
        <v>0</v>
      </c>
    </row>
    <row r="298" spans="1:36" ht="33" customHeight="1" x14ac:dyDescent="0.3">
      <c r="A298" s="95">
        <v>2026</v>
      </c>
      <c r="B298" s="5" t="s">
        <v>1186</v>
      </c>
      <c r="C298" s="5" t="s">
        <v>1187</v>
      </c>
      <c r="D298" s="5">
        <v>11</v>
      </c>
      <c r="E298" s="5" t="s">
        <v>1214</v>
      </c>
      <c r="F298" s="9" t="s">
        <v>1189</v>
      </c>
      <c r="G298" s="9" t="s">
        <v>35</v>
      </c>
      <c r="H298" s="9" t="s">
        <v>1221</v>
      </c>
      <c r="I298" s="5" t="s">
        <v>77</v>
      </c>
      <c r="J298" s="5">
        <v>24</v>
      </c>
      <c r="K298" s="9" t="s">
        <v>1191</v>
      </c>
      <c r="L298" s="23">
        <f t="shared" si="101"/>
        <v>7950850800</v>
      </c>
      <c r="M298" s="7">
        <v>0</v>
      </c>
      <c r="N298" s="23">
        <f t="shared" si="102"/>
        <v>7950850800</v>
      </c>
      <c r="O298" s="23">
        <f t="shared" si="103"/>
        <v>0</v>
      </c>
      <c r="P298" s="45">
        <v>7950850800</v>
      </c>
      <c r="Q298" s="8">
        <v>0</v>
      </c>
      <c r="R298" s="8">
        <v>0</v>
      </c>
      <c r="S298" s="8">
        <v>0</v>
      </c>
      <c r="T298" s="8">
        <v>0</v>
      </c>
      <c r="U298" s="8">
        <v>0</v>
      </c>
      <c r="V298" s="8">
        <v>0</v>
      </c>
      <c r="W298" s="8">
        <v>0</v>
      </c>
      <c r="X298" s="8">
        <v>0</v>
      </c>
      <c r="Y298" s="8">
        <v>0</v>
      </c>
      <c r="Z298" s="8">
        <v>0</v>
      </c>
      <c r="AA298" s="63" t="s">
        <v>1222</v>
      </c>
      <c r="AB298" s="62" t="s">
        <v>1223</v>
      </c>
      <c r="AC298" s="20">
        <f t="shared" si="71"/>
        <v>1</v>
      </c>
      <c r="AD298" s="21">
        <f t="shared" si="72"/>
        <v>0</v>
      </c>
      <c r="AE298" s="22">
        <f t="shared" si="73"/>
        <v>0</v>
      </c>
      <c r="AF298" s="22">
        <f t="shared" si="74"/>
        <v>0</v>
      </c>
      <c r="AG298" s="20">
        <f t="shared" si="75"/>
        <v>0</v>
      </c>
      <c r="AH298" s="20">
        <f t="shared" si="76"/>
        <v>0</v>
      </c>
      <c r="AI298" s="20">
        <f t="shared" si="77"/>
        <v>0</v>
      </c>
      <c r="AJ298" s="97">
        <f t="shared" si="78"/>
        <v>0</v>
      </c>
    </row>
    <row r="299" spans="1:36" ht="25.5" customHeight="1" x14ac:dyDescent="0.3">
      <c r="A299" s="95">
        <v>2026</v>
      </c>
      <c r="B299" s="5" t="s">
        <v>1186</v>
      </c>
      <c r="C299" s="5" t="s">
        <v>1187</v>
      </c>
      <c r="D299" s="5">
        <v>11</v>
      </c>
      <c r="E299" s="5" t="s">
        <v>1214</v>
      </c>
      <c r="F299" s="9" t="s">
        <v>1189</v>
      </c>
      <c r="G299" s="9" t="s">
        <v>35</v>
      </c>
      <c r="H299" s="9" t="s">
        <v>1224</v>
      </c>
      <c r="I299" s="5" t="s">
        <v>77</v>
      </c>
      <c r="J299" s="5">
        <v>24</v>
      </c>
      <c r="K299" s="9" t="s">
        <v>1191</v>
      </c>
      <c r="L299" s="23">
        <f t="shared" si="101"/>
        <v>7375100000</v>
      </c>
      <c r="M299" s="7">
        <v>0</v>
      </c>
      <c r="N299" s="23">
        <f t="shared" si="102"/>
        <v>7375100000</v>
      </c>
      <c r="O299" s="23">
        <f t="shared" si="103"/>
        <v>0</v>
      </c>
      <c r="P299" s="45">
        <v>7375100000</v>
      </c>
      <c r="Q299" s="8">
        <v>0</v>
      </c>
      <c r="R299" s="8">
        <v>0</v>
      </c>
      <c r="S299" s="8">
        <v>0</v>
      </c>
      <c r="T299" s="8">
        <v>0</v>
      </c>
      <c r="U299" s="8">
        <v>0</v>
      </c>
      <c r="V299" s="8">
        <v>0</v>
      </c>
      <c r="W299" s="8">
        <v>0</v>
      </c>
      <c r="X299" s="8">
        <v>0</v>
      </c>
      <c r="Y299" s="8">
        <v>0</v>
      </c>
      <c r="Z299" s="8">
        <v>0</v>
      </c>
      <c r="AA299" s="63" t="s">
        <v>1225</v>
      </c>
      <c r="AB299" s="62" t="s">
        <v>1223</v>
      </c>
      <c r="AC299" s="20">
        <f t="shared" si="71"/>
        <v>1</v>
      </c>
      <c r="AD299" s="21">
        <f t="shared" si="72"/>
        <v>0</v>
      </c>
      <c r="AE299" s="22">
        <f t="shared" si="73"/>
        <v>0</v>
      </c>
      <c r="AF299" s="22">
        <f t="shared" si="74"/>
        <v>0</v>
      </c>
      <c r="AG299" s="20">
        <f t="shared" si="75"/>
        <v>0</v>
      </c>
      <c r="AH299" s="20">
        <f t="shared" si="76"/>
        <v>0</v>
      </c>
      <c r="AI299" s="20">
        <f t="shared" si="77"/>
        <v>0</v>
      </c>
      <c r="AJ299" s="97">
        <f t="shared" si="78"/>
        <v>0</v>
      </c>
    </row>
    <row r="300" spans="1:36" ht="25.5" customHeight="1" x14ac:dyDescent="0.3">
      <c r="A300" s="95">
        <v>2026</v>
      </c>
      <c r="B300" s="5" t="s">
        <v>1186</v>
      </c>
      <c r="C300" s="5" t="s">
        <v>1187</v>
      </c>
      <c r="D300" s="5">
        <v>11</v>
      </c>
      <c r="E300" s="5" t="s">
        <v>1214</v>
      </c>
      <c r="F300" s="9" t="s">
        <v>1189</v>
      </c>
      <c r="G300" s="9" t="s">
        <v>35</v>
      </c>
      <c r="H300" s="9" t="s">
        <v>1226</v>
      </c>
      <c r="I300" s="5" t="s">
        <v>77</v>
      </c>
      <c r="J300" s="5">
        <v>24</v>
      </c>
      <c r="K300" s="9" t="s">
        <v>1191</v>
      </c>
      <c r="L300" s="23">
        <f t="shared" si="101"/>
        <v>7649900050</v>
      </c>
      <c r="M300" s="7">
        <v>0</v>
      </c>
      <c r="N300" s="23">
        <f t="shared" si="102"/>
        <v>7649900050</v>
      </c>
      <c r="O300" s="23">
        <f t="shared" si="103"/>
        <v>0</v>
      </c>
      <c r="P300" s="45">
        <v>7649900050</v>
      </c>
      <c r="Q300" s="8">
        <v>0</v>
      </c>
      <c r="R300" s="8">
        <v>0</v>
      </c>
      <c r="S300" s="8">
        <v>0</v>
      </c>
      <c r="T300" s="8">
        <v>0</v>
      </c>
      <c r="U300" s="8">
        <v>0</v>
      </c>
      <c r="V300" s="8">
        <v>0</v>
      </c>
      <c r="W300" s="8">
        <v>0</v>
      </c>
      <c r="X300" s="8">
        <v>0</v>
      </c>
      <c r="Y300" s="8">
        <v>0</v>
      </c>
      <c r="Z300" s="8">
        <v>0</v>
      </c>
      <c r="AA300" s="63" t="s">
        <v>1227</v>
      </c>
      <c r="AB300" s="62" t="s">
        <v>1228</v>
      </c>
      <c r="AC300" s="20">
        <f t="shared" si="71"/>
        <v>1</v>
      </c>
      <c r="AD300" s="21">
        <f t="shared" si="72"/>
        <v>0</v>
      </c>
      <c r="AE300" s="22">
        <f t="shared" si="73"/>
        <v>0</v>
      </c>
      <c r="AF300" s="22">
        <f t="shared" si="74"/>
        <v>0</v>
      </c>
      <c r="AG300" s="20">
        <f t="shared" si="75"/>
        <v>0</v>
      </c>
      <c r="AH300" s="20">
        <f t="shared" si="76"/>
        <v>0</v>
      </c>
      <c r="AI300" s="20">
        <f t="shared" si="77"/>
        <v>0</v>
      </c>
      <c r="AJ300" s="97">
        <f t="shared" si="78"/>
        <v>0</v>
      </c>
    </row>
    <row r="301" spans="1:36" ht="58.5" customHeight="1" x14ac:dyDescent="0.3">
      <c r="A301" s="95">
        <v>2026</v>
      </c>
      <c r="B301" s="5" t="s">
        <v>60</v>
      </c>
      <c r="C301" s="5" t="s">
        <v>1187</v>
      </c>
      <c r="D301" s="5">
        <v>1</v>
      </c>
      <c r="E301" s="5" t="s">
        <v>1229</v>
      </c>
      <c r="F301" s="9" t="s">
        <v>1230</v>
      </c>
      <c r="G301" s="9" t="s">
        <v>37</v>
      </c>
      <c r="H301" s="9" t="s">
        <v>1231</v>
      </c>
      <c r="I301" s="5" t="s">
        <v>77</v>
      </c>
      <c r="J301" s="5">
        <v>36</v>
      </c>
      <c r="K301" s="9" t="s">
        <v>1232</v>
      </c>
      <c r="L301" s="23">
        <f t="shared" si="101"/>
        <v>320507100</v>
      </c>
      <c r="M301" s="7">
        <v>0</v>
      </c>
      <c r="N301" s="23">
        <f t="shared" si="102"/>
        <v>320507100</v>
      </c>
      <c r="O301" s="23">
        <f t="shared" si="103"/>
        <v>0</v>
      </c>
      <c r="P301" s="45">
        <v>320507100</v>
      </c>
      <c r="Q301" s="8">
        <v>0</v>
      </c>
      <c r="R301" s="8">
        <v>0</v>
      </c>
      <c r="S301" s="8">
        <v>0</v>
      </c>
      <c r="T301" s="8">
        <v>0</v>
      </c>
      <c r="U301" s="8">
        <v>0</v>
      </c>
      <c r="V301" s="8">
        <v>0</v>
      </c>
      <c r="W301" s="8">
        <v>0</v>
      </c>
      <c r="X301" s="8">
        <v>0</v>
      </c>
      <c r="Y301" s="8">
        <v>0</v>
      </c>
      <c r="Z301" s="8">
        <v>0</v>
      </c>
      <c r="AA301" s="63" t="s">
        <v>1233</v>
      </c>
      <c r="AB301" s="62" t="s">
        <v>1234</v>
      </c>
      <c r="AC301" s="20">
        <f t="shared" si="71"/>
        <v>1</v>
      </c>
      <c r="AD301" s="21">
        <f t="shared" si="72"/>
        <v>0</v>
      </c>
      <c r="AE301" s="22">
        <f t="shared" si="73"/>
        <v>0</v>
      </c>
      <c r="AF301" s="22">
        <f t="shared" si="74"/>
        <v>0</v>
      </c>
      <c r="AG301" s="20">
        <f t="shared" si="75"/>
        <v>0</v>
      </c>
      <c r="AH301" s="20">
        <f t="shared" si="76"/>
        <v>0</v>
      </c>
      <c r="AI301" s="20">
        <f t="shared" si="77"/>
        <v>0</v>
      </c>
      <c r="AJ301" s="97">
        <f t="shared" si="78"/>
        <v>0</v>
      </c>
    </row>
    <row r="302" spans="1:36" ht="25.5" customHeight="1" x14ac:dyDescent="0.3">
      <c r="A302" s="95">
        <v>2026</v>
      </c>
      <c r="B302" s="5" t="s">
        <v>60</v>
      </c>
      <c r="C302" s="5" t="s">
        <v>1108</v>
      </c>
      <c r="D302" s="5">
        <v>976</v>
      </c>
      <c r="E302" s="5" t="s">
        <v>1235</v>
      </c>
      <c r="F302" s="5" t="s">
        <v>75</v>
      </c>
      <c r="G302" s="9" t="s">
        <v>35</v>
      </c>
      <c r="H302" s="9" t="s">
        <v>1236</v>
      </c>
      <c r="I302" s="5" t="s">
        <v>77</v>
      </c>
      <c r="J302" s="5">
        <v>14</v>
      </c>
      <c r="K302" s="5" t="s">
        <v>77</v>
      </c>
      <c r="L302" s="23">
        <f t="shared" si="101"/>
        <v>2400000000</v>
      </c>
      <c r="M302" s="7">
        <v>0</v>
      </c>
      <c r="N302" s="23">
        <f t="shared" si="102"/>
        <v>2000000000</v>
      </c>
      <c r="O302" s="23">
        <f t="shared" si="103"/>
        <v>400000000</v>
      </c>
      <c r="P302" s="45">
        <v>2000000000</v>
      </c>
      <c r="Q302" s="8">
        <v>0</v>
      </c>
      <c r="R302" s="26">
        <v>400000000</v>
      </c>
      <c r="S302" s="8">
        <v>0</v>
      </c>
      <c r="T302" s="8">
        <v>0</v>
      </c>
      <c r="U302" s="8">
        <v>0</v>
      </c>
      <c r="V302" s="8">
        <v>0</v>
      </c>
      <c r="W302" s="8">
        <v>0</v>
      </c>
      <c r="X302" s="8">
        <v>0</v>
      </c>
      <c r="Y302" s="8">
        <v>0</v>
      </c>
      <c r="Z302" s="8">
        <v>0</v>
      </c>
      <c r="AA302" s="63" t="s">
        <v>1237</v>
      </c>
      <c r="AB302" s="62" t="s">
        <v>1238</v>
      </c>
      <c r="AC302" s="20">
        <f t="shared" si="71"/>
        <v>0.83333333333333337</v>
      </c>
      <c r="AD302" s="21">
        <f t="shared" si="72"/>
        <v>0.16666666666666666</v>
      </c>
      <c r="AE302" s="22">
        <f t="shared" si="73"/>
        <v>0</v>
      </c>
      <c r="AF302" s="22">
        <f t="shared" si="74"/>
        <v>1</v>
      </c>
      <c r="AG302" s="20">
        <f t="shared" si="75"/>
        <v>0</v>
      </c>
      <c r="AH302" s="20">
        <f t="shared" si="76"/>
        <v>0</v>
      </c>
      <c r="AI302" s="20">
        <f t="shared" si="77"/>
        <v>0</v>
      </c>
      <c r="AJ302" s="97">
        <f t="shared" si="78"/>
        <v>0</v>
      </c>
    </row>
    <row r="303" spans="1:36" ht="25.5" customHeight="1" x14ac:dyDescent="0.3">
      <c r="A303" s="95">
        <v>2026</v>
      </c>
      <c r="B303" s="5" t="s">
        <v>60</v>
      </c>
      <c r="C303" s="5" t="s">
        <v>1187</v>
      </c>
      <c r="D303" s="5">
        <v>976</v>
      </c>
      <c r="E303" s="5" t="s">
        <v>1235</v>
      </c>
      <c r="F303" s="5" t="s">
        <v>75</v>
      </c>
      <c r="G303" s="9" t="s">
        <v>35</v>
      </c>
      <c r="H303" s="9" t="s">
        <v>1239</v>
      </c>
      <c r="I303" s="5" t="s">
        <v>77</v>
      </c>
      <c r="J303" s="5">
        <v>14</v>
      </c>
      <c r="K303" s="5" t="s">
        <v>77</v>
      </c>
      <c r="L303" s="23">
        <f t="shared" si="101"/>
        <v>2400000000</v>
      </c>
      <c r="M303" s="7">
        <v>0</v>
      </c>
      <c r="N303" s="23">
        <f t="shared" si="102"/>
        <v>2000000000</v>
      </c>
      <c r="O303" s="23">
        <f t="shared" si="103"/>
        <v>400000000</v>
      </c>
      <c r="P303" s="45">
        <v>2000000000</v>
      </c>
      <c r="Q303" s="8">
        <v>0</v>
      </c>
      <c r="R303" s="26">
        <v>400000000</v>
      </c>
      <c r="S303" s="8">
        <v>0</v>
      </c>
      <c r="T303" s="8">
        <v>0</v>
      </c>
      <c r="U303" s="8">
        <v>0</v>
      </c>
      <c r="V303" s="8">
        <v>0</v>
      </c>
      <c r="W303" s="8">
        <v>0</v>
      </c>
      <c r="X303" s="8">
        <v>0</v>
      </c>
      <c r="Y303" s="8">
        <v>0</v>
      </c>
      <c r="Z303" s="8">
        <v>0</v>
      </c>
      <c r="AA303" s="63" t="s">
        <v>1240</v>
      </c>
      <c r="AB303" s="62" t="s">
        <v>1241</v>
      </c>
      <c r="AC303" s="20">
        <f t="shared" si="71"/>
        <v>0.83333333333333337</v>
      </c>
      <c r="AD303" s="21">
        <f t="shared" si="72"/>
        <v>0.16666666666666666</v>
      </c>
      <c r="AE303" s="22">
        <f t="shared" si="73"/>
        <v>0</v>
      </c>
      <c r="AF303" s="22">
        <f t="shared" si="74"/>
        <v>1</v>
      </c>
      <c r="AG303" s="20">
        <f t="shared" si="75"/>
        <v>0</v>
      </c>
      <c r="AH303" s="20">
        <f t="shared" si="76"/>
        <v>0</v>
      </c>
      <c r="AI303" s="20">
        <f t="shared" si="77"/>
        <v>0</v>
      </c>
      <c r="AJ303" s="97">
        <f t="shared" si="78"/>
        <v>0</v>
      </c>
    </row>
    <row r="304" spans="1:36" ht="25.5" customHeight="1" x14ac:dyDescent="0.3">
      <c r="A304" s="95">
        <v>2026</v>
      </c>
      <c r="B304" s="5" t="s">
        <v>60</v>
      </c>
      <c r="C304" s="5" t="s">
        <v>1108</v>
      </c>
      <c r="D304" s="5">
        <v>976</v>
      </c>
      <c r="E304" s="5" t="s">
        <v>1235</v>
      </c>
      <c r="F304" s="5" t="s">
        <v>75</v>
      </c>
      <c r="G304" s="9" t="s">
        <v>35</v>
      </c>
      <c r="H304" s="9" t="s">
        <v>1242</v>
      </c>
      <c r="I304" s="5" t="s">
        <v>77</v>
      </c>
      <c r="J304" s="5">
        <v>14</v>
      </c>
      <c r="K304" s="5" t="s">
        <v>77</v>
      </c>
      <c r="L304" s="23">
        <f t="shared" si="101"/>
        <v>2200000000</v>
      </c>
      <c r="M304" s="7">
        <v>0</v>
      </c>
      <c r="N304" s="23">
        <f t="shared" si="102"/>
        <v>1800000000</v>
      </c>
      <c r="O304" s="23">
        <f t="shared" si="103"/>
        <v>400000000</v>
      </c>
      <c r="P304" s="45">
        <v>1800000000</v>
      </c>
      <c r="Q304" s="8">
        <v>0</v>
      </c>
      <c r="R304" s="26">
        <v>400000000</v>
      </c>
      <c r="S304" s="8">
        <v>0</v>
      </c>
      <c r="T304" s="8">
        <v>0</v>
      </c>
      <c r="U304" s="8">
        <v>0</v>
      </c>
      <c r="V304" s="8">
        <v>0</v>
      </c>
      <c r="W304" s="8">
        <v>0</v>
      </c>
      <c r="X304" s="8">
        <v>0</v>
      </c>
      <c r="Y304" s="8">
        <v>0</v>
      </c>
      <c r="Z304" s="8">
        <v>0</v>
      </c>
      <c r="AA304" s="63" t="s">
        <v>1243</v>
      </c>
      <c r="AB304" s="62" t="s">
        <v>1244</v>
      </c>
      <c r="AC304" s="20">
        <f t="shared" si="71"/>
        <v>0.81818181818181823</v>
      </c>
      <c r="AD304" s="21">
        <f t="shared" si="72"/>
        <v>0.18181818181818182</v>
      </c>
      <c r="AE304" s="22">
        <f t="shared" si="73"/>
        <v>0</v>
      </c>
      <c r="AF304" s="22">
        <f t="shared" si="74"/>
        <v>1</v>
      </c>
      <c r="AG304" s="20">
        <f t="shared" si="75"/>
        <v>0</v>
      </c>
      <c r="AH304" s="20">
        <f t="shared" si="76"/>
        <v>0</v>
      </c>
      <c r="AI304" s="20">
        <f t="shared" si="77"/>
        <v>0</v>
      </c>
      <c r="AJ304" s="97">
        <f t="shared" si="78"/>
        <v>0</v>
      </c>
    </row>
    <row r="305" spans="1:36" ht="25.5" customHeight="1" x14ac:dyDescent="0.3">
      <c r="A305" s="95">
        <v>2026</v>
      </c>
      <c r="B305" s="5" t="s">
        <v>60</v>
      </c>
      <c r="C305" s="5" t="s">
        <v>1187</v>
      </c>
      <c r="D305" s="5">
        <v>976</v>
      </c>
      <c r="E305" s="5" t="s">
        <v>1235</v>
      </c>
      <c r="F305" s="5" t="s">
        <v>75</v>
      </c>
      <c r="G305" s="9" t="s">
        <v>35</v>
      </c>
      <c r="H305" s="9" t="s">
        <v>1245</v>
      </c>
      <c r="I305" s="5" t="s">
        <v>77</v>
      </c>
      <c r="J305" s="5">
        <v>14</v>
      </c>
      <c r="K305" s="9" t="s">
        <v>1246</v>
      </c>
      <c r="L305" s="23">
        <f t="shared" ref="L305:L306" si="104">+SUM(P305:Z305)</f>
        <v>2400000000</v>
      </c>
      <c r="M305" s="7">
        <v>0</v>
      </c>
      <c r="N305" s="23">
        <f t="shared" ref="N305:N306" si="105">+P305+Q305+S305+U305+W305+Y305</f>
        <v>2000000000</v>
      </c>
      <c r="O305" s="23">
        <f t="shared" ref="O305:O306" si="106">+R305+T305+V305+X305+Z305</f>
        <v>400000000</v>
      </c>
      <c r="P305" s="45">
        <v>2000000000</v>
      </c>
      <c r="Q305" s="8">
        <v>0</v>
      </c>
      <c r="R305" s="26">
        <v>400000000</v>
      </c>
      <c r="S305" s="8">
        <v>0</v>
      </c>
      <c r="T305" s="8">
        <v>0</v>
      </c>
      <c r="U305" s="8">
        <v>0</v>
      </c>
      <c r="V305" s="8">
        <v>0</v>
      </c>
      <c r="W305" s="8">
        <v>0</v>
      </c>
      <c r="X305" s="8">
        <v>0</v>
      </c>
      <c r="Y305" s="8">
        <v>0</v>
      </c>
      <c r="Z305" s="8">
        <v>0</v>
      </c>
      <c r="AA305" s="63" t="s">
        <v>1247</v>
      </c>
      <c r="AB305" s="62" t="s">
        <v>1248</v>
      </c>
      <c r="AC305" s="20">
        <f t="shared" si="71"/>
        <v>0.83333333333333337</v>
      </c>
      <c r="AD305" s="21">
        <f t="shared" si="72"/>
        <v>0.16666666666666666</v>
      </c>
      <c r="AE305" s="22">
        <f t="shared" si="73"/>
        <v>0</v>
      </c>
      <c r="AF305" s="22">
        <f t="shared" si="74"/>
        <v>1</v>
      </c>
      <c r="AG305" s="20">
        <f t="shared" si="75"/>
        <v>0</v>
      </c>
      <c r="AH305" s="20">
        <f t="shared" si="76"/>
        <v>0</v>
      </c>
      <c r="AI305" s="20">
        <f t="shared" si="77"/>
        <v>0</v>
      </c>
      <c r="AJ305" s="97">
        <f t="shared" si="78"/>
        <v>0</v>
      </c>
    </row>
    <row r="306" spans="1:36" ht="25.5" customHeight="1" x14ac:dyDescent="0.3">
      <c r="A306" s="105">
        <v>2026</v>
      </c>
      <c r="B306" s="106" t="s">
        <v>60</v>
      </c>
      <c r="C306" s="106" t="s">
        <v>1187</v>
      </c>
      <c r="D306" s="106">
        <v>976</v>
      </c>
      <c r="E306" s="106" t="s">
        <v>1235</v>
      </c>
      <c r="F306" s="106" t="s">
        <v>75</v>
      </c>
      <c r="G306" s="59" t="s">
        <v>37</v>
      </c>
      <c r="H306" s="59" t="s">
        <v>1249</v>
      </c>
      <c r="I306" s="106" t="s">
        <v>77</v>
      </c>
      <c r="J306" s="106">
        <v>14</v>
      </c>
      <c r="K306" s="59" t="s">
        <v>1250</v>
      </c>
      <c r="L306" s="107">
        <f t="shared" si="104"/>
        <v>2400000000</v>
      </c>
      <c r="M306" s="108">
        <v>0</v>
      </c>
      <c r="N306" s="107">
        <f t="shared" si="105"/>
        <v>2000000000</v>
      </c>
      <c r="O306" s="107">
        <f t="shared" si="106"/>
        <v>400000000</v>
      </c>
      <c r="P306" s="109">
        <v>2000000000</v>
      </c>
      <c r="Q306" s="110">
        <v>0</v>
      </c>
      <c r="R306" s="110">
        <v>0</v>
      </c>
      <c r="S306" s="110">
        <v>0</v>
      </c>
      <c r="T306" s="111">
        <v>400000000</v>
      </c>
      <c r="U306" s="110">
        <v>0</v>
      </c>
      <c r="V306" s="110">
        <v>0</v>
      </c>
      <c r="W306" s="110">
        <v>0</v>
      </c>
      <c r="X306" s="110">
        <v>0</v>
      </c>
      <c r="Y306" s="110">
        <v>0</v>
      </c>
      <c r="Z306" s="110">
        <v>0</v>
      </c>
      <c r="AA306" s="106">
        <v>0</v>
      </c>
      <c r="AB306" s="106">
        <v>0</v>
      </c>
      <c r="AC306" s="112">
        <f t="shared" si="71"/>
        <v>0.83333333333333337</v>
      </c>
      <c r="AD306" s="113">
        <f t="shared" si="72"/>
        <v>0</v>
      </c>
      <c r="AE306" s="114">
        <f t="shared" si="73"/>
        <v>0</v>
      </c>
      <c r="AF306" s="114">
        <f t="shared" si="74"/>
        <v>0</v>
      </c>
      <c r="AG306" s="112">
        <f t="shared" si="75"/>
        <v>0.16666666666666666</v>
      </c>
      <c r="AH306" s="112">
        <f t="shared" si="76"/>
        <v>0</v>
      </c>
      <c r="AI306" s="112">
        <f t="shared" si="77"/>
        <v>0</v>
      </c>
      <c r="AJ306" s="115">
        <f t="shared" si="78"/>
        <v>0</v>
      </c>
    </row>
  </sheetData>
  <conditionalFormatting sqref="C1:C1048576">
    <cfRule type="containsText" dxfId="42" priority="1" operator="containsText" text="Sin Aval">
      <formula>NOT(ISERROR(SEARCH("Sin Aval",C1)))</formula>
    </cfRule>
    <cfRule type="containsText" dxfId="41" priority="2" operator="containsText" text="No seleccionada">
      <formula>NOT(ISERROR(SEARCH("No seleccionada",C1)))</formula>
    </cfRule>
    <cfRule type="containsText" dxfId="40" priority="3" operator="containsText" text="Firmo">
      <formula>NOT(ISERROR(SEARCH("Firmo",C1)))</formula>
    </cfRule>
  </conditionalFormatting>
  <dataValidations count="1">
    <dataValidation type="list" allowBlank="1" showErrorMessage="1" sqref="B2:B131 B135:B138 B140:B287 B301:B306" xr:uid="{00000000-0002-0000-0500-000000000000}">
      <formula1>"Propuesta de Investigación Convocatoria,Propuesta de Investigación Alianza Convenio"</formula1>
    </dataValidation>
  </dataValidations>
  <pageMargins left="0.7" right="0.7" top="0.75" bottom="0.75" header="0" footer="0"/>
  <pageSetup fitToHeight="0" orientation="landscape"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13E31-A8A7-42C3-9CA5-DCDFFE156FB4}">
  <sheetPr>
    <tabColor rgb="FF1F4E78"/>
  </sheetPr>
  <dimension ref="A1:H52"/>
  <sheetViews>
    <sheetView showGridLines="0" topLeftCell="A19" zoomScale="80" zoomScaleNormal="80" workbookViewId="0">
      <selection activeCell="B59" sqref="B59"/>
    </sheetView>
  </sheetViews>
  <sheetFormatPr baseColWidth="10" defaultColWidth="11.44140625" defaultRowHeight="14.4" x14ac:dyDescent="0.3"/>
  <cols>
    <col min="1" max="1" width="27.6640625" bestFit="1" customWidth="1"/>
    <col min="2" max="2" width="11.109375" bestFit="1" customWidth="1"/>
    <col min="3" max="3" width="24.77734375" customWidth="1"/>
    <col min="4" max="4" width="16.109375" bestFit="1" customWidth="1"/>
    <col min="5" max="8" width="24.77734375" customWidth="1"/>
  </cols>
  <sheetData>
    <row r="1" spans="1:8" ht="30" customHeight="1" x14ac:dyDescent="0.4">
      <c r="A1" s="79" t="s">
        <v>0</v>
      </c>
      <c r="B1" s="79"/>
      <c r="C1" s="79"/>
      <c r="D1" s="79"/>
      <c r="E1" s="79"/>
      <c r="F1" s="79"/>
      <c r="G1" s="79"/>
      <c r="H1" s="79"/>
    </row>
    <row r="2" spans="1:8" ht="18" customHeight="1" x14ac:dyDescent="0.3">
      <c r="A2" s="80" t="s">
        <v>1</v>
      </c>
      <c r="B2" s="80"/>
      <c r="C2" s="80"/>
      <c r="D2" s="80"/>
      <c r="E2" s="80"/>
      <c r="F2" s="80"/>
      <c r="G2" s="80"/>
      <c r="H2" s="80"/>
    </row>
    <row r="4" spans="1:8" ht="15.9" customHeight="1" x14ac:dyDescent="0.3">
      <c r="B4" s="81" t="s">
        <v>2</v>
      </c>
      <c r="C4" s="81"/>
      <c r="D4" s="83" t="s">
        <v>3</v>
      </c>
      <c r="E4" s="83"/>
      <c r="F4" s="85" t="s">
        <v>4</v>
      </c>
      <c r="G4" s="85"/>
    </row>
    <row r="5" spans="1:8" ht="33.9" customHeight="1" thickBot="1" x14ac:dyDescent="0.35">
      <c r="B5" s="82">
        <f>COUNT(Propuestas!A2:A306)</f>
        <v>305</v>
      </c>
      <c r="C5" s="82"/>
      <c r="D5" s="84">
        <f>SUM(Propuestas!L2:L306)</f>
        <v>1611034313257.6118</v>
      </c>
      <c r="E5" s="84"/>
      <c r="F5" s="86">
        <f>COUNTIF(Propuestas!C2:C306,"Firmo Contrato")</f>
        <v>0</v>
      </c>
      <c r="G5" s="86"/>
    </row>
    <row r="6" spans="1:8" ht="15" thickTop="1" x14ac:dyDescent="0.3"/>
    <row r="7" spans="1:8" ht="15.9" customHeight="1" x14ac:dyDescent="0.3">
      <c r="B7" s="85" t="s">
        <v>5</v>
      </c>
      <c r="C7" s="85"/>
      <c r="D7" s="89" t="s">
        <v>6</v>
      </c>
      <c r="E7" s="89"/>
      <c r="F7" s="77" t="s">
        <v>7</v>
      </c>
      <c r="G7" s="77"/>
    </row>
    <row r="8" spans="1:8" ht="33.9" customHeight="1" thickBot="1" x14ac:dyDescent="0.35">
      <c r="B8" s="88">
        <f>SUMIF(Propuestas!C2:C306,"Firmo Contrato",Propuestas!L2:L306)</f>
        <v>0</v>
      </c>
      <c r="C8" s="88"/>
      <c r="D8" s="90">
        <f>(COUNTIF(Propuestas!C2:C306,"Firmo Contrato")+COUNTIF(Propuestas!C2:C306,"Seleccionada para financiar"))/COUNT(Propuestas!A2:A306)</f>
        <v>0</v>
      </c>
      <c r="E8" s="90"/>
      <c r="F8" s="78">
        <f>AVERAGE(Propuestas!J2:J306)</f>
        <v>22.612664473684209</v>
      </c>
      <c r="G8" s="78"/>
    </row>
    <row r="9" spans="1:8" ht="15" thickTop="1" x14ac:dyDescent="0.3"/>
    <row r="10" spans="1:8" ht="20.100000000000001" customHeight="1" x14ac:dyDescent="0.3">
      <c r="A10" s="87" t="s">
        <v>8</v>
      </c>
      <c r="B10" s="87"/>
      <c r="C10" s="87"/>
      <c r="D10" s="87"/>
    </row>
    <row r="11" spans="1:8" ht="18" customHeight="1" x14ac:dyDescent="0.3">
      <c r="A11" s="76" t="s">
        <v>9</v>
      </c>
      <c r="B11" s="76" t="s">
        <v>10</v>
      </c>
      <c r="C11" s="76" t="s">
        <v>11</v>
      </c>
      <c r="D11" s="76" t="s">
        <v>12</v>
      </c>
    </row>
    <row r="12" spans="1:8" x14ac:dyDescent="0.3">
      <c r="A12" s="73" t="s">
        <v>13</v>
      </c>
      <c r="B12" s="72">
        <f>COUNTIF(Propuestas!$A$2:$A$306,$A12)</f>
        <v>34</v>
      </c>
      <c r="C12" s="71">
        <f>SUMIF(Propuestas!$A$2:$A$306,$A12,Propuestas!$L$2:$L$306)</f>
        <v>17686572396.920799</v>
      </c>
      <c r="D12" s="72">
        <f>COUNTIFS(Propuestas!$A$2:$A$306,$A12,Propuestas!$C$2:$C$306,"Firmo Contrato")</f>
        <v>0</v>
      </c>
    </row>
    <row r="13" spans="1:8" x14ac:dyDescent="0.3">
      <c r="A13" s="73" t="s">
        <v>14</v>
      </c>
      <c r="B13" s="72">
        <f>COUNTIF(Propuestas!$A$2:$A$306,$A13)</f>
        <v>26</v>
      </c>
      <c r="C13" s="71">
        <f>SUMIF(Propuestas!$A$2:$A$306,$A13,Propuestas!$L$2:$L$306)</f>
        <v>20846035317</v>
      </c>
      <c r="D13" s="72">
        <f>COUNTIFS(Propuestas!$A$2:$A$306,$A13,Propuestas!$C$2:$C$306,"Firmo Contrato")</f>
        <v>0</v>
      </c>
    </row>
    <row r="14" spans="1:8" x14ac:dyDescent="0.3">
      <c r="A14" s="73" t="s">
        <v>15</v>
      </c>
      <c r="B14" s="72">
        <f>COUNTIF(Propuestas!$A$2:$A$306,$A14)</f>
        <v>30</v>
      </c>
      <c r="C14" s="71">
        <f>SUMIF(Propuestas!$A$2:$A$306,$A14,Propuestas!$L$2:$L$306)</f>
        <v>25959426243</v>
      </c>
      <c r="D14" s="72">
        <f>COUNTIFS(Propuestas!$A$2:$A$306,$A14,Propuestas!$C$2:$C$306,"Firmo Contrato")</f>
        <v>0</v>
      </c>
    </row>
    <row r="15" spans="1:8" x14ac:dyDescent="0.3">
      <c r="A15" s="73" t="s">
        <v>16</v>
      </c>
      <c r="B15" s="72">
        <f>COUNTIF(Propuestas!$A$2:$A$306,$A15)</f>
        <v>37</v>
      </c>
      <c r="C15" s="71">
        <f>SUMIF(Propuestas!$A$2:$A$306,$A15,Propuestas!$L$2:$L$306)</f>
        <v>49080593769.137184</v>
      </c>
      <c r="D15" s="72">
        <f>COUNTIFS(Propuestas!$A$2:$A$306,$A15,Propuestas!$C$2:$C$306,"Firmo Contrato")</f>
        <v>0</v>
      </c>
    </row>
    <row r="16" spans="1:8" x14ac:dyDescent="0.3">
      <c r="A16" s="73" t="s">
        <v>17</v>
      </c>
      <c r="B16" s="72">
        <f>COUNTIF(Propuestas!$A$2:$A$306,$A16)</f>
        <v>34</v>
      </c>
      <c r="C16" s="71">
        <f>SUMIF(Propuestas!$A$2:$A$306,$A16,Propuestas!$L$2:$L$306)</f>
        <v>111094411737.7</v>
      </c>
      <c r="D16" s="72">
        <f>COUNTIFS(Propuestas!$A$2:$A$306,$A16,Propuestas!$C$2:$C$306,"Firmo Contrato")</f>
        <v>0</v>
      </c>
    </row>
    <row r="17" spans="1:4" x14ac:dyDescent="0.3">
      <c r="A17" s="73" t="s">
        <v>18</v>
      </c>
      <c r="B17" s="72">
        <f>COUNTIF(Propuestas!$A$2:$A$306,$A17)</f>
        <v>59</v>
      </c>
      <c r="C17" s="71">
        <f>SUMIF(Propuestas!$A$2:$A$306,$A17,Propuestas!$L$2:$L$306)</f>
        <v>65355402304.074287</v>
      </c>
      <c r="D17" s="72">
        <f>COUNTIFS(Propuestas!$A$2:$A$306,$A17,Propuestas!$C$2:$C$306,"Firmo Contrato")</f>
        <v>0</v>
      </c>
    </row>
    <row r="18" spans="1:4" x14ac:dyDescent="0.3">
      <c r="A18" s="73" t="s">
        <v>19</v>
      </c>
      <c r="B18" s="72">
        <f>COUNTIF(Propuestas!$A$2:$A$306,$A18)</f>
        <v>36</v>
      </c>
      <c r="C18" s="71">
        <f>SUMIF(Propuestas!$A$2:$A$306,$A18,Propuestas!$L$2:$L$306)</f>
        <v>732208829533.61646</v>
      </c>
      <c r="D18" s="72">
        <f>COUNTIFS(Propuestas!$A$2:$A$306,$A18,Propuestas!$C$2:$C$306,"Firmo Contrato")</f>
        <v>0</v>
      </c>
    </row>
    <row r="19" spans="1:4" x14ac:dyDescent="0.3">
      <c r="A19" s="73" t="s">
        <v>20</v>
      </c>
      <c r="B19" s="72">
        <f>COUNTIF(Propuestas!$A$2:$A$306,$A19)</f>
        <v>31</v>
      </c>
      <c r="C19" s="71">
        <f>SUMIF(Propuestas!$A$2:$A$306,$A19,Propuestas!$L$2:$L$306)</f>
        <v>478126083550.08307</v>
      </c>
      <c r="D19" s="72">
        <f>COUNTIFS(Propuestas!$A$2:$A$306,$A19,Propuestas!$C$2:$C$306,"Firmo Contrato")</f>
        <v>0</v>
      </c>
    </row>
    <row r="20" spans="1:4" x14ac:dyDescent="0.3">
      <c r="A20" s="73" t="s">
        <v>21</v>
      </c>
      <c r="B20" s="72">
        <f>COUNTIF(Propuestas!$A$2:$A$306,$A20)</f>
        <v>18</v>
      </c>
      <c r="C20" s="71">
        <f>SUMIF(Propuestas!$A$2:$A$306,$A20,Propuestas!$L$2:$L$306)</f>
        <v>110676958406.08</v>
      </c>
      <c r="D20" s="72">
        <f>COUNTIFS(Propuestas!$A$2:$A$306,$A20,Propuestas!$C$2:$C$306,"Firmo Contrato")</f>
        <v>0</v>
      </c>
    </row>
    <row r="21" spans="1:4" x14ac:dyDescent="0.3">
      <c r="A21" s="67" t="s">
        <v>22</v>
      </c>
      <c r="B21" s="68">
        <f>SUM(B12:B20)</f>
        <v>305</v>
      </c>
      <c r="C21" s="69">
        <f>SUM(C12:C20)</f>
        <v>1611034313257.6118</v>
      </c>
      <c r="D21" s="68">
        <f>SUM(D12:D20)</f>
        <v>0</v>
      </c>
    </row>
    <row r="24" spans="1:4" ht="20.100000000000001" customHeight="1" x14ac:dyDescent="0.3">
      <c r="A24" s="87" t="s">
        <v>23</v>
      </c>
      <c r="B24" s="87"/>
      <c r="C24" s="87"/>
    </row>
    <row r="25" spans="1:4" ht="18" customHeight="1" x14ac:dyDescent="0.3">
      <c r="A25" s="76" t="s">
        <v>24</v>
      </c>
      <c r="B25" s="76" t="s">
        <v>10</v>
      </c>
      <c r="C25" s="76" t="s">
        <v>25</v>
      </c>
    </row>
    <row r="26" spans="1:4" x14ac:dyDescent="0.3">
      <c r="A26" s="74" t="s">
        <v>26</v>
      </c>
      <c r="B26" s="70">
        <f>COUNTIF(Propuestas!$C$2:$C$306,"Firmo Contrato")</f>
        <v>0</v>
      </c>
      <c r="C26" s="71">
        <f>SUMIF(Propuestas!$C$2:$C$306,"Firmo Contrato",Propuestas!$L$2:$L$306)</f>
        <v>0</v>
      </c>
    </row>
    <row r="27" spans="1:4" x14ac:dyDescent="0.3">
      <c r="A27" s="74" t="s">
        <v>27</v>
      </c>
      <c r="B27" s="70" cm="1">
        <f t="array" ref="B27">SUM(COUNTIF(Propuestas!$C$2:$C$306,{"Seleccionada para financiar","En viabilidad OCAD"}))</f>
        <v>0</v>
      </c>
      <c r="C27" s="71" cm="1">
        <f t="array" ref="C27">SUM(SUMIF(Propuestas!$C$2:$C$306,{"Seleccionada para financiar","En viabilidad OCAD"},Propuestas!$L$2:$L$306))</f>
        <v>0</v>
      </c>
    </row>
    <row r="28" spans="1:4" x14ac:dyDescent="0.3">
      <c r="A28" s="74" t="s">
        <v>28</v>
      </c>
      <c r="B28" s="70" cm="1">
        <f t="array" ref="B28">SUM(COUNTIF(Propuestas!$C$2:$C$306,{"Avalada","Habilitado"}))</f>
        <v>17</v>
      </c>
      <c r="C28" s="71" cm="1">
        <f t="array" ref="C28">SUM(SUMIF(Propuestas!$C$2:$C$306,{"Avalada","Habilitado"},Propuestas!$L$2:$L$306))</f>
        <v>116128151677.08</v>
      </c>
    </row>
    <row r="29" spans="1:4" x14ac:dyDescent="0.3">
      <c r="A29" s="74" t="s">
        <v>29</v>
      </c>
      <c r="B29" s="70" cm="1">
        <f t="array" ref="B29">SUM(COUNTIF(Propuestas!$C$2:$C$306,{"En espera de resultados de la convocatoria","En evaluacion OCAD","En evaluacion","Presentada"}))</f>
        <v>0</v>
      </c>
      <c r="C29" s="71" cm="1">
        <f t="array" ref="C29">SUM(SUMIF(Propuestas!$C$2:$C$306,{"En espera de resultados de la convocatoria","En evaluacion OCAD","En evaluacion","Presentada"},Propuestas!$L$2:$L$306))</f>
        <v>0</v>
      </c>
    </row>
    <row r="30" spans="1:4" x14ac:dyDescent="0.3">
      <c r="A30" s="74" t="s">
        <v>30</v>
      </c>
      <c r="B30" s="70" cm="1">
        <f t="array" ref="B30">SUM(COUNTIF(Propuestas!$C$2:$C$306,{"No seleccionada en convocatoria","No Avalada","No Habilitada","No Seleccionada (Elegible 5o Puesto)"}))</f>
        <v>181</v>
      </c>
      <c r="C30" s="71" cm="1">
        <f t="array" ref="C30">SUM(SUMIF(Propuestas!$C$2:$C$306,{"No seleccionada en convocatoria","No Avalada","No Habilitada","No Seleccionada (Elegible 5o Puesto)"},Propuestas!$L$2:$L$306))</f>
        <v>1204769291240.9927</v>
      </c>
    </row>
    <row r="31" spans="1:4" x14ac:dyDescent="0.3">
      <c r="A31" s="74" t="s">
        <v>31</v>
      </c>
      <c r="B31" s="70" cm="1">
        <f t="array" ref="B31">SUM(COUNTIF(Propuestas!$C$2:$C$306,{"Sin aval del Comité de Investigaciones","No continuo el trámite","Desistió de la firma del contrato","Desistio del Proceso"}))</f>
        <v>0</v>
      </c>
      <c r="C31" s="71" cm="1">
        <f t="array" ref="C31">SUM(SUMIF(Propuestas!$C$2:$C$306,{"Sin aval del Comité de Investigaciones","No continuo el trámite","Desistió de la firma del contrato","Desistio del Proceso"},Propuestas!$L$2:$L$306))</f>
        <v>0</v>
      </c>
    </row>
    <row r="32" spans="1:4" x14ac:dyDescent="0.3">
      <c r="A32" s="74" t="s">
        <v>32</v>
      </c>
      <c r="B32" s="70">
        <f>COUNT(Propuestas!$A$2:$A$306)-SUM(B26:B31)</f>
        <v>107</v>
      </c>
      <c r="C32" s="71">
        <f>SUM(Propuestas!$L$2:$L$306)-SUM(C26:C31)</f>
        <v>290136870339.53906</v>
      </c>
    </row>
    <row r="33" spans="1:3" x14ac:dyDescent="0.3">
      <c r="A33" s="75" t="s">
        <v>22</v>
      </c>
      <c r="B33" s="68">
        <f>SUM(B26:B32)</f>
        <v>305</v>
      </c>
      <c r="C33" s="69">
        <f>SUM(C26:C32)</f>
        <v>1611034313257.6118</v>
      </c>
    </row>
    <row r="36" spans="1:3" ht="20.100000000000001" customHeight="1" x14ac:dyDescent="0.3">
      <c r="A36" s="87" t="s">
        <v>33</v>
      </c>
      <c r="B36" s="87"/>
      <c r="C36" s="87"/>
    </row>
    <row r="37" spans="1:3" ht="18" customHeight="1" x14ac:dyDescent="0.3">
      <c r="A37" s="76" t="s">
        <v>34</v>
      </c>
      <c r="B37" s="76" t="s">
        <v>10</v>
      </c>
      <c r="C37" s="76" t="s">
        <v>25</v>
      </c>
    </row>
    <row r="38" spans="1:3" x14ac:dyDescent="0.3">
      <c r="A38" s="74" t="s">
        <v>35</v>
      </c>
      <c r="B38" s="70">
        <f>COUNTIF(Propuestas!$G$2:$G$306,$A38)</f>
        <v>168</v>
      </c>
      <c r="C38" s="71">
        <f>SUMIF(Propuestas!$G$2:$G$306,$A38,Propuestas!$L$2:$L$306)</f>
        <v>1010286807610.1083</v>
      </c>
    </row>
    <row r="39" spans="1:3" x14ac:dyDescent="0.3">
      <c r="A39" s="74" t="s">
        <v>36</v>
      </c>
      <c r="B39" s="70">
        <f>COUNTIF(Propuestas!$G$2:$G$306,$A39)</f>
        <v>59</v>
      </c>
      <c r="C39" s="71">
        <f>SUMIF(Propuestas!$G$2:$G$306,$A39,Propuestas!$L$2:$L$306)</f>
        <v>78348013584.880798</v>
      </c>
    </row>
    <row r="40" spans="1:3" x14ac:dyDescent="0.3">
      <c r="A40" s="74" t="s">
        <v>37</v>
      </c>
      <c r="B40" s="70">
        <f>COUNTIF(Propuestas!$G$2:$G$306,$A40)</f>
        <v>73</v>
      </c>
      <c r="C40" s="71">
        <f>SUMIF(Propuestas!$G$2:$G$306,$A40,Propuestas!$L$2:$L$306)</f>
        <v>507562521236.6228</v>
      </c>
    </row>
    <row r="41" spans="1:3" x14ac:dyDescent="0.3">
      <c r="A41" s="74" t="s">
        <v>38</v>
      </c>
      <c r="B41" s="70">
        <f>COUNT(Propuestas!$A$2:$A$306)-SUM(B38:B40)</f>
        <v>5</v>
      </c>
      <c r="C41" s="71">
        <f>SUM(Propuestas!$L$2:$L$306)-SUM(C38:C40)</f>
        <v>14836970826</v>
      </c>
    </row>
    <row r="42" spans="1:3" x14ac:dyDescent="0.3">
      <c r="A42" s="75" t="s">
        <v>22</v>
      </c>
      <c r="B42" s="68">
        <f>SUM(B38:B41)</f>
        <v>305</v>
      </c>
      <c r="C42" s="69">
        <f>SUM(C38:C41)</f>
        <v>1611034313257.6118</v>
      </c>
    </row>
    <row r="45" spans="1:3" ht="20.100000000000001" customHeight="1" x14ac:dyDescent="0.3">
      <c r="A45" s="87" t="s">
        <v>39</v>
      </c>
      <c r="B45" s="87"/>
      <c r="C45" s="87"/>
    </row>
    <row r="46" spans="1:3" ht="18" customHeight="1" x14ac:dyDescent="0.3">
      <c r="A46" s="76" t="s">
        <v>40</v>
      </c>
      <c r="B46" s="76" t="s">
        <v>10</v>
      </c>
      <c r="C46" s="76" t="s">
        <v>25</v>
      </c>
    </row>
    <row r="47" spans="1:3" x14ac:dyDescent="0.3">
      <c r="A47" s="74" t="s">
        <v>41</v>
      </c>
      <c r="B47" s="70">
        <f>COUNTIF(Propuestas!$B$2:$B$306,"Propuesta de Investigación Convocatoria")</f>
        <v>265</v>
      </c>
      <c r="C47" s="71">
        <f>SUMIF(Propuestas!$B$2:$B$306,"Propuesta de Investigación Convocatoria",Propuestas!$L$2:$L$306)</f>
        <v>1488970856588.5317</v>
      </c>
    </row>
    <row r="48" spans="1:3" x14ac:dyDescent="0.3">
      <c r="A48" s="74" t="s">
        <v>42</v>
      </c>
      <c r="B48" s="70">
        <f>COUNTIF(Propuestas!$B$2:$B$306,"Propuesta de Investigación Alianza Convenio")</f>
        <v>27</v>
      </c>
      <c r="C48" s="71">
        <f>SUMIF(Propuestas!$B$2:$B$306,"Propuesta de Investigación Alianza Convenio",Propuestas!$L$2:$L$306)</f>
        <v>6241013776</v>
      </c>
    </row>
    <row r="49" spans="1:3" x14ac:dyDescent="0.3">
      <c r="A49" s="74" t="s">
        <v>43</v>
      </c>
      <c r="B49" s="70">
        <f>COUNTIF(Propuestas!$B$2:$B$306,"Restauración Ecologica")</f>
        <v>12</v>
      </c>
      <c r="C49" s="71">
        <f>SUMIF(Propuestas!$B$2:$B$306,"Restauración Ecologica",Propuestas!$L$2:$L$306)</f>
        <v>98556451306.080002</v>
      </c>
    </row>
    <row r="50" spans="1:3" x14ac:dyDescent="0.3">
      <c r="A50" s="74" t="s">
        <v>44</v>
      </c>
      <c r="B50" s="70">
        <f>COUNTIF(Propuestas!$B$2:$B$306,"Formacion de Alto Nivel")</f>
        <v>1</v>
      </c>
      <c r="C50" s="71">
        <f>SUMIF(Propuestas!$B$2:$B$306,"Formacion de Alto Nivel",Propuestas!$L$2:$L$306)</f>
        <v>17265991587</v>
      </c>
    </row>
    <row r="51" spans="1:3" x14ac:dyDescent="0.3">
      <c r="A51" s="74" t="s">
        <v>45</v>
      </c>
      <c r="B51" s="70">
        <f>COUNT(Propuestas!$A$2:$A$306)-SUM(B47:B50)</f>
        <v>0</v>
      </c>
      <c r="C51" s="71">
        <f>SUM(Propuestas!$L$2:$L$306)-SUM(C47:C50)</f>
        <v>0</v>
      </c>
    </row>
    <row r="52" spans="1:3" x14ac:dyDescent="0.3">
      <c r="A52" s="75" t="s">
        <v>22</v>
      </c>
      <c r="B52" s="68">
        <f>SUM(B47:B51)</f>
        <v>305</v>
      </c>
      <c r="C52" s="69">
        <f>SUM(C47:C51)</f>
        <v>1611034313257.6118</v>
      </c>
    </row>
  </sheetData>
  <mergeCells count="18">
    <mergeCell ref="A10:D10"/>
    <mergeCell ref="A24:C24"/>
    <mergeCell ref="A36:C36"/>
    <mergeCell ref="A45:C45"/>
    <mergeCell ref="B7:C7"/>
    <mergeCell ref="B8:C8"/>
    <mergeCell ref="D7:E7"/>
    <mergeCell ref="D8:E8"/>
    <mergeCell ref="F7:G7"/>
    <mergeCell ref="F8:G8"/>
    <mergeCell ref="A1:H1"/>
    <mergeCell ref="A2:H2"/>
    <mergeCell ref="B4:C4"/>
    <mergeCell ref="B5:C5"/>
    <mergeCell ref="D4:E4"/>
    <mergeCell ref="D5:E5"/>
    <mergeCell ref="F4:G4"/>
    <mergeCell ref="F5:G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80" zoomScaleNormal="80" workbookViewId="0">
      <selection activeCell="A56" sqref="A56"/>
    </sheetView>
  </sheetViews>
  <sheetFormatPr baseColWidth="10" defaultColWidth="14.44140625" defaultRowHeight="15" customHeight="1" x14ac:dyDescent="0.3"/>
  <cols>
    <col min="1" max="1" width="17.6640625" customWidth="1"/>
    <col min="2" max="2" width="25.109375" customWidth="1"/>
    <col min="3" max="3" width="34.33203125" customWidth="1"/>
    <col min="4" max="4" width="32.6640625" customWidth="1"/>
    <col min="5" max="5" width="25.109375" customWidth="1"/>
    <col min="6" max="6" width="41.33203125" customWidth="1"/>
    <col min="7" max="7" width="14.5546875" customWidth="1"/>
    <col min="8" max="8" width="22.21875" customWidth="1"/>
    <col min="9" max="26" width="10.88671875" customWidth="1"/>
  </cols>
  <sheetData>
    <row r="1" spans="1:8" ht="14.25" customHeight="1" x14ac:dyDescent="0.3">
      <c r="A1" s="1" t="s">
        <v>46</v>
      </c>
      <c r="B1" s="1" t="s">
        <v>47</v>
      </c>
      <c r="D1" s="1" t="s">
        <v>46</v>
      </c>
      <c r="E1" s="1" t="s">
        <v>48</v>
      </c>
      <c r="F1" s="1" t="s">
        <v>49</v>
      </c>
      <c r="G1" s="1" t="s">
        <v>50</v>
      </c>
      <c r="H1" s="1" t="s">
        <v>51</v>
      </c>
    </row>
    <row r="2" spans="1:8" ht="14.25" customHeight="1" x14ac:dyDescent="0.3">
      <c r="A2" s="2">
        <v>2018</v>
      </c>
      <c r="B2" s="1">
        <v>34</v>
      </c>
      <c r="D2" s="2">
        <v>2018</v>
      </c>
      <c r="E2" s="3">
        <v>17686572396.920799</v>
      </c>
      <c r="F2" s="3">
        <v>431675108</v>
      </c>
      <c r="G2" s="3">
        <v>506827761</v>
      </c>
      <c r="H2" s="3">
        <v>3050900222.4000001</v>
      </c>
    </row>
    <row r="3" spans="1:8" ht="14.25" customHeight="1" x14ac:dyDescent="0.3">
      <c r="A3" s="2">
        <v>2019</v>
      </c>
      <c r="B3" s="1">
        <v>26</v>
      </c>
      <c r="D3" s="2">
        <v>2019</v>
      </c>
      <c r="E3" s="3">
        <v>20846035317</v>
      </c>
      <c r="F3" s="3">
        <v>633432555</v>
      </c>
      <c r="G3" s="3">
        <v>425281089</v>
      </c>
      <c r="H3" s="3">
        <v>3080302505</v>
      </c>
    </row>
    <row r="4" spans="1:8" ht="14.25" customHeight="1" x14ac:dyDescent="0.3">
      <c r="A4" s="2">
        <v>2020</v>
      </c>
      <c r="B4" s="1">
        <v>30</v>
      </c>
      <c r="D4" s="2">
        <v>2020</v>
      </c>
      <c r="E4" s="3">
        <v>25959426243</v>
      </c>
      <c r="F4" s="3">
        <v>2056714655</v>
      </c>
      <c r="G4" s="3">
        <v>486258253</v>
      </c>
      <c r="H4" s="3">
        <v>4248585952</v>
      </c>
    </row>
    <row r="5" spans="1:8" ht="14.25" customHeight="1" x14ac:dyDescent="0.3">
      <c r="A5" s="2">
        <v>2021</v>
      </c>
      <c r="B5" s="1">
        <v>37</v>
      </c>
      <c r="D5" s="2">
        <v>2021</v>
      </c>
      <c r="E5" s="3">
        <v>49080593769.137184</v>
      </c>
      <c r="F5" s="3">
        <v>9616457557.3999996</v>
      </c>
      <c r="G5" s="3">
        <v>295004531</v>
      </c>
      <c r="H5" s="3">
        <v>2804356634.2365294</v>
      </c>
    </row>
    <row r="6" spans="1:8" ht="14.25" customHeight="1" x14ac:dyDescent="0.3">
      <c r="A6" s="2" t="s">
        <v>52</v>
      </c>
      <c r="B6" s="1"/>
      <c r="D6" s="2" t="s">
        <v>52</v>
      </c>
      <c r="E6" s="3">
        <v>0</v>
      </c>
      <c r="F6" s="3"/>
      <c r="G6" s="3"/>
      <c r="H6" s="3"/>
    </row>
    <row r="7" spans="1:8" ht="14.25" customHeight="1" x14ac:dyDescent="0.3">
      <c r="A7" s="2">
        <v>2022</v>
      </c>
      <c r="B7" s="1">
        <v>3</v>
      </c>
      <c r="D7" s="2">
        <v>2022</v>
      </c>
      <c r="E7" s="3">
        <v>12590432000</v>
      </c>
      <c r="F7" s="3"/>
      <c r="G7" s="3">
        <v>0</v>
      </c>
      <c r="H7" s="3">
        <v>363648000</v>
      </c>
    </row>
    <row r="8" spans="1:8" ht="14.25" customHeight="1" x14ac:dyDescent="0.3">
      <c r="A8" s="2" t="s">
        <v>53</v>
      </c>
      <c r="B8" s="1">
        <v>130</v>
      </c>
      <c r="D8" s="2" t="s">
        <v>53</v>
      </c>
      <c r="E8" s="3">
        <v>126163059726.05798</v>
      </c>
      <c r="F8" s="3">
        <v>12738279875.4</v>
      </c>
      <c r="G8" s="3">
        <v>1713371634</v>
      </c>
      <c r="H8" s="3">
        <v>13547793313.636528</v>
      </c>
    </row>
    <row r="9" spans="1:8" ht="14.25" customHeight="1" x14ac:dyDescent="0.3"/>
    <row r="10" spans="1:8" ht="14.25" customHeight="1" x14ac:dyDescent="0.3"/>
    <row r="11" spans="1:8" ht="14.25" customHeight="1" x14ac:dyDescent="0.3"/>
    <row r="12" spans="1:8" ht="14.25" customHeight="1" x14ac:dyDescent="0.3"/>
    <row r="13" spans="1:8" ht="14.25" customHeight="1" x14ac:dyDescent="0.3">
      <c r="F13" s="1" t="s">
        <v>54</v>
      </c>
      <c r="G13" s="1" t="s">
        <v>55</v>
      </c>
    </row>
    <row r="14" spans="1:8" ht="14.25" customHeight="1" x14ac:dyDescent="0.3"/>
    <row r="15" spans="1:8" ht="14.25" customHeight="1" x14ac:dyDescent="0.3">
      <c r="F15" s="1" t="s">
        <v>46</v>
      </c>
      <c r="G15" s="1" t="s">
        <v>56</v>
      </c>
    </row>
    <row r="16" spans="1:8" ht="14.25" customHeight="1" x14ac:dyDescent="0.3">
      <c r="F16" s="2" t="s">
        <v>57</v>
      </c>
      <c r="G16" s="1">
        <v>17</v>
      </c>
    </row>
    <row r="17" spans="1:7" ht="14.25" customHeight="1" x14ac:dyDescent="0.3">
      <c r="A17" s="1" t="s">
        <v>46</v>
      </c>
      <c r="B17" s="1" t="s">
        <v>48</v>
      </c>
      <c r="C17" s="1" t="s">
        <v>58</v>
      </c>
      <c r="D17" s="1" t="s">
        <v>59</v>
      </c>
      <c r="F17" s="2" t="s">
        <v>60</v>
      </c>
      <c r="G17" s="1">
        <v>113</v>
      </c>
    </row>
    <row r="18" spans="1:7" ht="14.25" customHeight="1" x14ac:dyDescent="0.3">
      <c r="A18" s="2">
        <v>2018</v>
      </c>
      <c r="B18" s="3">
        <v>17686572396.920799</v>
      </c>
      <c r="C18" s="3">
        <v>11564761261</v>
      </c>
      <c r="D18" s="3">
        <v>6121811135.9207993</v>
      </c>
      <c r="F18" s="2" t="s">
        <v>52</v>
      </c>
      <c r="G18" s="1"/>
    </row>
    <row r="19" spans="1:7" ht="14.25" customHeight="1" x14ac:dyDescent="0.3">
      <c r="A19" s="2">
        <v>2019</v>
      </c>
      <c r="B19" s="3">
        <v>20846035317</v>
      </c>
      <c r="C19" s="3">
        <v>12183099123</v>
      </c>
      <c r="D19" s="3">
        <v>8662936194</v>
      </c>
      <c r="F19" s="2" t="s">
        <v>53</v>
      </c>
      <c r="G19" s="1">
        <v>130</v>
      </c>
    </row>
    <row r="20" spans="1:7" ht="14.25" customHeight="1" x14ac:dyDescent="0.3">
      <c r="A20" s="2">
        <v>2020</v>
      </c>
      <c r="B20" s="3">
        <v>25959426243</v>
      </c>
      <c r="C20" s="3">
        <v>18463931977</v>
      </c>
      <c r="D20" s="3">
        <v>7495494266</v>
      </c>
    </row>
    <row r="21" spans="1:7" ht="14.25" customHeight="1" x14ac:dyDescent="0.3">
      <c r="A21" s="2">
        <v>2021</v>
      </c>
      <c r="B21" s="3">
        <v>49080593769.137184</v>
      </c>
      <c r="C21" s="3">
        <v>41012975151.532654</v>
      </c>
      <c r="D21" s="3">
        <v>8067618617.6045294</v>
      </c>
    </row>
    <row r="22" spans="1:7" ht="14.25" customHeight="1" x14ac:dyDescent="0.3">
      <c r="A22" s="2" t="s">
        <v>52</v>
      </c>
      <c r="B22" s="3">
        <v>0</v>
      </c>
      <c r="C22" s="3">
        <v>0</v>
      </c>
      <c r="D22" s="3">
        <v>0</v>
      </c>
    </row>
    <row r="23" spans="1:7" ht="14.25" customHeight="1" x14ac:dyDescent="0.3">
      <c r="A23" s="2">
        <v>2022</v>
      </c>
      <c r="B23" s="3">
        <v>12590432000</v>
      </c>
      <c r="C23" s="3">
        <v>11431784000</v>
      </c>
      <c r="D23" s="3">
        <v>1158648000</v>
      </c>
    </row>
    <row r="24" spans="1:7" ht="14.25" customHeight="1" x14ac:dyDescent="0.3">
      <c r="A24" s="2" t="s">
        <v>53</v>
      </c>
      <c r="B24" s="3">
        <v>126163059726.05798</v>
      </c>
      <c r="C24" s="3">
        <v>94656551512.532654</v>
      </c>
      <c r="D24" s="3">
        <v>31506508213.52533</v>
      </c>
    </row>
    <row r="25" spans="1:7" ht="14.25" customHeight="1" x14ac:dyDescent="0.3"/>
    <row r="26" spans="1:7" ht="14.25" customHeight="1" x14ac:dyDescent="0.3"/>
    <row r="27" spans="1:7" ht="14.25" customHeight="1" x14ac:dyDescent="0.3"/>
    <row r="28" spans="1:7" ht="14.25" customHeight="1" x14ac:dyDescent="0.3"/>
    <row r="29" spans="1:7" ht="14.25" customHeight="1" x14ac:dyDescent="0.3"/>
    <row r="30" spans="1:7" ht="14.25" customHeight="1" x14ac:dyDescent="0.3"/>
    <row r="31" spans="1:7" ht="14.25" customHeight="1" x14ac:dyDescent="0.3">
      <c r="A31" s="1" t="s">
        <v>46</v>
      </c>
      <c r="B31" s="1" t="s">
        <v>61</v>
      </c>
    </row>
    <row r="32" spans="1:7" ht="14.25" customHeight="1" x14ac:dyDescent="0.3">
      <c r="A32" s="2" t="s">
        <v>62</v>
      </c>
      <c r="B32" s="1">
        <v>3</v>
      </c>
    </row>
    <row r="33" spans="1:2" ht="14.25" customHeight="1" x14ac:dyDescent="0.3">
      <c r="A33" s="2" t="s">
        <v>63</v>
      </c>
      <c r="B33" s="1">
        <v>4</v>
      </c>
    </row>
    <row r="34" spans="1:2" ht="14.25" customHeight="1" x14ac:dyDescent="0.3">
      <c r="A34" s="2" t="s">
        <v>64</v>
      </c>
      <c r="B34" s="1">
        <v>28</v>
      </c>
    </row>
    <row r="35" spans="1:2" ht="14.25" customHeight="1" x14ac:dyDescent="0.3">
      <c r="A35" s="2" t="s">
        <v>65</v>
      </c>
      <c r="B35" s="1">
        <v>7</v>
      </c>
    </row>
    <row r="36" spans="1:2" ht="14.25" customHeight="1" x14ac:dyDescent="0.3">
      <c r="A36" s="2" t="s">
        <v>66</v>
      </c>
      <c r="B36" s="1">
        <v>78</v>
      </c>
    </row>
    <row r="37" spans="1:2" ht="14.25" customHeight="1" x14ac:dyDescent="0.3">
      <c r="A37" s="2" t="s">
        <v>67</v>
      </c>
      <c r="B37" s="1">
        <v>6</v>
      </c>
    </row>
    <row r="38" spans="1:2" ht="14.25" customHeight="1" x14ac:dyDescent="0.3">
      <c r="A38" s="2" t="s">
        <v>68</v>
      </c>
      <c r="B38" s="1">
        <v>4</v>
      </c>
    </row>
    <row r="39" spans="1:2" ht="14.25" customHeight="1" x14ac:dyDescent="0.3">
      <c r="A39" s="2" t="s">
        <v>52</v>
      </c>
      <c r="B39" s="1"/>
    </row>
    <row r="40" spans="1:2" ht="14.25" customHeight="1" x14ac:dyDescent="0.3">
      <c r="A40" s="2" t="s">
        <v>53</v>
      </c>
      <c r="B40" s="1">
        <v>130</v>
      </c>
    </row>
    <row r="41" spans="1:2" ht="14.25" customHeight="1" x14ac:dyDescent="0.3"/>
    <row r="42" spans="1:2" ht="14.25" customHeight="1" x14ac:dyDescent="0.3"/>
    <row r="43" spans="1:2" ht="14.25" customHeight="1" x14ac:dyDescent="0.3"/>
    <row r="44" spans="1:2" ht="14.25" customHeight="1" x14ac:dyDescent="0.3"/>
    <row r="45" spans="1:2" ht="14.25" customHeight="1" x14ac:dyDescent="0.3"/>
    <row r="46" spans="1:2" ht="14.25" customHeight="1" x14ac:dyDescent="0.3"/>
    <row r="47" spans="1:2" ht="14.25" customHeight="1" x14ac:dyDescent="0.3"/>
    <row r="48" spans="1:2" ht="14.25" customHeight="1" x14ac:dyDescent="0.3"/>
    <row r="49" spans="1:2" ht="14.25" customHeight="1" x14ac:dyDescent="0.3"/>
    <row r="50" spans="1:2" ht="14.25" customHeight="1" x14ac:dyDescent="0.3"/>
    <row r="51" spans="1:2" ht="14.25" customHeight="1" x14ac:dyDescent="0.3"/>
    <row r="52" spans="1:2" ht="14.25" customHeight="1" x14ac:dyDescent="0.3">
      <c r="A52" s="1" t="s">
        <v>54</v>
      </c>
      <c r="B52" s="1" t="s">
        <v>55</v>
      </c>
    </row>
    <row r="53" spans="1:2" ht="14.25" customHeight="1" x14ac:dyDescent="0.3"/>
    <row r="54" spans="1:2" ht="14.25" customHeight="1" x14ac:dyDescent="0.3">
      <c r="A54" s="1" t="s">
        <v>46</v>
      </c>
      <c r="B54" s="1" t="s">
        <v>69</v>
      </c>
    </row>
    <row r="55" spans="1:2" ht="14.25" customHeight="1" x14ac:dyDescent="0.3">
      <c r="A55" s="2" t="s">
        <v>70</v>
      </c>
      <c r="B55" s="1">
        <v>2</v>
      </c>
    </row>
    <row r="56" spans="1:2" ht="14.25" customHeight="1" x14ac:dyDescent="0.3">
      <c r="A56" s="2" t="s">
        <v>71</v>
      </c>
      <c r="B56" s="1">
        <v>2</v>
      </c>
    </row>
    <row r="57" spans="1:2" ht="14.25" customHeight="1" x14ac:dyDescent="0.3">
      <c r="A57" s="2" t="s">
        <v>72</v>
      </c>
      <c r="B57" s="1">
        <v>1</v>
      </c>
    </row>
    <row r="58" spans="1:2" ht="14.25" customHeight="1" x14ac:dyDescent="0.3">
      <c r="A58" s="2" t="s">
        <v>73</v>
      </c>
      <c r="B58" s="1">
        <v>1</v>
      </c>
    </row>
    <row r="59" spans="1:2" ht="14.25" customHeight="1" x14ac:dyDescent="0.3">
      <c r="A59" s="2" t="s">
        <v>74</v>
      </c>
      <c r="B59" s="1">
        <v>1</v>
      </c>
    </row>
    <row r="60" spans="1:2" ht="14.25" customHeight="1" x14ac:dyDescent="0.3">
      <c r="A60" s="2" t="s">
        <v>75</v>
      </c>
      <c r="B60" s="1">
        <v>85</v>
      </c>
    </row>
    <row r="61" spans="1:2" ht="14.25" customHeight="1" x14ac:dyDescent="0.3">
      <c r="A61" s="2" t="s">
        <v>76</v>
      </c>
      <c r="B61" s="1">
        <v>1</v>
      </c>
    </row>
    <row r="62" spans="1:2" ht="14.25" customHeight="1" x14ac:dyDescent="0.3">
      <c r="A62" s="2" t="s">
        <v>77</v>
      </c>
      <c r="B62" s="1">
        <v>4</v>
      </c>
    </row>
    <row r="63" spans="1:2" ht="14.25" customHeight="1" x14ac:dyDescent="0.3">
      <c r="A63" s="2" t="s">
        <v>78</v>
      </c>
      <c r="B63" s="1">
        <v>1</v>
      </c>
    </row>
    <row r="64" spans="1:2" ht="14.25" customHeight="1" x14ac:dyDescent="0.3">
      <c r="A64" s="2" t="s">
        <v>79</v>
      </c>
      <c r="B64" s="1">
        <v>1</v>
      </c>
    </row>
    <row r="65" spans="1:2" ht="14.25" customHeight="1" x14ac:dyDescent="0.3">
      <c r="A65" s="2" t="s">
        <v>80</v>
      </c>
      <c r="B65" s="1">
        <v>14</v>
      </c>
    </row>
    <row r="66" spans="1:2" ht="14.25" customHeight="1" x14ac:dyDescent="0.3">
      <c r="A66" s="2" t="s">
        <v>81</v>
      </c>
      <c r="B66" s="1">
        <v>1</v>
      </c>
    </row>
    <row r="67" spans="1:2" ht="14.25" customHeight="1" x14ac:dyDescent="0.3">
      <c r="A67" s="2" t="s">
        <v>82</v>
      </c>
      <c r="B67" s="1">
        <v>1</v>
      </c>
    </row>
    <row r="68" spans="1:2" ht="14.25" customHeight="1" x14ac:dyDescent="0.3">
      <c r="A68" s="2" t="s">
        <v>83</v>
      </c>
      <c r="B68" s="1">
        <v>1</v>
      </c>
    </row>
    <row r="69" spans="1:2" ht="14.25" customHeight="1" x14ac:dyDescent="0.3">
      <c r="A69" s="2" t="s">
        <v>52</v>
      </c>
      <c r="B69" s="1"/>
    </row>
    <row r="70" spans="1:2" ht="14.25" customHeight="1" x14ac:dyDescent="0.3">
      <c r="A70" s="2" t="s">
        <v>84</v>
      </c>
      <c r="B70" s="1">
        <v>1</v>
      </c>
    </row>
    <row r="71" spans="1:2" ht="14.25" customHeight="1" x14ac:dyDescent="0.3">
      <c r="A71" s="2" t="s">
        <v>85</v>
      </c>
      <c r="B71" s="1">
        <v>1</v>
      </c>
    </row>
    <row r="72" spans="1:2" ht="14.25" customHeight="1" x14ac:dyDescent="0.3">
      <c r="A72" s="2" t="s">
        <v>86</v>
      </c>
      <c r="B72" s="1">
        <v>1</v>
      </c>
    </row>
    <row r="73" spans="1:2" ht="14.25" customHeight="1" x14ac:dyDescent="0.3">
      <c r="A73" s="2" t="s">
        <v>87</v>
      </c>
      <c r="B73" s="1">
        <v>1</v>
      </c>
    </row>
    <row r="74" spans="1:2" ht="14.25" customHeight="1" x14ac:dyDescent="0.3">
      <c r="A74" s="2" t="s">
        <v>88</v>
      </c>
      <c r="B74" s="1">
        <v>1</v>
      </c>
    </row>
    <row r="75" spans="1:2" ht="14.25" customHeight="1" x14ac:dyDescent="0.3">
      <c r="A75" s="2" t="s">
        <v>89</v>
      </c>
      <c r="B75" s="1">
        <v>1</v>
      </c>
    </row>
    <row r="76" spans="1:2" ht="14.25" customHeight="1" x14ac:dyDescent="0.3">
      <c r="A76" s="2" t="s">
        <v>90</v>
      </c>
      <c r="B76" s="1">
        <v>1</v>
      </c>
    </row>
    <row r="77" spans="1:2" ht="14.25" customHeight="1" x14ac:dyDescent="0.3">
      <c r="A77" s="2" t="s">
        <v>91</v>
      </c>
      <c r="B77" s="1">
        <v>1</v>
      </c>
    </row>
    <row r="78" spans="1:2" ht="14.25" customHeight="1" x14ac:dyDescent="0.3">
      <c r="A78" s="2" t="s">
        <v>92</v>
      </c>
      <c r="B78" s="1">
        <v>1</v>
      </c>
    </row>
    <row r="79" spans="1:2" ht="14.25" customHeight="1" x14ac:dyDescent="0.3">
      <c r="A79" s="2" t="s">
        <v>93</v>
      </c>
      <c r="B79" s="1">
        <v>1</v>
      </c>
    </row>
    <row r="80" spans="1:2" ht="14.25" customHeight="1" x14ac:dyDescent="0.3">
      <c r="A80" s="2" t="s">
        <v>94</v>
      </c>
      <c r="B80" s="1">
        <v>1</v>
      </c>
    </row>
    <row r="81" spans="1:2" ht="14.25" customHeight="1" x14ac:dyDescent="0.3">
      <c r="A81" s="2" t="s">
        <v>95</v>
      </c>
      <c r="B81" s="1">
        <v>1</v>
      </c>
    </row>
    <row r="82" spans="1:2" ht="14.25" customHeight="1" x14ac:dyDescent="0.3">
      <c r="A82" s="2" t="s">
        <v>96</v>
      </c>
      <c r="B82" s="1">
        <v>1</v>
      </c>
    </row>
    <row r="83" spans="1:2" ht="14.25" customHeight="1" x14ac:dyDescent="0.3">
      <c r="A83" s="2" t="s">
        <v>97</v>
      </c>
      <c r="B83" s="1">
        <v>1</v>
      </c>
    </row>
    <row r="84" spans="1:2" ht="14.25" customHeight="1" x14ac:dyDescent="0.3">
      <c r="A84" s="2" t="s">
        <v>53</v>
      </c>
      <c r="B84" s="1">
        <v>130</v>
      </c>
    </row>
    <row r="85" spans="1:2" ht="14.25" customHeight="1" x14ac:dyDescent="0.3"/>
    <row r="86" spans="1:2" ht="14.25" customHeight="1" x14ac:dyDescent="0.3"/>
    <row r="87" spans="1:2" ht="14.25" customHeight="1" x14ac:dyDescent="0.3"/>
    <row r="88" spans="1:2" ht="14.25" customHeight="1" x14ac:dyDescent="0.3"/>
    <row r="89" spans="1:2" ht="14.25" customHeight="1" x14ac:dyDescent="0.3"/>
    <row r="90" spans="1:2" ht="14.25" customHeight="1" x14ac:dyDescent="0.3"/>
    <row r="91" spans="1:2" ht="14.25" customHeight="1" x14ac:dyDescent="0.3"/>
    <row r="92" spans="1:2" ht="14.25" customHeight="1" x14ac:dyDescent="0.3"/>
    <row r="93" spans="1:2" ht="14.25" customHeight="1" x14ac:dyDescent="0.3"/>
    <row r="94" spans="1:2" ht="14.25" customHeight="1" x14ac:dyDescent="0.3"/>
    <row r="95" spans="1:2" ht="14.25" customHeight="1" x14ac:dyDescent="0.3"/>
    <row r="96" spans="1:2"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9" workbookViewId="0"/>
  </sheetViews>
  <sheetFormatPr baseColWidth="10" defaultColWidth="14.44140625" defaultRowHeight="15" customHeight="1" x14ac:dyDescent="0.3"/>
  <cols>
    <col min="1" max="1" width="29.5546875" customWidth="1"/>
    <col min="2" max="2" width="11.44140625" customWidth="1"/>
    <col min="3" max="3" width="21.77734375" customWidth="1"/>
    <col min="4" max="26" width="11.44140625" customWidth="1"/>
  </cols>
  <sheetData>
    <row r="1" spans="1:26" ht="14.25" customHeight="1" x14ac:dyDescent="0.3">
      <c r="A1" s="4"/>
      <c r="B1" s="4"/>
      <c r="C1" s="4"/>
      <c r="D1" s="4"/>
      <c r="E1" s="4"/>
      <c r="F1" s="4"/>
      <c r="G1" s="4"/>
      <c r="H1" s="4"/>
      <c r="I1" s="4"/>
      <c r="J1" s="4"/>
      <c r="K1" s="4"/>
      <c r="L1" s="4"/>
      <c r="M1" s="4"/>
      <c r="N1" s="4"/>
      <c r="O1" s="4"/>
      <c r="P1" s="4"/>
      <c r="Q1" s="4"/>
      <c r="R1" s="4"/>
      <c r="S1" s="4"/>
      <c r="T1" s="4"/>
      <c r="U1" s="4"/>
      <c r="V1" s="4"/>
      <c r="W1" s="4"/>
      <c r="X1" s="4"/>
      <c r="Y1" s="4"/>
      <c r="Z1" s="4"/>
    </row>
    <row r="2" spans="1:26" ht="14.25" customHeight="1" x14ac:dyDescent="0.3">
      <c r="A2" s="4"/>
      <c r="B2" s="4"/>
      <c r="C2" s="4"/>
      <c r="D2" s="4"/>
      <c r="E2" s="4"/>
      <c r="F2" s="4"/>
      <c r="G2" s="4"/>
      <c r="H2" s="4"/>
      <c r="I2" s="4"/>
      <c r="J2" s="4"/>
      <c r="K2" s="4"/>
      <c r="L2" s="4"/>
      <c r="M2" s="4"/>
      <c r="N2" s="4"/>
      <c r="O2" s="4"/>
      <c r="P2" s="4"/>
      <c r="Q2" s="4"/>
      <c r="R2" s="4"/>
      <c r="S2" s="4"/>
      <c r="T2" s="4"/>
      <c r="U2" s="4"/>
      <c r="V2" s="4"/>
      <c r="W2" s="4"/>
      <c r="X2" s="4"/>
      <c r="Y2" s="4"/>
      <c r="Z2" s="4"/>
    </row>
    <row r="3" spans="1:26" ht="14.25" customHeight="1" x14ac:dyDescent="0.3">
      <c r="A3" s="4"/>
      <c r="B3" s="4"/>
      <c r="C3" s="4"/>
      <c r="D3" s="4"/>
      <c r="E3" s="4"/>
      <c r="F3" s="4"/>
      <c r="G3" s="4"/>
      <c r="H3" s="4"/>
      <c r="I3" s="4"/>
      <c r="J3" s="4"/>
      <c r="K3" s="4"/>
      <c r="L3" s="4"/>
      <c r="M3" s="4"/>
      <c r="N3" s="4"/>
      <c r="O3" s="4"/>
      <c r="P3" s="4"/>
      <c r="Q3" s="4"/>
      <c r="R3" s="4"/>
      <c r="S3" s="4"/>
      <c r="T3" s="4"/>
      <c r="U3" s="4"/>
      <c r="V3" s="4"/>
      <c r="W3" s="4"/>
      <c r="X3" s="4"/>
      <c r="Y3" s="4"/>
      <c r="Z3" s="4"/>
    </row>
    <row r="4" spans="1:26" ht="14.25" customHeight="1" x14ac:dyDescent="0.3">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3">
      <c r="A5" s="4"/>
      <c r="B5" s="4"/>
      <c r="C5" s="4"/>
      <c r="D5" s="4"/>
      <c r="E5" s="4"/>
      <c r="F5" s="4"/>
      <c r="G5" s="4"/>
      <c r="H5" s="4"/>
      <c r="I5" s="4"/>
      <c r="J5" s="4"/>
      <c r="K5" s="4"/>
      <c r="L5" s="4"/>
      <c r="M5" s="4"/>
      <c r="N5" s="4"/>
      <c r="O5" s="4"/>
      <c r="P5" s="4"/>
      <c r="Q5" s="4"/>
      <c r="R5" s="4"/>
      <c r="S5" s="4"/>
      <c r="T5" s="4"/>
      <c r="U5" s="4"/>
      <c r="V5" s="4"/>
      <c r="W5" s="4"/>
      <c r="X5" s="4"/>
      <c r="Y5" s="4"/>
      <c r="Z5" s="4"/>
    </row>
    <row r="6" spans="1:26" ht="14.25" customHeight="1" x14ac:dyDescent="0.3">
      <c r="A6" s="4"/>
      <c r="B6" s="4"/>
      <c r="C6" s="4"/>
      <c r="D6" s="4"/>
      <c r="E6" s="4"/>
      <c r="F6" s="4"/>
      <c r="G6" s="4"/>
      <c r="H6" s="4"/>
      <c r="I6" s="4"/>
      <c r="J6" s="4"/>
      <c r="K6" s="4"/>
      <c r="L6" s="4"/>
      <c r="M6" s="4"/>
      <c r="N6" s="4"/>
      <c r="O6" s="4"/>
      <c r="P6" s="4"/>
      <c r="Q6" s="4"/>
      <c r="R6" s="4"/>
      <c r="S6" s="4"/>
      <c r="T6" s="4"/>
      <c r="U6" s="4"/>
      <c r="V6" s="4"/>
      <c r="W6" s="4"/>
      <c r="X6" s="4"/>
      <c r="Y6" s="4"/>
      <c r="Z6" s="4"/>
    </row>
    <row r="7" spans="1:26" ht="14.25" customHeight="1" x14ac:dyDescent="0.3">
      <c r="A7" s="4"/>
      <c r="B7" s="4"/>
      <c r="C7" s="4"/>
      <c r="D7" s="4"/>
      <c r="E7" s="4"/>
      <c r="F7" s="4"/>
      <c r="G7" s="4"/>
      <c r="H7" s="4"/>
      <c r="I7" s="4"/>
      <c r="J7" s="4"/>
      <c r="K7" s="4"/>
      <c r="L7" s="4"/>
      <c r="M7" s="4"/>
      <c r="N7" s="4"/>
      <c r="O7" s="4"/>
      <c r="P7" s="4"/>
      <c r="Q7" s="4"/>
      <c r="R7" s="4"/>
      <c r="S7" s="4"/>
      <c r="T7" s="4"/>
      <c r="U7" s="4"/>
      <c r="V7" s="4"/>
      <c r="W7" s="4"/>
      <c r="X7" s="4"/>
      <c r="Y7" s="4"/>
      <c r="Z7" s="4"/>
    </row>
    <row r="8" spans="1:26" ht="14.25" customHeight="1" x14ac:dyDescent="0.3">
      <c r="A8" s="4"/>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3">
      <c r="A9" s="4"/>
      <c r="B9" s="4"/>
      <c r="C9" s="4"/>
      <c r="D9" s="4"/>
      <c r="E9" s="4"/>
      <c r="F9" s="4"/>
      <c r="G9" s="4"/>
      <c r="H9" s="4"/>
      <c r="I9" s="4"/>
      <c r="J9" s="4"/>
      <c r="K9" s="4"/>
      <c r="L9" s="4"/>
      <c r="M9" s="4"/>
      <c r="N9" s="4"/>
      <c r="O9" s="4"/>
      <c r="P9" s="4"/>
      <c r="Q9" s="4"/>
      <c r="R9" s="4"/>
      <c r="S9" s="4"/>
      <c r="T9" s="4"/>
      <c r="U9" s="4"/>
      <c r="V9" s="4"/>
      <c r="W9" s="4"/>
      <c r="X9" s="4"/>
      <c r="Y9" s="4"/>
      <c r="Z9" s="4"/>
    </row>
    <row r="10" spans="1:26" ht="14.25" customHeight="1"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2"/>
  <sheetViews>
    <sheetView zoomScale="80" zoomScaleNormal="80" workbookViewId="0">
      <selection activeCell="H7" sqref="H7"/>
    </sheetView>
  </sheetViews>
  <sheetFormatPr baseColWidth="10" defaultColWidth="11.44140625" defaultRowHeight="14.4" x14ac:dyDescent="0.3"/>
  <cols>
    <col min="1" max="1" width="4" style="32" customWidth="1"/>
    <col min="2" max="2" width="12.88671875" style="32" customWidth="1"/>
    <col min="3" max="3" width="29.44140625" style="32" customWidth="1"/>
    <col min="4" max="4" width="24.6640625" style="32" customWidth="1"/>
    <col min="5" max="16384" width="11.44140625" style="32"/>
  </cols>
  <sheetData>
    <row r="2" spans="1:6" s="33" customFormat="1" x14ac:dyDescent="0.3">
      <c r="A2" s="34" t="s">
        <v>98</v>
      </c>
      <c r="B2" s="34" t="s">
        <v>99</v>
      </c>
      <c r="C2" s="34" t="s">
        <v>100</v>
      </c>
      <c r="D2" s="34" t="s">
        <v>101</v>
      </c>
      <c r="E2" s="34" t="s">
        <v>36</v>
      </c>
      <c r="F2" s="34" t="s">
        <v>35</v>
      </c>
    </row>
    <row r="3" spans="1:6" ht="28.5" customHeight="1" x14ac:dyDescent="0.3">
      <c r="A3" s="92">
        <v>30</v>
      </c>
      <c r="B3" s="35" t="s">
        <v>66</v>
      </c>
      <c r="C3" s="37" t="s">
        <v>102</v>
      </c>
      <c r="D3" s="37" t="s">
        <v>103</v>
      </c>
      <c r="E3" s="36">
        <v>1</v>
      </c>
      <c r="F3" s="36"/>
    </row>
    <row r="4" spans="1:6" ht="28.5" customHeight="1" x14ac:dyDescent="0.3">
      <c r="A4" s="92"/>
      <c r="B4" s="93" t="s">
        <v>104</v>
      </c>
      <c r="C4" s="38" t="s">
        <v>105</v>
      </c>
      <c r="D4" s="38" t="s">
        <v>106</v>
      </c>
      <c r="E4" s="39">
        <v>1</v>
      </c>
      <c r="F4" s="39"/>
    </row>
    <row r="5" spans="1:6" ht="28.5" customHeight="1" x14ac:dyDescent="0.3">
      <c r="A5" s="92"/>
      <c r="B5" s="93"/>
      <c r="C5" s="38" t="s">
        <v>107</v>
      </c>
      <c r="D5" s="38" t="s">
        <v>108</v>
      </c>
      <c r="E5" s="39"/>
      <c r="F5" s="39">
        <v>1</v>
      </c>
    </row>
    <row r="6" spans="1:6" ht="28.5" customHeight="1" x14ac:dyDescent="0.3">
      <c r="A6" s="92">
        <v>31</v>
      </c>
      <c r="B6" s="92" t="s">
        <v>66</v>
      </c>
      <c r="C6" s="37" t="s">
        <v>109</v>
      </c>
      <c r="D6" s="37" t="s">
        <v>110</v>
      </c>
      <c r="E6" s="36"/>
      <c r="F6" s="36">
        <v>1</v>
      </c>
    </row>
    <row r="7" spans="1:6" ht="28.5" customHeight="1" x14ac:dyDescent="0.3">
      <c r="A7" s="92"/>
      <c r="B7" s="92"/>
      <c r="C7" s="37" t="s">
        <v>111</v>
      </c>
      <c r="D7" s="37" t="s">
        <v>112</v>
      </c>
      <c r="E7" s="36"/>
      <c r="F7" s="36">
        <v>1</v>
      </c>
    </row>
    <row r="8" spans="1:6" ht="28.5" customHeight="1" x14ac:dyDescent="0.3">
      <c r="A8" s="92"/>
      <c r="B8" s="92"/>
      <c r="C8" s="37" t="s">
        <v>113</v>
      </c>
      <c r="D8" s="37" t="s">
        <v>114</v>
      </c>
      <c r="E8" s="36"/>
      <c r="F8" s="36">
        <v>1</v>
      </c>
    </row>
    <row r="9" spans="1:6" ht="87.75" customHeight="1" x14ac:dyDescent="0.3">
      <c r="A9" s="92"/>
      <c r="B9" s="92"/>
      <c r="C9" s="37" t="s">
        <v>115</v>
      </c>
      <c r="D9" s="37" t="s">
        <v>116</v>
      </c>
      <c r="E9" s="36">
        <v>1</v>
      </c>
      <c r="F9" s="36"/>
    </row>
    <row r="10" spans="1:6" ht="28.5" customHeight="1" x14ac:dyDescent="0.3">
      <c r="A10" s="92"/>
      <c r="B10" s="92"/>
      <c r="C10" s="37" t="s">
        <v>117</v>
      </c>
      <c r="D10" s="37" t="s">
        <v>118</v>
      </c>
      <c r="E10" s="36"/>
      <c r="F10" s="36">
        <v>1</v>
      </c>
    </row>
    <row r="11" spans="1:6" ht="28.5" customHeight="1" x14ac:dyDescent="0.3">
      <c r="A11" s="92"/>
      <c r="B11" s="92"/>
      <c r="C11" s="37" t="s">
        <v>119</v>
      </c>
      <c r="D11" s="37" t="s">
        <v>120</v>
      </c>
      <c r="E11" s="36">
        <v>1</v>
      </c>
      <c r="F11" s="36"/>
    </row>
    <row r="12" spans="1:6" ht="18" customHeight="1" x14ac:dyDescent="0.3">
      <c r="A12" s="91" t="s">
        <v>53</v>
      </c>
      <c r="B12" s="91"/>
      <c r="C12" s="91"/>
      <c r="D12" s="91"/>
      <c r="E12" s="34">
        <v>4</v>
      </c>
      <c r="F12" s="34">
        <v>5</v>
      </c>
    </row>
  </sheetData>
  <mergeCells count="5">
    <mergeCell ref="A12:D12"/>
    <mergeCell ref="A3:A5"/>
    <mergeCell ref="B4:B5"/>
    <mergeCell ref="A6:A11"/>
    <mergeCell ref="B6:B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1"/>
  <sheetViews>
    <sheetView workbookViewId="0">
      <selection activeCell="E7" sqref="E7"/>
    </sheetView>
  </sheetViews>
  <sheetFormatPr baseColWidth="10" defaultColWidth="11.44140625" defaultRowHeight="14.4" x14ac:dyDescent="0.3"/>
  <cols>
    <col min="1" max="1" width="39.109375" bestFit="1" customWidth="1"/>
    <col min="2" max="2" width="17.6640625" bestFit="1" customWidth="1"/>
    <col min="3" max="3" width="25.109375" bestFit="1" customWidth="1"/>
    <col min="4" max="4" width="23.6640625" bestFit="1" customWidth="1"/>
    <col min="5" max="5" width="22.21875" bestFit="1" customWidth="1"/>
    <col min="6" max="7" width="25.109375" bestFit="1" customWidth="1"/>
    <col min="8" max="8" width="22.5546875" bestFit="1" customWidth="1"/>
    <col min="9" max="9" width="30.109375" bestFit="1" customWidth="1"/>
  </cols>
  <sheetData>
    <row r="2" spans="1:5" x14ac:dyDescent="0.3">
      <c r="A2" s="30" t="s">
        <v>54</v>
      </c>
      <c r="B2" s="31">
        <v>2023</v>
      </c>
    </row>
    <row r="4" spans="1:5" x14ac:dyDescent="0.3">
      <c r="A4" s="30" t="s">
        <v>99</v>
      </c>
      <c r="B4" t="s">
        <v>61</v>
      </c>
      <c r="C4" t="s">
        <v>48</v>
      </c>
      <c r="D4" t="s">
        <v>50</v>
      </c>
      <c r="E4" t="s">
        <v>51</v>
      </c>
    </row>
    <row r="5" spans="1:5" x14ac:dyDescent="0.3">
      <c r="A5" t="s">
        <v>121</v>
      </c>
      <c r="B5">
        <v>1</v>
      </c>
      <c r="C5" s="49">
        <v>216153846</v>
      </c>
      <c r="D5" s="49">
        <v>16153846</v>
      </c>
      <c r="E5" s="49"/>
    </row>
    <row r="6" spans="1:5" x14ac:dyDescent="0.3">
      <c r="A6" t="s">
        <v>122</v>
      </c>
      <c r="B6">
        <v>21</v>
      </c>
      <c r="C6" s="49">
        <v>42941946393</v>
      </c>
      <c r="D6" s="49">
        <v>12766</v>
      </c>
      <c r="E6" s="49">
        <v>946383145</v>
      </c>
    </row>
    <row r="7" spans="1:5" x14ac:dyDescent="0.3">
      <c r="A7" t="s">
        <v>64</v>
      </c>
      <c r="B7">
        <v>2</v>
      </c>
      <c r="C7" s="49">
        <v>322009005</v>
      </c>
      <c r="D7" s="49">
        <v>30000000</v>
      </c>
      <c r="E7" s="49">
        <v>58284032</v>
      </c>
    </row>
    <row r="8" spans="1:5" x14ac:dyDescent="0.3">
      <c r="A8" t="s">
        <v>65</v>
      </c>
      <c r="B8">
        <v>2</v>
      </c>
      <c r="C8" s="49">
        <v>8704200128.0742855</v>
      </c>
      <c r="D8" s="49">
        <v>0</v>
      </c>
      <c r="E8" s="49">
        <v>149628800</v>
      </c>
    </row>
    <row r="9" spans="1:5" x14ac:dyDescent="0.3">
      <c r="A9" t="s">
        <v>66</v>
      </c>
      <c r="B9">
        <v>30</v>
      </c>
      <c r="C9" s="49">
        <v>13005843038</v>
      </c>
      <c r="D9" s="49">
        <v>9692308</v>
      </c>
      <c r="E9" s="49">
        <v>2708740698</v>
      </c>
    </row>
    <row r="10" spans="1:5" x14ac:dyDescent="0.3">
      <c r="A10" t="s">
        <v>123</v>
      </c>
      <c r="B10">
        <v>3</v>
      </c>
      <c r="C10" s="49">
        <v>165249894</v>
      </c>
      <c r="D10" s="49">
        <v>0</v>
      </c>
      <c r="E10" s="49">
        <v>34539894</v>
      </c>
    </row>
    <row r="11" spans="1:5" x14ac:dyDescent="0.3">
      <c r="A11" t="s">
        <v>53</v>
      </c>
      <c r="B11">
        <v>59</v>
      </c>
      <c r="C11" s="49">
        <v>65355402304.074287</v>
      </c>
      <c r="D11" s="49">
        <v>55858920</v>
      </c>
      <c r="E11" s="49">
        <v>3897576569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E11" sqref="E11"/>
    </sheetView>
  </sheetViews>
  <sheetFormatPr baseColWidth="10" defaultColWidth="11.44140625" defaultRowHeight="14.4" x14ac:dyDescent="0.3"/>
  <cols>
    <col min="1" max="1" width="17.6640625" bestFit="1" customWidth="1"/>
    <col min="2" max="2" width="14.5546875" bestFit="1" customWidth="1"/>
  </cols>
  <sheetData>
    <row r="3" spans="1:2" x14ac:dyDescent="0.3">
      <c r="A3" s="30" t="s">
        <v>46</v>
      </c>
      <c r="B3" t="s">
        <v>47</v>
      </c>
    </row>
    <row r="4" spans="1:2" x14ac:dyDescent="0.3">
      <c r="A4" s="31">
        <v>2020</v>
      </c>
      <c r="B4">
        <v>30</v>
      </c>
    </row>
    <row r="5" spans="1:2" x14ac:dyDescent="0.3">
      <c r="A5" s="31">
        <v>2021</v>
      </c>
      <c r="B5">
        <v>37</v>
      </c>
    </row>
    <row r="6" spans="1:2" x14ac:dyDescent="0.3">
      <c r="A6" s="31">
        <v>2022</v>
      </c>
      <c r="B6">
        <v>34</v>
      </c>
    </row>
    <row r="7" spans="1:2" x14ac:dyDescent="0.3">
      <c r="A7" s="31">
        <v>2023</v>
      </c>
      <c r="B7">
        <v>59</v>
      </c>
    </row>
    <row r="8" spans="1:2" x14ac:dyDescent="0.3">
      <c r="A8" s="31">
        <v>2024</v>
      </c>
      <c r="B8">
        <v>1</v>
      </c>
    </row>
    <row r="9" spans="1:2" x14ac:dyDescent="0.3">
      <c r="A9" s="31" t="s">
        <v>53</v>
      </c>
      <c r="B9">
        <v>161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A19FE-628E-4740-99F5-DB28F8BCD8D1}">
  <dimension ref="A2:E21"/>
  <sheetViews>
    <sheetView workbookViewId="0">
      <selection activeCell="J32" sqref="J32"/>
    </sheetView>
  </sheetViews>
  <sheetFormatPr baseColWidth="10" defaultColWidth="9.109375" defaultRowHeight="14.4" x14ac:dyDescent="0.3"/>
  <cols>
    <col min="1" max="1" width="45.5546875" customWidth="1"/>
    <col min="3" max="3" width="44.21875" customWidth="1"/>
    <col min="4" max="4" width="13.6640625" bestFit="1" customWidth="1"/>
    <col min="5" max="5" width="12" bestFit="1" customWidth="1"/>
  </cols>
  <sheetData>
    <row r="2" spans="1:5" ht="72" x14ac:dyDescent="0.3">
      <c r="A2" s="51" t="s">
        <v>598</v>
      </c>
      <c r="B2" s="5">
        <v>24</v>
      </c>
      <c r="C2" s="9" t="s">
        <v>599</v>
      </c>
      <c r="D2" t="s">
        <v>1251</v>
      </c>
      <c r="E2">
        <v>3002171661</v>
      </c>
    </row>
    <row r="3" spans="1:5" ht="115.2" x14ac:dyDescent="0.3">
      <c r="A3" s="51" t="s">
        <v>603</v>
      </c>
      <c r="B3" s="5">
        <v>36</v>
      </c>
      <c r="C3" s="9" t="s">
        <v>604</v>
      </c>
      <c r="D3" t="s">
        <v>197</v>
      </c>
      <c r="E3">
        <v>3002212823</v>
      </c>
    </row>
    <row r="4" spans="1:5" ht="201.6" x14ac:dyDescent="0.3">
      <c r="A4" s="51" t="s">
        <v>627</v>
      </c>
      <c r="B4" s="9">
        <v>24</v>
      </c>
      <c r="C4" s="9" t="s">
        <v>628</v>
      </c>
      <c r="D4" t="s">
        <v>163</v>
      </c>
      <c r="E4">
        <v>3108098214</v>
      </c>
    </row>
    <row r="5" spans="1:5" ht="72" x14ac:dyDescent="0.3">
      <c r="A5" s="51" t="s">
        <v>673</v>
      </c>
      <c r="B5" s="5">
        <v>24</v>
      </c>
      <c r="C5" s="9" t="s">
        <v>674</v>
      </c>
      <c r="D5" t="s">
        <v>1252</v>
      </c>
      <c r="E5">
        <v>3002119834</v>
      </c>
    </row>
    <row r="6" spans="1:5" ht="86.4" x14ac:dyDescent="0.3">
      <c r="A6" s="51" t="s">
        <v>679</v>
      </c>
      <c r="B6" s="5">
        <v>24</v>
      </c>
      <c r="C6" s="9" t="s">
        <v>680</v>
      </c>
      <c r="D6" t="s">
        <v>1253</v>
      </c>
      <c r="E6">
        <v>3115319723</v>
      </c>
    </row>
    <row r="7" spans="1:5" ht="144" x14ac:dyDescent="0.3">
      <c r="A7" s="51" t="s">
        <v>714</v>
      </c>
      <c r="B7" s="5">
        <v>18</v>
      </c>
      <c r="C7" s="9" t="s">
        <v>715</v>
      </c>
      <c r="D7" t="s">
        <v>172</v>
      </c>
      <c r="E7">
        <v>3006180293</v>
      </c>
    </row>
    <row r="8" spans="1:5" ht="86.4" x14ac:dyDescent="0.3">
      <c r="A8" s="51" t="s">
        <v>720</v>
      </c>
      <c r="B8" s="5">
        <v>36</v>
      </c>
      <c r="C8" s="9" t="s">
        <v>721</v>
      </c>
      <c r="D8" t="s">
        <v>114</v>
      </c>
      <c r="E8">
        <v>3153554156</v>
      </c>
    </row>
    <row r="9" spans="1:5" ht="86.4" x14ac:dyDescent="0.3">
      <c r="A9" s="51" t="s">
        <v>730</v>
      </c>
      <c r="B9" s="5">
        <v>24</v>
      </c>
      <c r="C9" s="9" t="s">
        <v>731</v>
      </c>
      <c r="D9" t="s">
        <v>118</v>
      </c>
      <c r="E9">
        <v>3134665457</v>
      </c>
    </row>
    <row r="10" spans="1:5" ht="72" x14ac:dyDescent="0.3">
      <c r="A10" s="51" t="s">
        <v>736</v>
      </c>
      <c r="B10" s="5">
        <v>24</v>
      </c>
      <c r="C10" s="9" t="s">
        <v>737</v>
      </c>
      <c r="D10" t="s">
        <v>1254</v>
      </c>
      <c r="E10">
        <v>3158168303</v>
      </c>
    </row>
    <row r="11" spans="1:5" ht="144" x14ac:dyDescent="0.3">
      <c r="A11" s="51" t="s">
        <v>755</v>
      </c>
      <c r="B11" s="9">
        <v>8</v>
      </c>
      <c r="C11" s="9" t="s">
        <v>756</v>
      </c>
      <c r="D11" t="s">
        <v>1253</v>
      </c>
      <c r="E11">
        <v>3115319723</v>
      </c>
    </row>
    <row r="12" spans="1:5" ht="259.2" x14ac:dyDescent="0.3">
      <c r="A12" s="51" t="s">
        <v>772</v>
      </c>
      <c r="B12" s="5">
        <v>24</v>
      </c>
      <c r="C12" s="9" t="s">
        <v>773</v>
      </c>
      <c r="D12" t="s">
        <v>1255</v>
      </c>
      <c r="E12">
        <v>3002032790</v>
      </c>
    </row>
    <row r="13" spans="1:5" ht="158.4" x14ac:dyDescent="0.3">
      <c r="A13" s="51" t="s">
        <v>778</v>
      </c>
      <c r="B13" s="5">
        <v>36</v>
      </c>
      <c r="C13" s="9" t="s">
        <v>779</v>
      </c>
      <c r="D13" t="s">
        <v>1256</v>
      </c>
      <c r="E13">
        <v>3017553529</v>
      </c>
    </row>
    <row r="14" spans="1:5" ht="158.4" x14ac:dyDescent="0.3">
      <c r="A14" s="51" t="s">
        <v>787</v>
      </c>
      <c r="B14" s="5">
        <v>24</v>
      </c>
      <c r="C14" s="9" t="s">
        <v>788</v>
      </c>
      <c r="D14" t="s">
        <v>159</v>
      </c>
      <c r="E14">
        <v>3138135048</v>
      </c>
    </row>
    <row r="15" spans="1:5" ht="201.6" x14ac:dyDescent="0.3">
      <c r="A15" s="51" t="s">
        <v>795</v>
      </c>
      <c r="B15" s="5">
        <v>24</v>
      </c>
      <c r="C15" s="9" t="s">
        <v>796</v>
      </c>
      <c r="D15" t="s">
        <v>172</v>
      </c>
      <c r="E15">
        <v>3006180293</v>
      </c>
    </row>
    <row r="16" spans="1:5" ht="259.2" x14ac:dyDescent="0.3">
      <c r="A16" s="51" t="s">
        <v>801</v>
      </c>
      <c r="B16" s="5">
        <v>36</v>
      </c>
      <c r="C16" s="9" t="s">
        <v>802</v>
      </c>
      <c r="D16" t="s">
        <v>1257</v>
      </c>
      <c r="E16">
        <v>3188552297</v>
      </c>
    </row>
    <row r="17" spans="1:5" ht="409.6" x14ac:dyDescent="0.3">
      <c r="A17" s="52" t="s">
        <v>829</v>
      </c>
      <c r="B17" s="5">
        <v>36</v>
      </c>
      <c r="C17" s="9" t="s">
        <v>830</v>
      </c>
      <c r="D17" t="s">
        <v>1258</v>
      </c>
      <c r="E17">
        <v>3208364303</v>
      </c>
    </row>
    <row r="18" spans="1:5" ht="86.4" x14ac:dyDescent="0.3">
      <c r="A18" s="51" t="s">
        <v>853</v>
      </c>
      <c r="B18" s="5">
        <v>12</v>
      </c>
      <c r="C18" s="9" t="s">
        <v>854</v>
      </c>
    </row>
    <row r="19" spans="1:5" ht="100.8" x14ac:dyDescent="0.3">
      <c r="A19" s="51" t="s">
        <v>857</v>
      </c>
      <c r="B19" s="5">
        <v>12</v>
      </c>
      <c r="C19" s="9" t="s">
        <v>858</v>
      </c>
    </row>
    <row r="20" spans="1:5" ht="100.8" x14ac:dyDescent="0.3">
      <c r="A20" s="51" t="s">
        <v>862</v>
      </c>
      <c r="B20" s="5">
        <v>12</v>
      </c>
      <c r="C20" s="9" t="s">
        <v>863</v>
      </c>
    </row>
    <row r="21" spans="1:5" ht="86.4" x14ac:dyDescent="0.3">
      <c r="A21" s="51" t="s">
        <v>929</v>
      </c>
      <c r="B21" s="5">
        <v>12</v>
      </c>
      <c r="C21" s="9" t="s">
        <v>930</v>
      </c>
      <c r="D21" s="9" t="s">
        <v>930</v>
      </c>
      <c r="E21">
        <v>3016207221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2" ma:contentTypeDescription="Crear nuevo documento." ma:contentTypeScope="" ma:versionID="4ac1b133152152553ddc57df770b72a6">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259119065598f4ea979f31cca7337c51"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_activity"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Props1.xml><?xml version="1.0" encoding="utf-8"?>
<ds:datastoreItem xmlns:ds="http://schemas.openxmlformats.org/officeDocument/2006/customXml" ds:itemID="{97398458-B020-4750-9F33-AB2646028A49}">
  <ds:schemaRefs>
    <ds:schemaRef ds:uri="http://schemas.microsoft.com/sharepoint/v3/contenttype/forms"/>
  </ds:schemaRefs>
</ds:datastoreItem>
</file>

<file path=customXml/itemProps2.xml><?xml version="1.0" encoding="utf-8"?>
<ds:datastoreItem xmlns:ds="http://schemas.openxmlformats.org/officeDocument/2006/customXml" ds:itemID="{514132A4-B3CB-49F0-A2CB-7BADB176FEBC}">
  <ds:schemaRefs>
    <ds:schemaRef ds:uri="http://schemas.microsoft.com/office/2006/metadata/contentType"/>
    <ds:schemaRef ds:uri="http://schemas.microsoft.com/office/2006/metadata/properties/metaAttributes"/>
    <ds:schemaRef ds:uri="http://www.w3.org/2000/xmlns/"/>
    <ds:schemaRef ds:uri="http://www.w3.org/2001/XMLSchema"/>
    <ds:schemaRef ds:uri="1d885472-1b03-4c27-abea-e0b86428d9b9"/>
    <ds:schemaRef ds:uri="2d6b6581-d0cd-4f64-a2b3-c7ef1a89b30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34D9E8-B872-4676-9670-76EF279FB17D}">
  <ds:schemaRefs>
    <ds:schemaRef ds:uri="http://schemas.microsoft.com/office/2006/metadata/properties"/>
    <ds:schemaRef ds:uri="http://www.w3.org/2000/xmlns/"/>
    <ds:schemaRef ds:uri="1d885472-1b03-4c27-abea-e0b86428d9b9"/>
    <ds:schemaRef ds:uri="http://www.w3.org/2001/XMLSchema-instanc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vt:i4>
      </vt:variant>
    </vt:vector>
  </HeadingPairs>
  <TitlesOfParts>
    <vt:vector size="10" baseType="lpstr">
      <vt:lpstr>Hoja3</vt:lpstr>
      <vt:lpstr>Propuestas</vt:lpstr>
      <vt:lpstr>Tablero Control</vt:lpstr>
      <vt:lpstr>Hoja5</vt:lpstr>
      <vt:lpstr>RESULTADOS</vt:lpstr>
      <vt:lpstr>Resultados Cv30_31</vt:lpstr>
      <vt:lpstr>Hoja1</vt:lpstr>
      <vt:lpstr>Hoja4</vt:lpstr>
      <vt:lpstr>Hoja2</vt:lpstr>
      <vt:lpstr>PropuestasInv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JEISSON COLMENARES</dc:creator>
  <cp:keywords/>
  <dc:description/>
  <cp:lastModifiedBy>CAMILO ROBLEDO .</cp:lastModifiedBy>
  <cp:revision/>
  <dcterms:created xsi:type="dcterms:W3CDTF">2021-09-06T14:38:01Z</dcterms:created>
  <dcterms:modified xsi:type="dcterms:W3CDTF">2026-09-19T13:16:46Z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