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defaultThemeVersion="124226"/>
  <mc:AlternateContent xmlns:mc="http://schemas.openxmlformats.org/markup-compatibility/2006">
    <mc:Choice Requires="x15">
      <x15ac:absPath xmlns:x15ac="http://schemas.microsoft.com/office/spreadsheetml/2010/11/ac" url="C:\Users\JosefaGrandonBarrera\Downloads\"/>
    </mc:Choice>
  </mc:AlternateContent>
  <xr:revisionPtr revIDLastSave="0" documentId="13_ncr:1_{F227CF9F-F460-430D-B857-64364A37D86D}" xr6:coauthVersionLast="47" xr6:coauthVersionMax="47" xr10:uidLastSave="{00000000-0000-0000-0000-000000000000}"/>
  <bookViews>
    <workbookView xWindow="-120" yWindow="-120" windowWidth="20730" windowHeight="11160" xr2:uid="{00000000-000D-0000-FFFF-FFFF00000000}"/>
  </bookViews>
  <sheets>
    <sheet name="Presupuesto General" sheetId="7" r:id="rId1"/>
    <sheet name="Por Recursos" sheetId="5" r:id="rId2"/>
    <sheet name="Presupuesto Detallado" sheetId="1" r:id="rId3"/>
    <sheet name="Datos" sheetId="6" r:id="rId4"/>
    <sheet name="Instructivo" sheetId="2" r:id="rId5"/>
  </sheets>
  <definedNames>
    <definedName name="_xlnm.Print_Area" localSheetId="4">Instructivo!$A$1:$D$34</definedName>
    <definedName name="_xlnm.Print_Area" localSheetId="1">'Por Recursos'!$A$1:$H$178</definedName>
    <definedName name="_xlnm.Print_Area" localSheetId="2">'Presupuesto Detallado'!$A$1:$J$210</definedName>
    <definedName name="_xlnm.Print_Titles" localSheetId="1">'Por Recursos'!$1:$6</definedName>
    <definedName name="_xlnm.Print_Titles" localSheetId="2">'Presupuesto Detallado'!$1:$6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1" l="1"/>
  <c r="H18" i="1"/>
  <c r="H19" i="1"/>
  <c r="H20" i="1"/>
  <c r="H22" i="1"/>
  <c r="H23" i="1"/>
  <c r="H24" i="1"/>
  <c r="H25" i="1"/>
  <c r="H26" i="1"/>
  <c r="H28" i="1"/>
  <c r="H29" i="1"/>
  <c r="H30" i="1"/>
  <c r="H31" i="1"/>
  <c r="H33" i="1"/>
  <c r="H34" i="1"/>
  <c r="H35" i="1"/>
  <c r="H36" i="1"/>
  <c r="H39" i="1"/>
  <c r="H40" i="1"/>
  <c r="H41" i="1"/>
  <c r="H42" i="1"/>
  <c r="H43" i="1"/>
  <c r="H44" i="1"/>
  <c r="H46" i="1"/>
  <c r="H47" i="1"/>
  <c r="H48" i="1"/>
  <c r="H49" i="1"/>
  <c r="H51" i="1"/>
  <c r="H52" i="1"/>
  <c r="H53" i="1"/>
  <c r="H55" i="1"/>
  <c r="H56" i="1"/>
  <c r="H57" i="1"/>
  <c r="H58" i="1"/>
  <c r="H60" i="1"/>
  <c r="H61" i="1"/>
  <c r="H62" i="1"/>
  <c r="H63" i="1"/>
  <c r="H65" i="1"/>
  <c r="H66" i="1"/>
  <c r="H67" i="1"/>
  <c r="H69" i="1"/>
  <c r="H70" i="1"/>
  <c r="H71" i="1"/>
  <c r="H73" i="1"/>
  <c r="H74" i="1"/>
  <c r="H75" i="1"/>
  <c r="H77" i="1"/>
  <c r="H78" i="1"/>
  <c r="H79" i="1"/>
  <c r="H81" i="1"/>
  <c r="H82" i="1"/>
  <c r="H83" i="1"/>
  <c r="H84" i="1"/>
  <c r="H87" i="1"/>
  <c r="H88" i="1"/>
  <c r="H89" i="1"/>
  <c r="H90" i="1"/>
  <c r="H91" i="1"/>
  <c r="H92" i="1"/>
  <c r="H95" i="1"/>
  <c r="H96" i="1"/>
  <c r="H97" i="1"/>
  <c r="H99" i="1"/>
  <c r="H100" i="1"/>
  <c r="H101" i="1"/>
  <c r="H104" i="1"/>
  <c r="H105" i="1"/>
  <c r="H106" i="1"/>
  <c r="H108" i="1"/>
  <c r="H109" i="1"/>
  <c r="H110" i="1"/>
  <c r="H113" i="1"/>
  <c r="H114" i="1"/>
  <c r="H115" i="1"/>
  <c r="H116" i="1"/>
  <c r="H118" i="1"/>
  <c r="H119" i="1"/>
  <c r="H120" i="1"/>
  <c r="H122" i="1"/>
  <c r="H123" i="1"/>
  <c r="H124" i="1"/>
  <c r="H128" i="1"/>
  <c r="H129" i="1"/>
  <c r="H130" i="1"/>
  <c r="H131" i="1"/>
  <c r="H132" i="1"/>
  <c r="H133" i="1"/>
  <c r="H136" i="1"/>
  <c r="H137" i="1"/>
  <c r="H138" i="1"/>
  <c r="H140" i="1"/>
  <c r="H141" i="1"/>
  <c r="H142" i="1"/>
  <c r="H144" i="1"/>
  <c r="H145" i="1"/>
  <c r="H146" i="1"/>
  <c r="H148" i="1"/>
  <c r="H149" i="1"/>
  <c r="H150" i="1"/>
  <c r="H152" i="1"/>
  <c r="H153" i="1"/>
  <c r="H154" i="1"/>
  <c r="H157" i="1"/>
  <c r="H158" i="1"/>
  <c r="H159" i="1"/>
  <c r="H161" i="1"/>
  <c r="H162" i="1"/>
  <c r="H163" i="1"/>
  <c r="H165" i="1"/>
  <c r="H166" i="1"/>
  <c r="H167" i="1"/>
  <c r="H169" i="1"/>
  <c r="H170" i="1"/>
  <c r="H171" i="1"/>
  <c r="H174" i="1"/>
  <c r="H175" i="1"/>
  <c r="H176" i="1"/>
  <c r="H177" i="1"/>
  <c r="H178" i="1"/>
  <c r="H179" i="1"/>
  <c r="H182" i="1"/>
  <c r="H183" i="1"/>
  <c r="H184" i="1"/>
  <c r="H186" i="1"/>
  <c r="H187" i="1"/>
  <c r="H188" i="1"/>
  <c r="H190" i="1"/>
  <c r="H191" i="1"/>
  <c r="H192" i="1"/>
  <c r="H194" i="1"/>
  <c r="H195" i="1"/>
  <c r="H196" i="1"/>
  <c r="H198" i="1"/>
  <c r="H199" i="1"/>
  <c r="H200" i="1"/>
  <c r="H202" i="1"/>
  <c r="H203" i="1"/>
  <c r="H204" i="1"/>
  <c r="H206" i="1"/>
  <c r="H207" i="1"/>
  <c r="H208" i="1"/>
  <c r="H209" i="1"/>
  <c r="F17" i="1"/>
  <c r="F18" i="1"/>
  <c r="F19" i="1"/>
  <c r="F20" i="1"/>
  <c r="F22" i="1"/>
  <c r="F23" i="1"/>
  <c r="F24" i="1"/>
  <c r="F25" i="1"/>
  <c r="F26" i="1"/>
  <c r="F28" i="1"/>
  <c r="F29" i="1"/>
  <c r="F30" i="1"/>
  <c r="F31" i="1"/>
  <c r="F33" i="1"/>
  <c r="F34" i="1"/>
  <c r="F35" i="1"/>
  <c r="F36" i="1"/>
  <c r="F39" i="1"/>
  <c r="F40" i="1"/>
  <c r="F41" i="1"/>
  <c r="F42" i="1"/>
  <c r="F43" i="1"/>
  <c r="F44" i="1"/>
  <c r="F46" i="1"/>
  <c r="F47" i="1"/>
  <c r="F48" i="1"/>
  <c r="F49" i="1"/>
  <c r="F51" i="1"/>
  <c r="F52" i="1"/>
  <c r="F53" i="1"/>
  <c r="F55" i="1"/>
  <c r="F56" i="1"/>
  <c r="F57" i="1"/>
  <c r="F58" i="1"/>
  <c r="F60" i="1"/>
  <c r="F61" i="1"/>
  <c r="F62" i="1"/>
  <c r="F63" i="1"/>
  <c r="F65" i="1"/>
  <c r="F66" i="1"/>
  <c r="F67" i="1"/>
  <c r="F69" i="1"/>
  <c r="F70" i="1"/>
  <c r="F71" i="1"/>
  <c r="F73" i="1"/>
  <c r="F74" i="1"/>
  <c r="F75" i="1"/>
  <c r="F77" i="1"/>
  <c r="F78" i="1"/>
  <c r="F79" i="1"/>
  <c r="F81" i="1"/>
  <c r="F82" i="1"/>
  <c r="F83" i="1"/>
  <c r="F84" i="1"/>
  <c r="F87" i="1"/>
  <c r="F88" i="1"/>
  <c r="F89" i="1"/>
  <c r="F90" i="1"/>
  <c r="F91" i="1"/>
  <c r="F92" i="1"/>
  <c r="F95" i="1"/>
  <c r="F96" i="1"/>
  <c r="F97" i="1"/>
  <c r="F99" i="1"/>
  <c r="F100" i="1"/>
  <c r="F101" i="1"/>
  <c r="F104" i="1"/>
  <c r="F105" i="1"/>
  <c r="F106" i="1"/>
  <c r="F108" i="1"/>
  <c r="F109" i="1"/>
  <c r="F110" i="1"/>
  <c r="F113" i="1"/>
  <c r="F114" i="1"/>
  <c r="F115" i="1"/>
  <c r="F116" i="1"/>
  <c r="F118" i="1"/>
  <c r="F119" i="1"/>
  <c r="F120" i="1"/>
  <c r="F122" i="1"/>
  <c r="F123" i="1"/>
  <c r="F124" i="1"/>
  <c r="F128" i="1"/>
  <c r="F129" i="1"/>
  <c r="F130" i="1"/>
  <c r="F131" i="1"/>
  <c r="F132" i="1"/>
  <c r="F133" i="1"/>
  <c r="F136" i="1"/>
  <c r="F137" i="1"/>
  <c r="F138" i="1"/>
  <c r="F140" i="1"/>
  <c r="F141" i="1"/>
  <c r="F142" i="1"/>
  <c r="F144" i="1"/>
  <c r="F145" i="1"/>
  <c r="F146" i="1"/>
  <c r="F148" i="1"/>
  <c r="F149" i="1"/>
  <c r="F150" i="1"/>
  <c r="F152" i="1"/>
  <c r="F153" i="1"/>
  <c r="F154" i="1"/>
  <c r="F157" i="1"/>
  <c r="F158" i="1"/>
  <c r="F159" i="1"/>
  <c r="F161" i="1"/>
  <c r="F162" i="1"/>
  <c r="F163" i="1"/>
  <c r="F165" i="1"/>
  <c r="F166" i="1"/>
  <c r="F167" i="1"/>
  <c r="F169" i="1"/>
  <c r="F170" i="1"/>
  <c r="F171" i="1"/>
  <c r="F174" i="1"/>
  <c r="F175" i="1"/>
  <c r="F176" i="1"/>
  <c r="F177" i="1"/>
  <c r="F178" i="1"/>
  <c r="F179" i="1"/>
  <c r="F182" i="1"/>
  <c r="F183" i="1"/>
  <c r="F184" i="1"/>
  <c r="F186" i="1"/>
  <c r="F187" i="1"/>
  <c r="F188" i="1"/>
  <c r="F190" i="1"/>
  <c r="F191" i="1"/>
  <c r="F192" i="1"/>
  <c r="F194" i="1"/>
  <c r="F195" i="1"/>
  <c r="F196" i="1"/>
  <c r="F198" i="1"/>
  <c r="F199" i="1"/>
  <c r="F200" i="1"/>
  <c r="F202" i="1"/>
  <c r="F203" i="1"/>
  <c r="F204" i="1"/>
  <c r="F206" i="1"/>
  <c r="F207" i="1"/>
  <c r="F208" i="1"/>
  <c r="F209" i="1"/>
  <c r="E17" i="1"/>
  <c r="E18" i="1"/>
  <c r="E19" i="1"/>
  <c r="E20" i="1"/>
  <c r="E22" i="1"/>
  <c r="E23" i="1"/>
  <c r="E24" i="1"/>
  <c r="E25" i="1"/>
  <c r="E26" i="1"/>
  <c r="E28" i="1"/>
  <c r="E29" i="1"/>
  <c r="E30" i="1"/>
  <c r="E31" i="1"/>
  <c r="E33" i="1"/>
  <c r="E34" i="1"/>
  <c r="E35" i="1"/>
  <c r="E36" i="1"/>
  <c r="E39" i="1"/>
  <c r="E40" i="1"/>
  <c r="E41" i="1"/>
  <c r="E42" i="1"/>
  <c r="E43" i="1"/>
  <c r="E44" i="1"/>
  <c r="E46" i="1"/>
  <c r="E47" i="1"/>
  <c r="E48" i="1"/>
  <c r="E49" i="1"/>
  <c r="E51" i="1"/>
  <c r="E52" i="1"/>
  <c r="E53" i="1"/>
  <c r="E55" i="1"/>
  <c r="E56" i="1"/>
  <c r="E57" i="1"/>
  <c r="E58" i="1"/>
  <c r="E60" i="1"/>
  <c r="E61" i="1"/>
  <c r="E62" i="1"/>
  <c r="E63" i="1"/>
  <c r="E65" i="1"/>
  <c r="E66" i="1"/>
  <c r="E67" i="1"/>
  <c r="E69" i="1"/>
  <c r="E70" i="1"/>
  <c r="E71" i="1"/>
  <c r="E73" i="1"/>
  <c r="E74" i="1"/>
  <c r="E75" i="1"/>
  <c r="E77" i="1"/>
  <c r="E78" i="1"/>
  <c r="E79" i="1"/>
  <c r="E81" i="1"/>
  <c r="E82" i="1"/>
  <c r="E83" i="1"/>
  <c r="E84" i="1"/>
  <c r="E87" i="1"/>
  <c r="E88" i="1"/>
  <c r="E89" i="1"/>
  <c r="E90" i="1"/>
  <c r="E91" i="1"/>
  <c r="E92" i="1"/>
  <c r="E95" i="1"/>
  <c r="E96" i="1"/>
  <c r="E97" i="1"/>
  <c r="E99" i="1"/>
  <c r="E100" i="1"/>
  <c r="E101" i="1"/>
  <c r="E104" i="1"/>
  <c r="E105" i="1"/>
  <c r="E106" i="1"/>
  <c r="E108" i="1"/>
  <c r="E109" i="1"/>
  <c r="E110" i="1"/>
  <c r="E113" i="1"/>
  <c r="E114" i="1"/>
  <c r="E115" i="1"/>
  <c r="E116" i="1"/>
  <c r="E118" i="1"/>
  <c r="E119" i="1"/>
  <c r="E120" i="1"/>
  <c r="E122" i="1"/>
  <c r="E123" i="1"/>
  <c r="E124" i="1"/>
  <c r="E128" i="1"/>
  <c r="E129" i="1"/>
  <c r="E130" i="1"/>
  <c r="E131" i="1"/>
  <c r="E132" i="1"/>
  <c r="E133" i="1"/>
  <c r="E136" i="1"/>
  <c r="E137" i="1"/>
  <c r="E138" i="1"/>
  <c r="E140" i="1"/>
  <c r="E141" i="1"/>
  <c r="E142" i="1"/>
  <c r="E144" i="1"/>
  <c r="E145" i="1"/>
  <c r="E146" i="1"/>
  <c r="E148" i="1"/>
  <c r="E149" i="1"/>
  <c r="E150" i="1"/>
  <c r="E152" i="1"/>
  <c r="E153" i="1"/>
  <c r="E154" i="1"/>
  <c r="E157" i="1"/>
  <c r="E158" i="1"/>
  <c r="E159" i="1"/>
  <c r="E161" i="1"/>
  <c r="E162" i="1"/>
  <c r="E163" i="1"/>
  <c r="E165" i="1"/>
  <c r="E166" i="1"/>
  <c r="E167" i="1"/>
  <c r="E169" i="1"/>
  <c r="E170" i="1"/>
  <c r="E171" i="1"/>
  <c r="E174" i="1"/>
  <c r="E175" i="1"/>
  <c r="E176" i="1"/>
  <c r="E177" i="1"/>
  <c r="E178" i="1"/>
  <c r="E179" i="1"/>
  <c r="E182" i="1"/>
  <c r="E183" i="1"/>
  <c r="E184" i="1"/>
  <c r="E186" i="1"/>
  <c r="E187" i="1"/>
  <c r="E188" i="1"/>
  <c r="E190" i="1"/>
  <c r="E191" i="1"/>
  <c r="E192" i="1"/>
  <c r="E16" i="1"/>
  <c r="F16" i="1"/>
  <c r="H16" i="1"/>
  <c r="E194" i="1"/>
  <c r="E195" i="1"/>
  <c r="E196" i="1"/>
  <c r="E198" i="1"/>
  <c r="E199" i="1"/>
  <c r="E200" i="1"/>
  <c r="E202" i="1"/>
  <c r="E203" i="1"/>
  <c r="E204" i="1"/>
  <c r="E206" i="1"/>
  <c r="E207" i="1"/>
  <c r="F10" i="5"/>
  <c r="F9" i="5"/>
  <c r="E9" i="5"/>
  <c r="E10" i="5"/>
  <c r="G25" i="7"/>
  <c r="G24" i="7"/>
  <c r="G22" i="7"/>
  <c r="G23" i="7"/>
  <c r="G21" i="7"/>
  <c r="G18" i="7"/>
  <c r="G15" i="7"/>
  <c r="G16" i="7"/>
  <c r="G17" i="7"/>
  <c r="G14" i="7"/>
  <c r="G11" i="7"/>
  <c r="G9" i="7"/>
  <c r="G10" i="7"/>
  <c r="G8" i="7"/>
  <c r="E22" i="7"/>
  <c r="F22" i="7" s="1"/>
  <c r="H9" i="7"/>
  <c r="I9" i="7" s="1"/>
  <c r="H10" i="7"/>
  <c r="I10" i="7" s="1"/>
  <c r="H8" i="7"/>
  <c r="I8" i="7" s="1"/>
  <c r="C28" i="6"/>
  <c r="G12" i="5"/>
  <c r="G15" i="5"/>
  <c r="G18" i="5"/>
  <c r="G41" i="1" l="1"/>
  <c r="G11" i="1"/>
  <c r="I42" i="1"/>
  <c r="I84" i="1"/>
  <c r="I90" i="1"/>
  <c r="I131" i="1"/>
  <c r="I132" i="1"/>
  <c r="I179" i="1"/>
  <c r="I209" i="1"/>
  <c r="I39" i="1"/>
  <c r="I40" i="1"/>
  <c r="I43" i="1"/>
  <c r="I44" i="1"/>
  <c r="I46" i="1"/>
  <c r="I47" i="1"/>
  <c r="I48" i="1"/>
  <c r="I49" i="1"/>
  <c r="I51" i="1"/>
  <c r="I52" i="1"/>
  <c r="I55" i="1"/>
  <c r="I56" i="1"/>
  <c r="I58" i="1"/>
  <c r="I60" i="1"/>
  <c r="I61" i="1"/>
  <c r="I62" i="1"/>
  <c r="I66" i="1"/>
  <c r="I67" i="1"/>
  <c r="I69" i="1"/>
  <c r="I70" i="1"/>
  <c r="I73" i="1"/>
  <c r="I74" i="1"/>
  <c r="I75" i="1"/>
  <c r="I77" i="1"/>
  <c r="I78" i="1"/>
  <c r="I79" i="1"/>
  <c r="I81" i="1"/>
  <c r="I87" i="1"/>
  <c r="I88" i="1"/>
  <c r="I91" i="1"/>
  <c r="I92" i="1"/>
  <c r="I95" i="1"/>
  <c r="I96" i="1"/>
  <c r="I97" i="1"/>
  <c r="I99" i="1"/>
  <c r="I101" i="1"/>
  <c r="I104" i="1"/>
  <c r="I105" i="1"/>
  <c r="I106" i="1"/>
  <c r="I108" i="1"/>
  <c r="I109" i="1"/>
  <c r="I110" i="1"/>
  <c r="I113" i="1"/>
  <c r="I114" i="1"/>
  <c r="I115" i="1"/>
  <c r="I116" i="1"/>
  <c r="I118" i="1"/>
  <c r="I119" i="1"/>
  <c r="I120" i="1"/>
  <c r="I122" i="1"/>
  <c r="I124" i="1"/>
  <c r="I128" i="1"/>
  <c r="I129" i="1"/>
  <c r="I133" i="1"/>
  <c r="I136" i="1"/>
  <c r="I137" i="1"/>
  <c r="I138" i="1"/>
  <c r="I140" i="1"/>
  <c r="I141" i="1"/>
  <c r="I142" i="1"/>
  <c r="I144" i="1"/>
  <c r="I145" i="1"/>
  <c r="I146" i="1"/>
  <c r="I148" i="1"/>
  <c r="I149" i="1"/>
  <c r="I150" i="1"/>
  <c r="I152" i="1"/>
  <c r="I153" i="1"/>
  <c r="I154" i="1"/>
  <c r="I157" i="1"/>
  <c r="I158" i="1"/>
  <c r="I159" i="1"/>
  <c r="I161" i="1"/>
  <c r="I162" i="1"/>
  <c r="I163" i="1"/>
  <c r="I165" i="1"/>
  <c r="I166" i="1"/>
  <c r="I167" i="1"/>
  <c r="I169" i="1"/>
  <c r="I170" i="1"/>
  <c r="I174" i="1"/>
  <c r="I175" i="1"/>
  <c r="I177" i="1"/>
  <c r="I178" i="1"/>
  <c r="I182" i="1"/>
  <c r="I183" i="1"/>
  <c r="I184" i="1"/>
  <c r="I186" i="1"/>
  <c r="I187" i="1"/>
  <c r="I190" i="1"/>
  <c r="I191" i="1"/>
  <c r="I192" i="1"/>
  <c r="I194" i="1"/>
  <c r="I195" i="1"/>
  <c r="I196" i="1"/>
  <c r="I198" i="1"/>
  <c r="I199" i="1"/>
  <c r="I200" i="1"/>
  <c r="I202" i="1"/>
  <c r="I203" i="1"/>
  <c r="I204" i="1"/>
  <c r="I206" i="1"/>
  <c r="I207" i="1"/>
  <c r="I208" i="1"/>
  <c r="H13" i="1"/>
  <c r="I13" i="1" s="1"/>
  <c r="H12" i="1"/>
  <c r="I12" i="1" s="1"/>
  <c r="H11" i="1"/>
  <c r="H10" i="1"/>
  <c r="I10" i="1" s="1"/>
  <c r="F13" i="5"/>
  <c r="G176" i="1"/>
  <c r="I176" i="1" s="1"/>
  <c r="G130" i="1"/>
  <c r="G89" i="1"/>
  <c r="H14" i="1"/>
  <c r="I14" i="1" s="1"/>
  <c r="H9" i="1"/>
  <c r="I9" i="1" s="1"/>
  <c r="E14" i="1"/>
  <c r="F14" i="1"/>
  <c r="F13" i="1"/>
  <c r="E13" i="1"/>
  <c r="F12" i="1"/>
  <c r="E12" i="1"/>
  <c r="F11" i="1"/>
  <c r="E11" i="1"/>
  <c r="F10" i="1"/>
  <c r="E10" i="1"/>
  <c r="F9" i="1"/>
  <c r="E9" i="1"/>
  <c r="E209" i="1"/>
  <c r="E208" i="1"/>
  <c r="I188" i="1"/>
  <c r="I171" i="1"/>
  <c r="I123" i="1"/>
  <c r="I100" i="1"/>
  <c r="I65" i="1"/>
  <c r="I71" i="1"/>
  <c r="I82" i="1"/>
  <c r="I83" i="1"/>
  <c r="I63" i="1"/>
  <c r="I16" i="1"/>
  <c r="I17" i="1"/>
  <c r="I18" i="1"/>
  <c r="E11" i="5"/>
  <c r="F23" i="5"/>
  <c r="F22" i="5"/>
  <c r="F21" i="5"/>
  <c r="F19" i="5"/>
  <c r="F17" i="5"/>
  <c r="F16" i="5"/>
  <c r="F14" i="5"/>
  <c r="F11" i="5"/>
  <c r="E23" i="5"/>
  <c r="E22" i="5"/>
  <c r="E21" i="5"/>
  <c r="E19" i="5"/>
  <c r="E17" i="5"/>
  <c r="E16" i="5"/>
  <c r="E14" i="5"/>
  <c r="E13" i="5"/>
  <c r="I53" i="1"/>
  <c r="G16" i="5" l="1"/>
  <c r="G17" i="5"/>
  <c r="G23" i="5"/>
  <c r="G21" i="5"/>
  <c r="G22" i="5"/>
  <c r="I147" i="1"/>
  <c r="I164" i="1"/>
  <c r="I76" i="1"/>
  <c r="I143" i="1"/>
  <c r="I103" i="1"/>
  <c r="I121" i="1"/>
  <c r="I135" i="1"/>
  <c r="I156" i="1"/>
  <c r="I45" i="1"/>
  <c r="I72" i="1"/>
  <c r="I94" i="1"/>
  <c r="I112" i="1"/>
  <c r="I189" i="1"/>
  <c r="I89" i="1"/>
  <c r="I86" i="1" s="1"/>
  <c r="I151" i="1"/>
  <c r="I160" i="1"/>
  <c r="I185" i="1"/>
  <c r="I201" i="1"/>
  <c r="I197" i="1"/>
  <c r="I50" i="1"/>
  <c r="I68" i="1"/>
  <c r="I64" i="1"/>
  <c r="I107" i="1"/>
  <c r="I193" i="1"/>
  <c r="I168" i="1"/>
  <c r="I41" i="1"/>
  <c r="I38" i="1" s="1"/>
  <c r="I11" i="1"/>
  <c r="I80" i="1"/>
  <c r="I173" i="1"/>
  <c r="I59" i="1"/>
  <c r="I98" i="1"/>
  <c r="I139" i="1"/>
  <c r="I181" i="1"/>
  <c r="I117" i="1"/>
  <c r="I205" i="1"/>
  <c r="I130" i="1"/>
  <c r="I127" i="1" s="1"/>
  <c r="I57" i="1"/>
  <c r="I54" i="1" s="1"/>
  <c r="I180" i="1" l="1"/>
  <c r="I172" i="1" s="1"/>
  <c r="G20" i="5"/>
  <c r="I134" i="1"/>
  <c r="I8" i="1"/>
  <c r="G19" i="5"/>
  <c r="I155" i="1"/>
  <c r="I111" i="1"/>
  <c r="I93" i="1"/>
  <c r="I102" i="1"/>
  <c r="I37" i="1"/>
  <c r="G2" i="5"/>
  <c r="I126" i="1" l="1"/>
  <c r="I85" i="1"/>
  <c r="I36" i="1" l="1"/>
  <c r="I35" i="1"/>
  <c r="I34" i="1"/>
  <c r="I33" i="1"/>
  <c r="I31" i="1"/>
  <c r="I30" i="1"/>
  <c r="I29" i="1"/>
  <c r="I28" i="1"/>
  <c r="I26" i="1"/>
  <c r="I25" i="1"/>
  <c r="I24" i="1"/>
  <c r="I23" i="1"/>
  <c r="I22" i="1"/>
  <c r="G11" i="5" s="1"/>
  <c r="I20" i="1"/>
  <c r="I19" i="1"/>
  <c r="G13" i="5" s="1"/>
  <c r="G14" i="5" l="1"/>
  <c r="G7" i="5" s="1"/>
  <c r="E4" i="5" s="1"/>
  <c r="F4" i="5" s="1"/>
  <c r="I27" i="1"/>
  <c r="I32" i="1"/>
  <c r="I15" i="1"/>
  <c r="I21" i="1"/>
  <c r="I7" i="1" l="1"/>
  <c r="G4" i="1" s="1"/>
  <c r="G4" i="5"/>
  <c r="H4" i="1" l="1"/>
  <c r="I4"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B1F179-E569-49B3-8557-62784D1429EF}" keepAlive="1" name="Consulta - intento" description="Conexión a la consulta 'intento' en el libro." type="5" refreshedVersion="0" background="1">
    <dbPr connection="Provider=Microsoft.Mashup.OleDb.1;Data Source=$Workbook$;Location=intento;Extended Properties=&quot;&quot;" command="SELECT * FROM [intento]"/>
  </connection>
</connections>
</file>

<file path=xl/sharedStrings.xml><?xml version="1.0" encoding="utf-8"?>
<sst xmlns="http://schemas.openxmlformats.org/spreadsheetml/2006/main" count="417" uniqueCount="160">
  <si>
    <t>Proyecto Sistema de Gestión Deportiva</t>
  </si>
  <si>
    <t>Sueldos</t>
  </si>
  <si>
    <t>Equipo TI</t>
  </si>
  <si>
    <t>Meses</t>
  </si>
  <si>
    <t>Cantidad</t>
  </si>
  <si>
    <t>Monto mensual</t>
  </si>
  <si>
    <t>Costo Final</t>
  </si>
  <si>
    <t>Diario</t>
  </si>
  <si>
    <t>8hrs</t>
  </si>
  <si>
    <t>Nombre</t>
  </si>
  <si>
    <t>Cargo</t>
  </si>
  <si>
    <t>Gustavo Burgos</t>
  </si>
  <si>
    <t>Jefe de BDA</t>
  </si>
  <si>
    <t>Camila Morales</t>
  </si>
  <si>
    <t>Jefe de Gestión</t>
  </si>
  <si>
    <t>Josefa Grandon</t>
  </si>
  <si>
    <t>Jefe de proyecto</t>
  </si>
  <si>
    <t>TOTAL SUELDOS</t>
  </si>
  <si>
    <t>Material y Licencias</t>
  </si>
  <si>
    <t>Equipos</t>
  </si>
  <si>
    <t>Host</t>
  </si>
  <si>
    <t>Microsoft 365</t>
  </si>
  <si>
    <t>Oracle</t>
  </si>
  <si>
    <t>TOTAL MATERIAL</t>
  </si>
  <si>
    <t>Gastos Indirectos</t>
  </si>
  <si>
    <t>Monto Diario</t>
  </si>
  <si>
    <t>Luz</t>
  </si>
  <si>
    <t>Viaje (Pase Escolar)</t>
  </si>
  <si>
    <t>Wifi</t>
  </si>
  <si>
    <t>TOTAL GASTOS INDIRECTOS</t>
  </si>
  <si>
    <t>TOTAL</t>
  </si>
  <si>
    <t>Presupuesto de Proyecto</t>
  </si>
  <si>
    <t>Elaborado por: pmoinformatica.com</t>
  </si>
  <si>
    <t>% Reserva de Contingencia</t>
  </si>
  <si>
    <t>Nombre del proyecto: SGD</t>
  </si>
  <si>
    <t>Presupuesto</t>
  </si>
  <si>
    <t>Reservas</t>
  </si>
  <si>
    <t>Total</t>
  </si>
  <si>
    <t>Fecha de Inicio: [12(08/2024]</t>
  </si>
  <si>
    <t>Categoría</t>
  </si>
  <si>
    <t>Recurso</t>
  </si>
  <si>
    <t>Tipo de Unidades</t>
  </si>
  <si>
    <t>Valor unitario/mensual</t>
  </si>
  <si>
    <t>Costos Directos</t>
  </si>
  <si>
    <t>Labor (Personal)</t>
  </si>
  <si>
    <t>Consultoría</t>
  </si>
  <si>
    <t>Patrocinador</t>
  </si>
  <si>
    <t>Docente</t>
  </si>
  <si>
    <t>Licencias</t>
  </si>
  <si>
    <t>Oracle 19c</t>
  </si>
  <si>
    <t>Viajes</t>
  </si>
  <si>
    <t>Pase escolar</t>
  </si>
  <si>
    <t>Costos Indirectos</t>
  </si>
  <si>
    <t>Código</t>
  </si>
  <si>
    <t>Tarea / Actividad</t>
  </si>
  <si>
    <t>Elemento</t>
  </si>
  <si>
    <t>Tipo de Recurso</t>
  </si>
  <si>
    <t>Unidades</t>
  </si>
  <si>
    <t>Fase Inicio</t>
  </si>
  <si>
    <t>Adicionales</t>
  </si>
  <si>
    <t>1.1</t>
  </si>
  <si>
    <t xml:space="preserve"> Desarrollar el Acta de constitución </t>
  </si>
  <si>
    <t>1.2</t>
  </si>
  <si>
    <t xml:space="preserve"> Definir alcance y objetivos del proyecto </t>
  </si>
  <si>
    <t>1.3</t>
  </si>
  <si>
    <t xml:space="preserve"> Identificación de requisitos </t>
  </si>
  <si>
    <t>1.4</t>
  </si>
  <si>
    <t xml:space="preserve">Identificación de Stakeholders </t>
  </si>
  <si>
    <t>Fase Planificación</t>
  </si>
  <si>
    <t>2.1</t>
  </si>
  <si>
    <t xml:space="preserve">Desarrollar el "Plan de dirección de proyecto" </t>
  </si>
  <si>
    <t xml:space="preserve"> Desarrollar EDT </t>
  </si>
  <si>
    <t>2.2</t>
  </si>
  <si>
    <t xml:space="preserve">Realizar estimación de costos </t>
  </si>
  <si>
    <t>2.3</t>
  </si>
  <si>
    <t xml:space="preserve"> Diseño de la arquitectura del sistema </t>
  </si>
  <si>
    <t>2.4</t>
  </si>
  <si>
    <t xml:space="preserve"> Diseño de la base de datos </t>
  </si>
  <si>
    <t>2.5</t>
  </si>
  <si>
    <t xml:space="preserve"> Creación de wireframes y prototipo </t>
  </si>
  <si>
    <t>2.6</t>
  </si>
  <si>
    <t xml:space="preserve"> Planificación de la calidad y recursos </t>
  </si>
  <si>
    <t>2.7</t>
  </si>
  <si>
    <t xml:space="preserve"> Desarrollar el cronograma del proyecto </t>
  </si>
  <si>
    <t>2.8</t>
  </si>
  <si>
    <t xml:space="preserve"> Desarrollar plan de gestión de riesgos </t>
  </si>
  <si>
    <t xml:space="preserve"> Fase Ejecución</t>
  </si>
  <si>
    <t>3.1</t>
  </si>
  <si>
    <t>3.2</t>
  </si>
  <si>
    <t>Desarrollo del Sistema</t>
  </si>
  <si>
    <t xml:space="preserve">Desarrollo FrontEnd </t>
  </si>
  <si>
    <t>Desarrollo BackEnd</t>
  </si>
  <si>
    <t>3.3</t>
  </si>
  <si>
    <t>Pruebas Iniciales</t>
  </si>
  <si>
    <t>Pruebas unitarias</t>
  </si>
  <si>
    <t>Pruebas de integración</t>
  </si>
  <si>
    <t>3.4</t>
  </si>
  <si>
    <t>Gestion de comunicación</t>
  </si>
  <si>
    <t>Realizar reporte de progreso</t>
  </si>
  <si>
    <t>Pruebas Funcionales</t>
  </si>
  <si>
    <t>Correccion de errores</t>
  </si>
  <si>
    <t>Fase Monitoreo y Control</t>
  </si>
  <si>
    <t>4.1</t>
  </si>
  <si>
    <t>Monitoreo</t>
  </si>
  <si>
    <t>Seguimineto del cronograma</t>
  </si>
  <si>
    <t>Identificación de variaciones de costos</t>
  </si>
  <si>
    <t>Validación de cumplimineto de los requerimientos</t>
  </si>
  <si>
    <t>Monitoreo de riesgos</t>
  </si>
  <si>
    <t>Mitigación de riesgos</t>
  </si>
  <si>
    <t>4.2</t>
  </si>
  <si>
    <t>Control</t>
  </si>
  <si>
    <t xml:space="preserve"> Validación del cumplimiento de los estándares de calidad establecidos </t>
  </si>
  <si>
    <t xml:space="preserve"> Solicitud de cambios </t>
  </si>
  <si>
    <t>Implementación de cambios</t>
  </si>
  <si>
    <t>Validación de alcance</t>
  </si>
  <si>
    <t>Fase Cierre</t>
  </si>
  <si>
    <t>5.1</t>
  </si>
  <si>
    <t>Capacitación de usuarios</t>
  </si>
  <si>
    <t xml:space="preserve"> Planificación de capacitaciones </t>
  </si>
  <si>
    <t xml:space="preserve"> Ejecución de las capacitaciones </t>
  </si>
  <si>
    <t xml:space="preserve"> Evaluación de las capacitaciones </t>
  </si>
  <si>
    <t>5.2</t>
  </si>
  <si>
    <t>Documentos de aceptación del proyecto</t>
  </si>
  <si>
    <t>5.3</t>
  </si>
  <si>
    <t xml:space="preserve"> Desarrollar Acta de cierre </t>
  </si>
  <si>
    <t>5.4</t>
  </si>
  <si>
    <t xml:space="preserve"> Documentación de las lecciones aprendidas </t>
  </si>
  <si>
    <t>5.5</t>
  </si>
  <si>
    <t>Cierre del Proyecto</t>
  </si>
  <si>
    <t xml:space="preserve">Líder del Proyecto: </t>
  </si>
  <si>
    <t>Fecha de Inicio: [12/08/2001]</t>
  </si>
  <si>
    <t>Tasa</t>
  </si>
  <si>
    <t>Horas / Jornadas</t>
  </si>
  <si>
    <t>NA</t>
  </si>
  <si>
    <t>INICIO</t>
  </si>
  <si>
    <t>FIN</t>
  </si>
  <si>
    <t>DIAS</t>
  </si>
  <si>
    <t>Hoja: Tasas</t>
  </si>
  <si>
    <t>Descripción:</t>
  </si>
  <si>
    <t>Se usa para registrar los datos maestros para el cálculo del Presupuesto a partir de los recursos.</t>
  </si>
  <si>
    <t>Columna</t>
  </si>
  <si>
    <t>Instrucciones</t>
  </si>
  <si>
    <t>Aquí se especifica el nombre del Recurso, por ejemplo Analista de Sistemas 1, Electricista 1, Gerente de Proyectos, etc.</t>
  </si>
  <si>
    <t>Indica si es un Recurso de tipo Labor, cuando es una persona, Consultor, para servicios especializados contratados a terceros, Materiales (por ej. Componentes Electronicos, Piezas, entre otros.), Licencias de Propiedad Intelectual, Gastos por viajes, Gastos indirectos, o cualquier otro que sea necesario especificar.</t>
  </si>
  <si>
    <t>El tipo de unidad para medir la utilización del recurso, para el caso de personas, pueden ser las horas o jornadas, para materiales, la cantidad de piezas, volumenes o peso. Pueden utilizarse otras según sea el caso.</t>
  </si>
  <si>
    <t>La tasa en moneda a aplicar por la utilización del recurso, por ejemplo para personas esto será el costo por hora o jornada, para consultores la tarifa, para materiales el costo unitario, y así sucesivamente según el tipo de recurso.</t>
  </si>
  <si>
    <t>Hoja: Presupuesto detallado</t>
  </si>
  <si>
    <t>Se detallan los costos por recurso para cada actividad del Proyecto. Luego estos se sumarizan por actividades de mayor nivel</t>
  </si>
  <si>
    <t>Código de Paquete de Trabajo, Tarea de Proyecto o Subtarea, según el método de desglose y codificación de las tareas seleccionado.</t>
  </si>
  <si>
    <t>Nombre de la tarea para la cual se está especificando el Presupuesto. Aquí se puede presentar el desglose en tres niveles y la plantilla esta prefabricada para permitir la totalización.</t>
  </si>
  <si>
    <t>Aquí se especifica el nombre del Recurso, por ejemplo Analista de Sistemas 1, Electricista 1, Gerente de Proyectos, etc. Es importante que todo Recurso asignado en esta hoja, corresponda con uno registrado en la hoja de "Datos", para que así el libro Excel pueda determinar la tasa automáticamente.</t>
  </si>
  <si>
    <t>Indica si es un Recurso de tipo Labor, Materiales, Licencias, Gastos por viajes, Gastos indirectos, o cualquier otro. Su valor lo obtiene el libro Excel automáticamente, buscando en la Hoja "Datos" la Tasa que corresponde al Elemento especificado.</t>
  </si>
  <si>
    <t>El tipo de unidad para medir la utilización del recurso, su valor lo obtiene el libro Excel automáticamente, buscando en la Hoja "Datos" la Tasa que corresponde al Elemento especificado.</t>
  </si>
  <si>
    <t>Aquí se registra el número de unidades del Recurso que consumirá la actividad, debe ser especificado según la estimación realizada (según método de estimación seleccionado).</t>
  </si>
  <si>
    <t>La tasa en moneda a aplicar por la utilización del recurso, su valor lo obtiene el libro Excel automáticamente, buscando en la Hoja "Datos" la Tasa que corresponde al Elemento especificado.</t>
  </si>
  <si>
    <t>Multiplicando la tasa en moneda por el uso del recurso, por las unidades, se obtiene el costo total para la actividad por el uso de dicho recurso.</t>
  </si>
  <si>
    <t>Hoja: Presupuesto por Recursos</t>
  </si>
  <si>
    <t>En esta hoja se totaliza el presupuesto asociado a cada Recurso. Para ello, se sumariza el presupuesto de cada recurso en cada actividad.</t>
  </si>
  <si>
    <t>Se usa esta columna para categorízar los Recursos, como por ejemplo "Costos Directos" y "Costos Indirectos".</t>
  </si>
  <si>
    <t>En esta columna se sumariza el Presupuesto del Recurso en cada actividad de la hoja de Presupuesto Detallado, presentando de esta forma un subtotal por Recurso.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</si>
</sst>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quot;$&quot;* #,##0_ ;_ &quot;$&quot;* \-#,##0_ ;_ &quot;$&quot;* &quot;-&quot;_ ;_ @_ "/>
    <numFmt numFmtId="165" formatCode="_ * #,##0.00_ ;_ * \-#,##0.00_ ;_ * &quot;-&quot;??_ ;_ @_ "/>
    <numFmt numFmtId="166" formatCode="_ * #,##0_ ;_ * \-#,##0_ ;_ * &quot;-&quot;??_ ;_ @_ "/>
    <numFmt numFmtId="167" formatCode="0.0"/>
  </numFmts>
  <fonts count="10">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20"/>
      <color theme="1"/>
      <name val="Calibri"/>
      <family val="2"/>
      <scheme val="minor"/>
    </font>
    <font>
      <b/>
      <sz val="14"/>
      <color theme="3"/>
      <name val="Calibri"/>
      <family val="2"/>
      <scheme val="minor"/>
    </font>
    <font>
      <sz val="10"/>
      <color theme="1"/>
      <name val="Calibri"/>
      <family val="2"/>
      <scheme val="minor"/>
    </font>
    <font>
      <sz val="8"/>
      <name val="Calibri"/>
      <family val="2"/>
      <scheme val="minor"/>
    </font>
    <font>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rgb="FFFFFFFF"/>
        <bgColor rgb="FF000000"/>
      </patternFill>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67">
    <xf numFmtId="0" fontId="0" fillId="0" borderId="0" xfId="0"/>
    <xf numFmtId="0" fontId="0" fillId="2" borderId="0" xfId="0" applyFill="1"/>
    <xf numFmtId="0" fontId="3" fillId="2" borderId="0" xfId="0" applyFont="1" applyFill="1"/>
    <xf numFmtId="0" fontId="2"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4" fillId="2" borderId="0" xfId="0" applyFont="1" applyFill="1" applyAlignment="1">
      <alignment horizontal="center" wrapText="1"/>
    </xf>
    <xf numFmtId="0" fontId="4" fillId="2" borderId="0" xfId="0" applyFont="1" applyFill="1" applyAlignment="1">
      <alignment horizontal="center"/>
    </xf>
    <xf numFmtId="0" fontId="2" fillId="3" borderId="0" xfId="0" applyFont="1" applyFill="1" applyAlignment="1">
      <alignment horizontal="left" vertical="top"/>
    </xf>
    <xf numFmtId="0" fontId="0" fillId="3" borderId="0" xfId="0"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indent="2"/>
    </xf>
    <xf numFmtId="0" fontId="0" fillId="2" borderId="0" xfId="0" applyFill="1" applyAlignment="1">
      <alignment horizontal="left" vertical="top" indent="4"/>
    </xf>
    <xf numFmtId="165" fontId="0" fillId="2" borderId="0" xfId="1" applyFont="1" applyFill="1" applyBorder="1" applyAlignment="1">
      <alignment horizontal="left" vertical="top"/>
    </xf>
    <xf numFmtId="9" fontId="0" fillId="2" borderId="0" xfId="0" applyNumberFormat="1" applyFill="1"/>
    <xf numFmtId="0" fontId="4" fillId="2" borderId="0" xfId="0" applyFont="1" applyFill="1" applyAlignment="1">
      <alignment horizontal="left"/>
    </xf>
    <xf numFmtId="0" fontId="0" fillId="2" borderId="0" xfId="0" applyFill="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0" xfId="0" applyFill="1" applyAlignment="1">
      <alignment wrapText="1"/>
    </xf>
    <xf numFmtId="164" fontId="2" fillId="2" borderId="0" xfId="2" applyFont="1" applyFill="1"/>
    <xf numFmtId="164" fontId="0" fillId="2" borderId="0" xfId="2" applyFont="1" applyFill="1"/>
    <xf numFmtId="164" fontId="4" fillId="2" borderId="0" xfId="2" applyFont="1" applyFill="1" applyAlignment="1">
      <alignment horizontal="center"/>
    </xf>
    <xf numFmtId="164" fontId="3" fillId="3" borderId="0" xfId="2" applyFont="1" applyFill="1"/>
    <xf numFmtId="164" fontId="0" fillId="2" borderId="0" xfId="2" applyFont="1" applyFill="1" applyAlignment="1">
      <alignment horizontal="right" vertical="top"/>
    </xf>
    <xf numFmtId="164" fontId="0" fillId="3" borderId="0" xfId="2" applyFont="1" applyFill="1" applyAlignment="1">
      <alignment horizontal="left" vertical="top"/>
    </xf>
    <xf numFmtId="164" fontId="0" fillId="2" borderId="0" xfId="2" applyFont="1" applyFill="1" applyAlignment="1">
      <alignment horizontal="left" vertical="top"/>
    </xf>
    <xf numFmtId="1" fontId="2" fillId="2" borderId="0" xfId="2" applyNumberFormat="1" applyFont="1" applyFill="1"/>
    <xf numFmtId="1" fontId="0" fillId="2" borderId="0" xfId="2" applyNumberFormat="1" applyFont="1" applyFill="1"/>
    <xf numFmtId="1" fontId="4" fillId="2" borderId="0" xfId="2" applyNumberFormat="1" applyFont="1" applyFill="1" applyAlignment="1">
      <alignment horizontal="center"/>
    </xf>
    <xf numFmtId="1" fontId="0" fillId="3" borderId="0" xfId="2" applyNumberFormat="1" applyFont="1" applyFill="1" applyAlignment="1">
      <alignment horizontal="right" vertical="top"/>
    </xf>
    <xf numFmtId="1" fontId="0" fillId="2" borderId="0" xfId="2" applyNumberFormat="1" applyFont="1" applyFill="1" applyAlignment="1">
      <alignment horizontal="right" vertical="top"/>
    </xf>
    <xf numFmtId="0" fontId="0" fillId="2" borderId="0" xfId="0" applyFill="1" applyAlignment="1">
      <alignment horizontal="left" vertical="center"/>
    </xf>
    <xf numFmtId="0" fontId="2" fillId="4" borderId="0" xfId="0" applyFont="1" applyFill="1" applyAlignment="1">
      <alignment horizontal="left" vertical="top"/>
    </xf>
    <xf numFmtId="0" fontId="0" fillId="4" borderId="0" xfId="0" applyFill="1" applyAlignment="1">
      <alignment horizontal="left" vertical="top"/>
    </xf>
    <xf numFmtId="1" fontId="0" fillId="4" borderId="0" xfId="2" applyNumberFormat="1" applyFont="1" applyFill="1" applyAlignment="1">
      <alignment horizontal="right" vertical="top"/>
    </xf>
    <xf numFmtId="165" fontId="0" fillId="4" borderId="0" xfId="1" applyFont="1" applyFill="1" applyBorder="1" applyAlignment="1">
      <alignment horizontal="left" vertical="top"/>
    </xf>
    <xf numFmtId="164" fontId="0" fillId="2" borderId="0" xfId="2" applyFont="1" applyFill="1" applyBorder="1" applyAlignment="1">
      <alignment horizontal="left" vertical="top"/>
    </xf>
    <xf numFmtId="166" fontId="0" fillId="2" borderId="0" xfId="1" applyNumberFormat="1" applyFont="1" applyFill="1" applyBorder="1" applyAlignment="1">
      <alignment horizontal="left" vertical="top"/>
    </xf>
    <xf numFmtId="166" fontId="0" fillId="2" borderId="0" xfId="0" applyNumberFormat="1" applyFill="1" applyAlignment="1">
      <alignment horizontal="left" vertical="top"/>
    </xf>
    <xf numFmtId="164" fontId="2" fillId="2" borderId="0" xfId="2" applyFont="1" applyFill="1" applyAlignment="1">
      <alignment horizontal="left" vertical="top"/>
    </xf>
    <xf numFmtId="164" fontId="2" fillId="4" borderId="0" xfId="2" applyFont="1" applyFill="1" applyAlignment="1">
      <alignment horizontal="left" vertical="top"/>
    </xf>
    <xf numFmtId="164" fontId="2" fillId="3" borderId="0" xfId="2" applyFont="1" applyFill="1" applyAlignment="1">
      <alignment horizontal="left" vertical="top"/>
    </xf>
    <xf numFmtId="0" fontId="0" fillId="4" borderId="0" xfId="0" applyFill="1" applyAlignment="1">
      <alignment horizontal="center" vertical="top"/>
    </xf>
    <xf numFmtId="164" fontId="4" fillId="2" borderId="0" xfId="2" applyFont="1" applyFill="1" applyAlignment="1">
      <alignment horizontal="left" vertical="top"/>
    </xf>
    <xf numFmtId="164" fontId="4" fillId="2" borderId="0" xfId="2" applyFont="1" applyFill="1"/>
    <xf numFmtId="164" fontId="4" fillId="5" borderId="0" xfId="2" applyFont="1" applyFill="1" applyAlignment="1">
      <alignment horizontal="left" vertical="top"/>
    </xf>
    <xf numFmtId="167" fontId="0" fillId="2" borderId="0" xfId="2" applyNumberFormat="1" applyFont="1" applyFill="1"/>
    <xf numFmtId="0" fontId="0" fillId="4" borderId="0" xfId="0" applyFill="1" applyAlignment="1">
      <alignment vertical="top"/>
    </xf>
    <xf numFmtId="164" fontId="2" fillId="3" borderId="0" xfId="2" applyFont="1" applyFill="1" applyBorder="1" applyAlignment="1">
      <alignment horizontal="center" vertical="top"/>
    </xf>
    <xf numFmtId="164" fontId="0" fillId="2" borderId="0" xfId="2" applyFont="1" applyFill="1" applyBorder="1" applyAlignment="1">
      <alignment horizontal="center" vertical="top"/>
    </xf>
    <xf numFmtId="164" fontId="2" fillId="2" borderId="0" xfId="2" applyFont="1" applyFill="1" applyBorder="1" applyAlignment="1">
      <alignment horizontal="center" vertical="top"/>
    </xf>
    <xf numFmtId="0" fontId="2" fillId="2" borderId="0" xfId="0" applyFont="1" applyFill="1" applyAlignment="1">
      <alignment horizontal="center"/>
    </xf>
    <xf numFmtId="14" fontId="0" fillId="2" borderId="0" xfId="0" applyNumberFormat="1" applyFill="1"/>
    <xf numFmtId="0" fontId="2" fillId="0" borderId="2" xfId="0" applyFont="1" applyBorder="1" applyAlignment="1">
      <alignment horizontal="centerContinuous"/>
    </xf>
    <xf numFmtId="0" fontId="0" fillId="0" borderId="2" xfId="0" applyBorder="1" applyAlignment="1">
      <alignment horizontal="centerContinuous"/>
    </xf>
    <xf numFmtId="0" fontId="2" fillId="0" borderId="2" xfId="0" applyFont="1" applyBorder="1" applyAlignment="1">
      <alignment horizontal="center"/>
    </xf>
    <xf numFmtId="0" fontId="0" fillId="0" borderId="2" xfId="0" applyBorder="1" applyAlignment="1">
      <alignment horizontal="center"/>
    </xf>
    <xf numFmtId="0" fontId="2" fillId="6" borderId="2" xfId="0" applyFont="1" applyFill="1" applyBorder="1" applyAlignment="1">
      <alignment horizontal="centerContinuous"/>
    </xf>
    <xf numFmtId="0" fontId="0" fillId="6" borderId="2" xfId="0" applyFill="1" applyBorder="1" applyAlignment="1">
      <alignment horizontal="centerContinuous"/>
    </xf>
    <xf numFmtId="164" fontId="0" fillId="0" borderId="2" xfId="2" applyFont="1" applyBorder="1" applyAlignment="1">
      <alignment horizontal="center"/>
    </xf>
    <xf numFmtId="164" fontId="0" fillId="0" borderId="2" xfId="0" applyNumberFormat="1" applyBorder="1" applyAlignment="1">
      <alignment horizontal="center"/>
    </xf>
    <xf numFmtId="164" fontId="0" fillId="0" borderId="2" xfId="2" applyFont="1" applyBorder="1" applyAlignment="1">
      <alignment horizontal="centerContinuous"/>
    </xf>
    <xf numFmtId="164" fontId="2" fillId="0" borderId="2" xfId="2" applyFont="1" applyBorder="1" applyAlignment="1">
      <alignment horizontal="center"/>
    </xf>
    <xf numFmtId="0" fontId="9" fillId="7" borderId="0" xfId="0" applyFont="1" applyFill="1"/>
  </cellXfs>
  <cellStyles count="3">
    <cellStyle name="Millares" xfId="1" builtinId="3"/>
    <cellStyle name="Moneda [0]" xfId="2" builtinId="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29308</xdr:colOff>
      <xdr:row>0</xdr:row>
      <xdr:rowOff>65942</xdr:rowOff>
    </xdr:from>
    <xdr:to>
      <xdr:col>6</xdr:col>
      <xdr:colOff>223007</xdr:colOff>
      <xdr:row>1</xdr:row>
      <xdr:rowOff>1064</xdr:rowOff>
    </xdr:to>
    <xdr:pic>
      <xdr:nvPicPr>
        <xdr:cNvPr id="2" name="Imagen 1">
          <a:extLst>
            <a:ext uri="{FF2B5EF4-FFF2-40B4-BE49-F238E27FC236}">
              <a16:creationId xmlns:a16="http://schemas.microsoft.com/office/drawing/2014/main" id="{F5C34C2A-D52D-4A37-8ED2-3CC8488297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18135" y="65942"/>
          <a:ext cx="1790700" cy="440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561975</xdr:colOff>
      <xdr:row>0</xdr:row>
      <xdr:rowOff>28575</xdr:rowOff>
    </xdr:from>
    <xdr:to>
      <xdr:col>7</xdr:col>
      <xdr:colOff>1380084</xdr:colOff>
      <xdr:row>0</xdr:row>
      <xdr:rowOff>469255</xdr:rowOff>
    </xdr:to>
    <xdr:pic>
      <xdr:nvPicPr>
        <xdr:cNvPr id="2" name="Imagen 1">
          <a:extLst>
            <a:ext uri="{FF2B5EF4-FFF2-40B4-BE49-F238E27FC236}">
              <a16:creationId xmlns:a16="http://schemas.microsoft.com/office/drawing/2014/main" id="{74DFE8CE-CD8A-4322-94D4-59F563E5FE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62700" y="28575"/>
          <a:ext cx="1790700" cy="440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200025</xdr:colOff>
      <xdr:row>0</xdr:row>
      <xdr:rowOff>94321</xdr:rowOff>
    </xdr:from>
    <xdr:to>
      <xdr:col>4</xdr:col>
      <xdr:colOff>314325</xdr:colOff>
      <xdr:row>1</xdr:row>
      <xdr:rowOff>201626</xdr:rowOff>
    </xdr:to>
    <xdr:pic>
      <xdr:nvPicPr>
        <xdr:cNvPr id="2" name="Imagen 1">
          <a:extLst>
            <a:ext uri="{FF2B5EF4-FFF2-40B4-BE49-F238E27FC236}">
              <a16:creationId xmlns:a16="http://schemas.microsoft.com/office/drawing/2014/main" id="{DDBC850F-C6BC-92CB-69C5-BE8869479F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4321"/>
          <a:ext cx="1790700" cy="440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680C-8B67-4903-B80B-D699779EAC91}">
  <dimension ref="B3:I27"/>
  <sheetViews>
    <sheetView tabSelected="1" topLeftCell="A5" zoomScale="88" workbookViewId="0">
      <selection activeCell="I8" sqref="I8:I10"/>
    </sheetView>
  </sheetViews>
  <sheetFormatPr defaultColWidth="11.42578125" defaultRowHeight="15"/>
  <cols>
    <col min="2" max="2" width="18.28515625" bestFit="1" customWidth="1"/>
    <col min="3" max="3" width="17.7109375" customWidth="1"/>
    <col min="6" max="6" width="14.85546875" bestFit="1" customWidth="1"/>
    <col min="7" max="8" width="14.140625" bestFit="1" customWidth="1"/>
  </cols>
  <sheetData>
    <row r="3" spans="2:9">
      <c r="B3" s="56" t="s">
        <v>0</v>
      </c>
      <c r="C3" s="57"/>
      <c r="D3" s="57"/>
      <c r="E3" s="57"/>
      <c r="F3" s="57"/>
      <c r="G3" s="57"/>
      <c r="H3" s="57"/>
      <c r="I3" s="57"/>
    </row>
    <row r="5" spans="2:9">
      <c r="B5" s="60" t="s">
        <v>1</v>
      </c>
      <c r="C5" s="61"/>
      <c r="D5" s="61"/>
      <c r="E5" s="61"/>
      <c r="F5" s="61"/>
      <c r="G5" s="61"/>
      <c r="H5" s="61"/>
      <c r="I5" s="61"/>
    </row>
    <row r="6" spans="2:9">
      <c r="B6" s="58" t="s">
        <v>2</v>
      </c>
      <c r="C6" s="58"/>
      <c r="D6" s="58" t="s">
        <v>3</v>
      </c>
      <c r="E6" s="58" t="s">
        <v>4</v>
      </c>
      <c r="F6" s="58" t="s">
        <v>5</v>
      </c>
      <c r="G6" s="58" t="s">
        <v>6</v>
      </c>
      <c r="H6" s="58" t="s">
        <v>7</v>
      </c>
      <c r="I6" s="58" t="s">
        <v>8</v>
      </c>
    </row>
    <row r="7" spans="2:9">
      <c r="B7" s="58" t="s">
        <v>9</v>
      </c>
      <c r="C7" s="58" t="s">
        <v>10</v>
      </c>
      <c r="D7" s="59"/>
      <c r="E7" s="59"/>
      <c r="F7" s="59"/>
      <c r="G7" s="59"/>
      <c r="H7" s="59"/>
      <c r="I7" s="59"/>
    </row>
    <row r="8" spans="2:9">
      <c r="B8" s="58" t="s">
        <v>11</v>
      </c>
      <c r="C8" s="59" t="s">
        <v>12</v>
      </c>
      <c r="D8" s="59">
        <v>3</v>
      </c>
      <c r="E8" s="59">
        <v>1</v>
      </c>
      <c r="F8" s="62">
        <v>1800000</v>
      </c>
      <c r="G8" s="62">
        <f>D8*E8*F8</f>
        <v>5400000</v>
      </c>
      <c r="H8" s="62">
        <f>F8/30</f>
        <v>60000</v>
      </c>
      <c r="I8" s="63">
        <f>H8/8</f>
        <v>7500</v>
      </c>
    </row>
    <row r="9" spans="2:9">
      <c r="B9" s="58" t="s">
        <v>13</v>
      </c>
      <c r="C9" s="59" t="s">
        <v>14</v>
      </c>
      <c r="D9" s="59">
        <v>3</v>
      </c>
      <c r="E9" s="59">
        <v>1</v>
      </c>
      <c r="F9" s="62">
        <v>1600000</v>
      </c>
      <c r="G9" s="62">
        <f t="shared" ref="G9:G11" si="0">D9*E9*F9</f>
        <v>4800000</v>
      </c>
      <c r="H9" s="62">
        <f t="shared" ref="H9:H10" si="1">F9/30</f>
        <v>53333.333333333336</v>
      </c>
      <c r="I9" s="63">
        <f t="shared" ref="I9:I10" si="2">H9/8</f>
        <v>6666.666666666667</v>
      </c>
    </row>
    <row r="10" spans="2:9">
      <c r="B10" s="58" t="s">
        <v>15</v>
      </c>
      <c r="C10" s="59" t="s">
        <v>16</v>
      </c>
      <c r="D10" s="59">
        <v>3</v>
      </c>
      <c r="E10" s="59">
        <v>1</v>
      </c>
      <c r="F10" s="62">
        <v>1400000</v>
      </c>
      <c r="G10" s="62">
        <f t="shared" si="0"/>
        <v>4200000</v>
      </c>
      <c r="H10" s="62">
        <f t="shared" si="1"/>
        <v>46666.666666666664</v>
      </c>
      <c r="I10" s="63">
        <f t="shared" si="2"/>
        <v>5833.333333333333</v>
      </c>
    </row>
    <row r="11" spans="2:9">
      <c r="B11" s="56" t="s">
        <v>17</v>
      </c>
      <c r="C11" s="57"/>
      <c r="D11" s="57"/>
      <c r="E11" s="57"/>
      <c r="F11" s="64"/>
      <c r="G11" s="62">
        <f>G10+G9+G8</f>
        <v>14400000</v>
      </c>
      <c r="H11" s="62"/>
      <c r="I11" s="63"/>
    </row>
    <row r="12" spans="2:9">
      <c r="B12" s="60" t="s">
        <v>18</v>
      </c>
      <c r="C12" s="61"/>
      <c r="D12" s="61"/>
      <c r="E12" s="61"/>
      <c r="F12" s="61"/>
      <c r="G12" s="61"/>
      <c r="H12" s="61"/>
      <c r="I12" s="61"/>
    </row>
    <row r="13" spans="2:9">
      <c r="B13" s="58"/>
      <c r="C13" s="58"/>
      <c r="D13" s="58" t="s">
        <v>3</v>
      </c>
      <c r="E13" s="58" t="s">
        <v>4</v>
      </c>
      <c r="F13" s="58" t="s">
        <v>5</v>
      </c>
      <c r="G13" s="58" t="s">
        <v>6</v>
      </c>
      <c r="H13" s="58"/>
      <c r="I13" s="58"/>
    </row>
    <row r="14" spans="2:9">
      <c r="B14" s="58" t="s">
        <v>19</v>
      </c>
      <c r="C14" s="59"/>
      <c r="D14" s="59">
        <v>3</v>
      </c>
      <c r="E14" s="59">
        <v>3</v>
      </c>
      <c r="F14" s="62">
        <v>800000</v>
      </c>
      <c r="G14" s="62">
        <f>D14*E14*F14</f>
        <v>7200000</v>
      </c>
      <c r="H14" s="62"/>
      <c r="I14" s="63"/>
    </row>
    <row r="15" spans="2:9">
      <c r="B15" s="58" t="s">
        <v>20</v>
      </c>
      <c r="C15" s="59"/>
      <c r="D15" s="59">
        <v>3</v>
      </c>
      <c r="E15" s="59">
        <v>1</v>
      </c>
      <c r="F15" s="62">
        <v>25990</v>
      </c>
      <c r="G15" s="62">
        <f t="shared" ref="G15:G18" si="3">D15*E15*F15</f>
        <v>77970</v>
      </c>
      <c r="H15" s="62"/>
      <c r="I15" s="63"/>
    </row>
    <row r="16" spans="2:9">
      <c r="B16" s="58" t="s">
        <v>21</v>
      </c>
      <c r="C16" s="59"/>
      <c r="D16" s="59">
        <v>3</v>
      </c>
      <c r="E16" s="59">
        <v>3</v>
      </c>
      <c r="F16" s="62">
        <v>6000</v>
      </c>
      <c r="G16" s="62">
        <f t="shared" si="3"/>
        <v>54000</v>
      </c>
      <c r="H16" s="62"/>
      <c r="I16" s="63"/>
    </row>
    <row r="17" spans="2:9">
      <c r="B17" s="58" t="s">
        <v>22</v>
      </c>
      <c r="C17" s="59"/>
      <c r="D17" s="59">
        <v>3</v>
      </c>
      <c r="E17" s="59">
        <v>2</v>
      </c>
      <c r="F17" s="62">
        <v>11550</v>
      </c>
      <c r="G17" s="62">
        <f t="shared" si="3"/>
        <v>69300</v>
      </c>
      <c r="H17" s="62"/>
      <c r="I17" s="63"/>
    </row>
    <row r="18" spans="2:9">
      <c r="B18" s="56" t="s">
        <v>23</v>
      </c>
      <c r="C18" s="57"/>
      <c r="D18" s="57"/>
      <c r="E18" s="57"/>
      <c r="F18" s="64"/>
      <c r="G18" s="62">
        <f>G14+G15+G16+G17</f>
        <v>7401270</v>
      </c>
      <c r="H18" s="62"/>
      <c r="I18" s="63"/>
    </row>
    <row r="19" spans="2:9">
      <c r="B19" s="60" t="s">
        <v>24</v>
      </c>
      <c r="C19" s="61"/>
      <c r="D19" s="61"/>
      <c r="E19" s="61"/>
      <c r="F19" s="61"/>
      <c r="G19" s="61"/>
      <c r="H19" s="61"/>
      <c r="I19" s="61"/>
    </row>
    <row r="20" spans="2:9">
      <c r="B20" s="58"/>
      <c r="C20" s="58"/>
      <c r="D20" s="58" t="s">
        <v>3</v>
      </c>
      <c r="E20" s="58" t="s">
        <v>4</v>
      </c>
      <c r="F20" s="58" t="s">
        <v>5</v>
      </c>
      <c r="G20" s="58" t="s">
        <v>6</v>
      </c>
      <c r="H20" s="58" t="s">
        <v>25</v>
      </c>
      <c r="I20" s="58"/>
    </row>
    <row r="21" spans="2:9">
      <c r="B21" s="58" t="s">
        <v>26</v>
      </c>
      <c r="C21" s="59"/>
      <c r="D21" s="59">
        <v>3</v>
      </c>
      <c r="E21" s="59">
        <v>3</v>
      </c>
      <c r="F21" s="62">
        <v>30000</v>
      </c>
      <c r="G21" s="62">
        <f>D21*E21*F21</f>
        <v>270000</v>
      </c>
      <c r="H21" s="62"/>
      <c r="I21" s="63"/>
    </row>
    <row r="22" spans="2:9">
      <c r="B22" s="58" t="s">
        <v>27</v>
      </c>
      <c r="C22" s="59"/>
      <c r="D22" s="59">
        <v>3</v>
      </c>
      <c r="E22" s="59">
        <f>8*3</f>
        <v>24</v>
      </c>
      <c r="F22" s="62">
        <f>H22*E22</f>
        <v>5760</v>
      </c>
      <c r="G22" s="62">
        <f t="shared" ref="G22:G25" si="4">D22*E22*F22</f>
        <v>414720</v>
      </c>
      <c r="H22" s="62">
        <v>240</v>
      </c>
      <c r="I22" s="63"/>
    </row>
    <row r="23" spans="2:9">
      <c r="B23" s="58" t="s">
        <v>28</v>
      </c>
      <c r="C23" s="59"/>
      <c r="D23" s="59">
        <v>3</v>
      </c>
      <c r="E23" s="59">
        <v>3</v>
      </c>
      <c r="F23" s="62">
        <v>19990</v>
      </c>
      <c r="G23" s="62">
        <f t="shared" si="4"/>
        <v>179910</v>
      </c>
      <c r="H23" s="62"/>
      <c r="I23" s="63"/>
    </row>
    <row r="24" spans="2:9">
      <c r="B24" s="56" t="s">
        <v>29</v>
      </c>
      <c r="C24" s="57"/>
      <c r="D24" s="57"/>
      <c r="E24" s="57"/>
      <c r="F24" s="64"/>
      <c r="G24" s="62">
        <f>G23+G22+G21</f>
        <v>864630</v>
      </c>
    </row>
    <row r="25" spans="2:9">
      <c r="B25" s="60" t="s">
        <v>30</v>
      </c>
      <c r="C25" s="61"/>
      <c r="D25" s="61"/>
      <c r="E25" s="61"/>
      <c r="F25" s="61"/>
      <c r="G25" s="65">
        <f>G24+G18+G11</f>
        <v>22665900</v>
      </c>
    </row>
    <row r="27" spans="2:9">
      <c r="B27" s="61"/>
      <c r="C27" s="61"/>
      <c r="D27" s="61"/>
      <c r="E27" s="61"/>
      <c r="F27" s="61"/>
      <c r="G27" s="61"/>
      <c r="H27" s="61"/>
      <c r="I27" s="6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23"/>
  <sheetViews>
    <sheetView view="pageBreakPreview" topLeftCell="A2" zoomScale="109" zoomScaleNormal="100" zoomScaleSheetLayoutView="109" workbookViewId="0">
      <selection activeCell="C9" sqref="C9:C11"/>
    </sheetView>
  </sheetViews>
  <sheetFormatPr defaultColWidth="11.42578125" defaultRowHeight="15"/>
  <cols>
    <col min="1" max="1" width="1.42578125" style="1" customWidth="1"/>
    <col min="2" max="2" width="11.140625" style="1" customWidth="1"/>
    <col min="3" max="3" width="26.28515625" style="1" customWidth="1"/>
    <col min="4" max="4" width="8" style="1" customWidth="1"/>
    <col min="5" max="5" width="19" style="1" customWidth="1"/>
    <col min="6" max="6" width="24" style="1" bestFit="1" customWidth="1"/>
    <col min="7" max="7" width="27.85546875" style="1" customWidth="1"/>
    <col min="8" max="8" width="1.7109375" style="1" customWidth="1"/>
    <col min="9" max="9" width="17.85546875" style="1" customWidth="1"/>
    <col min="10" max="10" width="12.28515625" style="1" bestFit="1" customWidth="1"/>
    <col min="11" max="11" width="2.140625" style="1" customWidth="1"/>
    <col min="12" max="16384" width="11.42578125" style="1"/>
  </cols>
  <sheetData>
    <row r="1" spans="2:7" ht="39.75" customHeight="1">
      <c r="B1" s="5" t="s">
        <v>31</v>
      </c>
      <c r="F1" s="3"/>
    </row>
    <row r="2" spans="2:7" ht="18.75">
      <c r="B2" s="6" t="s">
        <v>32</v>
      </c>
      <c r="E2" s="1" t="s">
        <v>33</v>
      </c>
      <c r="G2" s="16">
        <f>'Presupuesto Detallado'!I2</f>
        <v>0.3</v>
      </c>
    </row>
    <row r="3" spans="2:7" ht="15.75">
      <c r="B3" s="7" t="s">
        <v>34</v>
      </c>
      <c r="D3" s="2"/>
      <c r="E3" s="9" t="s">
        <v>35</v>
      </c>
      <c r="F3" s="9" t="s">
        <v>36</v>
      </c>
      <c r="G3" s="9" t="s">
        <v>37</v>
      </c>
    </row>
    <row r="4" spans="2:7" ht="15.75">
      <c r="B4" s="7" t="s">
        <v>38</v>
      </c>
      <c r="D4" s="4" t="s">
        <v>37</v>
      </c>
      <c r="E4" s="25">
        <f>G7+G20</f>
        <v>6499970</v>
      </c>
      <c r="F4" s="25">
        <f>E4*G2</f>
        <v>1949991</v>
      </c>
      <c r="G4" s="25">
        <f>SUM(E4:F4)</f>
        <v>8449961</v>
      </c>
    </row>
    <row r="6" spans="2:7" ht="15.75">
      <c r="B6" s="9" t="s">
        <v>39</v>
      </c>
      <c r="C6" s="9" t="s">
        <v>40</v>
      </c>
      <c r="D6" s="9"/>
      <c r="E6" s="9" t="s">
        <v>41</v>
      </c>
      <c r="F6" s="9" t="s">
        <v>42</v>
      </c>
      <c r="G6" s="9" t="s">
        <v>35</v>
      </c>
    </row>
    <row r="7" spans="2:7">
      <c r="B7" s="10" t="s">
        <v>43</v>
      </c>
      <c r="C7" s="10"/>
      <c r="D7" s="10"/>
      <c r="E7" s="10"/>
      <c r="F7" s="44"/>
      <c r="G7" s="51">
        <f>G11+G13+G14+G16+G17+G19</f>
        <v>6172050</v>
      </c>
    </row>
    <row r="8" spans="2:7">
      <c r="B8" s="13" t="s">
        <v>44</v>
      </c>
      <c r="C8" s="12"/>
      <c r="D8" s="12"/>
      <c r="E8" s="12"/>
      <c r="F8" s="28"/>
      <c r="G8" s="52"/>
    </row>
    <row r="9" spans="2:7">
      <c r="B9" s="13"/>
      <c r="C9" s="66" t="s">
        <v>12</v>
      </c>
      <c r="D9" s="12"/>
      <c r="E9" s="12" t="str">
        <f>VLOOKUP(C9,Datos!$B$6:$E$18,3,)</f>
        <v>Horas / Jornadas</v>
      </c>
      <c r="F9" s="28">
        <f>VLOOKUP(C9,Datos!$B$6:$E$18,4,)</f>
        <v>7500</v>
      </c>
      <c r="G9" s="52"/>
    </row>
    <row r="10" spans="2:7">
      <c r="B10" s="13"/>
      <c r="C10" s="66" t="s">
        <v>14</v>
      </c>
      <c r="D10" s="12"/>
      <c r="E10" s="12" t="str">
        <f>VLOOKUP(C10,Datos!$B$6:$E$18,3,)</f>
        <v>Horas / Jornadas</v>
      </c>
      <c r="F10" s="28">
        <f>VLOOKUP(C10,Datos!$B$6:$E$18,4,)</f>
        <v>6666.666666666667</v>
      </c>
      <c r="G10" s="52"/>
    </row>
    <row r="11" spans="2:7">
      <c r="B11" s="14"/>
      <c r="C11" s="66" t="s">
        <v>16</v>
      </c>
      <c r="D11" s="12"/>
      <c r="E11" s="12" t="str">
        <f>VLOOKUP(C11,Datos!$B$10:$E$18,3,)</f>
        <v>Horas / Jornadas</v>
      </c>
      <c r="F11" s="26">
        <f>VLOOKUP(C11,Datos!$B$10:$E$18,4,)</f>
        <v>5833.333333333333</v>
      </c>
      <c r="G11" s="52">
        <f>SUMIF('Presupuesto Detallado'!$D$6:$D$209,'Por Recursos'!$C11,'Presupuesto Detallado'!$I$6:$I$209)</f>
        <v>5880000</v>
      </c>
    </row>
    <row r="12" spans="2:7">
      <c r="B12" s="13" t="s">
        <v>45</v>
      </c>
      <c r="C12" s="12"/>
      <c r="D12" s="12"/>
      <c r="E12" s="12"/>
      <c r="F12" s="39"/>
      <c r="G12" s="52">
        <f>SUMIF('Presupuesto Detallado'!$D$6:$D$209,'Por Recursos'!$C12,'Presupuesto Detallado'!$I$6:$I$209)</f>
        <v>0</v>
      </c>
    </row>
    <row r="13" spans="2:7">
      <c r="B13" s="12"/>
      <c r="C13" s="12" t="s">
        <v>46</v>
      </c>
      <c r="D13" s="12"/>
      <c r="E13" s="12" t="str">
        <f>VLOOKUP(C13,Datos!$B$10:$E$18,3,)</f>
        <v>Horas / Jornadas</v>
      </c>
      <c r="F13" s="26">
        <f>VLOOKUP(C13,Datos!$B$10:$E$18,4,)</f>
        <v>0</v>
      </c>
      <c r="G13" s="52">
        <f>SUMIF('Presupuesto Detallado'!$D$6:$D$209,'Por Recursos'!$C13,'Presupuesto Detallado'!$I$6:$I$209)</f>
        <v>0</v>
      </c>
    </row>
    <row r="14" spans="2:7">
      <c r="B14" s="12"/>
      <c r="C14" s="12" t="s">
        <v>47</v>
      </c>
      <c r="D14" s="12"/>
      <c r="E14" s="12" t="str">
        <f>VLOOKUP(C14,Datos!$B$10:$E$18,3,)</f>
        <v>Horas / Jornadas</v>
      </c>
      <c r="F14" s="26">
        <f>VLOOKUP(C14,Datos!$B$10:$E$18,4,)</f>
        <v>0</v>
      </c>
      <c r="G14" s="52">
        <f>SUMIF('Presupuesto Detallado'!$D$6:$D$209,'Por Recursos'!$C14,'Presupuesto Detallado'!$I$6:$I$209)</f>
        <v>0</v>
      </c>
    </row>
    <row r="15" spans="2:7">
      <c r="B15" s="13" t="s">
        <v>48</v>
      </c>
      <c r="C15" s="12"/>
      <c r="D15" s="12"/>
      <c r="E15" s="12"/>
      <c r="F15" s="39"/>
      <c r="G15" s="52">
        <f>SUMIF('Presupuesto Detallado'!$D$6:$D$209,'Por Recursos'!$C15,'Presupuesto Detallado'!$I$6:$I$209)</f>
        <v>0</v>
      </c>
    </row>
    <row r="16" spans="2:7">
      <c r="B16" s="12"/>
      <c r="C16" s="12" t="s">
        <v>49</v>
      </c>
      <c r="D16" s="12"/>
      <c r="E16" s="12" t="str">
        <f>VLOOKUP(C16,Datos!$B$10:$E$18,3,)</f>
        <v>Cantidad</v>
      </c>
      <c r="F16" s="26">
        <f>VLOOKUP(C16,Datos!$B$10:$E$18,4,)</f>
        <v>11550</v>
      </c>
      <c r="G16" s="52">
        <f>SUMIF('Presupuesto Detallado'!$D$6:$D$209,'Por Recursos'!$C16,'Presupuesto Detallado'!$I$6:$I$209)</f>
        <v>173250</v>
      </c>
    </row>
    <row r="17" spans="2:7">
      <c r="B17" s="12"/>
      <c r="C17" s="12" t="s">
        <v>21</v>
      </c>
      <c r="D17" s="12"/>
      <c r="E17" s="12" t="str">
        <f>VLOOKUP(C17,Datos!$B$10:$E$18,3,)</f>
        <v>Cantidad</v>
      </c>
      <c r="F17" s="26">
        <f>VLOOKUP(C17,Datos!$B$10:$E$18,4,)</f>
        <v>6000</v>
      </c>
      <c r="G17" s="52">
        <f>SUMIF('Presupuesto Detallado'!$D$6:$D$209,'Por Recursos'!$C17,'Presupuesto Detallado'!$I$6:$I$209)</f>
        <v>90000</v>
      </c>
    </row>
    <row r="18" spans="2:7">
      <c r="B18" s="13" t="s">
        <v>50</v>
      </c>
      <c r="C18" s="12"/>
      <c r="D18" s="12"/>
      <c r="E18" s="12"/>
      <c r="F18" s="39"/>
      <c r="G18" s="52">
        <f>SUMIF('Presupuesto Detallado'!$D$6:$D$209,'Por Recursos'!$C18,'Presupuesto Detallado'!$I$6:$I$209)</f>
        <v>0</v>
      </c>
    </row>
    <row r="19" spans="2:7">
      <c r="C19" s="12" t="s">
        <v>51</v>
      </c>
      <c r="D19" s="12"/>
      <c r="E19" s="12" t="str">
        <f>VLOOKUP(C19,Datos!$B$10:$E$18,3,)</f>
        <v>Cantidad</v>
      </c>
      <c r="F19" s="26">
        <f>VLOOKUP(C19,Datos!$B$10:$E$18,4,)</f>
        <v>240</v>
      </c>
      <c r="G19" s="52">
        <f>SUMIF('Presupuesto Detallado'!$D$6:$D$209,'Por Recursos'!$C19,'Presupuesto Detallado'!$I$6:$I$209)</f>
        <v>28800</v>
      </c>
    </row>
    <row r="20" spans="2:7">
      <c r="B20" s="10" t="s">
        <v>52</v>
      </c>
      <c r="C20" s="10"/>
      <c r="D20" s="10"/>
      <c r="E20" s="10"/>
      <c r="F20" s="44"/>
      <c r="G20" s="53">
        <f>G21+G22+G23</f>
        <v>327920</v>
      </c>
    </row>
    <row r="21" spans="2:7">
      <c r="B21" s="12"/>
      <c r="C21" s="12" t="s">
        <v>26</v>
      </c>
      <c r="D21" s="12"/>
      <c r="E21" s="12" t="str">
        <f>VLOOKUP(C21,Datos!$B$10:$E$18,3,)</f>
        <v>NA</v>
      </c>
      <c r="F21" s="26">
        <f>VLOOKUP(C21,Datos!$B$10:$E$18,4,)</f>
        <v>30000</v>
      </c>
      <c r="G21" s="52">
        <f>SUMIF('Presupuesto Detallado'!$D$6:$D$209,'Por Recursos'!$C21,'Presupuesto Detallado'!$I$6:$I$209)</f>
        <v>150000</v>
      </c>
    </row>
    <row r="22" spans="2:7">
      <c r="B22" s="12"/>
      <c r="C22" s="12" t="s">
        <v>28</v>
      </c>
      <c r="D22" s="12"/>
      <c r="E22" s="12" t="str">
        <f>VLOOKUP(C22,Datos!$B$10:$E$18,3,)</f>
        <v>NA</v>
      </c>
      <c r="F22" s="26">
        <f>VLOOKUP(C22,Datos!$B$10:$E$18,4,)</f>
        <v>19990</v>
      </c>
      <c r="G22" s="52">
        <f>SUMIF('Presupuesto Detallado'!$D$6:$D$209,'Por Recursos'!$C22,'Presupuesto Detallado'!$I$6:$I$209)</f>
        <v>99950</v>
      </c>
    </row>
    <row r="23" spans="2:7">
      <c r="B23" s="12"/>
      <c r="C23" s="12" t="s">
        <v>20</v>
      </c>
      <c r="D23" s="12"/>
      <c r="E23" s="12" t="str">
        <f>VLOOKUP(C23,Datos!$B$10:$E$18,3,)</f>
        <v>NA</v>
      </c>
      <c r="F23" s="26">
        <f>VLOOKUP(C23,Datos!$B$10:$E$18,4,)</f>
        <v>25990</v>
      </c>
      <c r="G23" s="52">
        <f>SUMIF('Presupuesto Detallado'!$D$6:$D$209,'Por Recursos'!$C23,'Presupuesto Detallado'!$I$6:$I$209)</f>
        <v>77970</v>
      </c>
    </row>
  </sheetData>
  <pageMargins left="0.70866141732283472" right="0.70866141732283472" top="0.74803149606299213" bottom="0.74803149606299213" header="0.31496062992125984" footer="0.31496062992125984"/>
  <pageSetup scale="7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J216"/>
  <sheetViews>
    <sheetView view="pageBreakPreview" zoomScale="104" zoomScaleNormal="100" zoomScaleSheetLayoutView="76" workbookViewId="0">
      <selection activeCell="H5" sqref="H5"/>
    </sheetView>
  </sheetViews>
  <sheetFormatPr defaultColWidth="11.42578125" defaultRowHeight="15"/>
  <cols>
    <col min="1" max="1" width="1.42578125" style="1" customWidth="1"/>
    <col min="2" max="2" width="7.85546875" style="1" customWidth="1"/>
    <col min="3" max="3" width="38.28515625" style="1" bestFit="1" customWidth="1"/>
    <col min="4" max="4" width="27" style="1" customWidth="1"/>
    <col min="5" max="5" width="19.140625" style="1" bestFit="1" customWidth="1"/>
    <col min="6" max="6" width="18" style="1" bestFit="1" customWidth="1"/>
    <col min="7" max="7" width="14.5703125" style="30" customWidth="1"/>
    <col min="8" max="8" width="24" style="1" bestFit="1" customWidth="1"/>
    <col min="9" max="9" width="17.140625" style="23" customWidth="1"/>
    <col min="10" max="10" width="19.7109375" style="1" customWidth="1"/>
    <col min="11" max="11" width="12.28515625" style="1" bestFit="1" customWidth="1"/>
    <col min="12" max="12" width="2.140625" style="1" customWidth="1"/>
    <col min="13" max="16384" width="11.42578125" style="1"/>
  </cols>
  <sheetData>
    <row r="1" spans="2:9" ht="41.25" customHeight="1">
      <c r="B1" s="5" t="s">
        <v>31</v>
      </c>
      <c r="G1" s="29"/>
    </row>
    <row r="2" spans="2:9" ht="18.75">
      <c r="B2" s="6" t="s">
        <v>32</v>
      </c>
      <c r="G2" s="30" t="s">
        <v>33</v>
      </c>
      <c r="I2" s="49">
        <v>0.3</v>
      </c>
    </row>
    <row r="3" spans="2:9" ht="15.75" customHeight="1">
      <c r="B3" s="7" t="s">
        <v>34</v>
      </c>
      <c r="E3" s="2"/>
      <c r="F3" s="2"/>
      <c r="G3" s="31" t="s">
        <v>35</v>
      </c>
      <c r="H3" s="9" t="s">
        <v>36</v>
      </c>
      <c r="I3" s="24" t="s">
        <v>37</v>
      </c>
    </row>
    <row r="4" spans="2:9" ht="15" customHeight="1">
      <c r="B4" s="7" t="s">
        <v>38</v>
      </c>
      <c r="E4" s="4" t="s">
        <v>37</v>
      </c>
      <c r="F4" s="4"/>
      <c r="G4" s="25">
        <f>I7+I37+I85+I126+I172</f>
        <v>20779970</v>
      </c>
      <c r="H4" s="25">
        <f>G4*I2</f>
        <v>6233991</v>
      </c>
      <c r="I4" s="25">
        <f>G4+H4</f>
        <v>27013961</v>
      </c>
    </row>
    <row r="6" spans="2:9" ht="15.75">
      <c r="B6" s="8" t="s">
        <v>53</v>
      </c>
      <c r="C6" s="9" t="s">
        <v>54</v>
      </c>
      <c r="D6" s="9" t="s">
        <v>55</v>
      </c>
      <c r="E6" s="9" t="s">
        <v>56</v>
      </c>
      <c r="F6" s="9" t="s">
        <v>41</v>
      </c>
      <c r="G6" s="31" t="s">
        <v>57</v>
      </c>
      <c r="H6" s="9" t="s">
        <v>42</v>
      </c>
      <c r="I6" s="24" t="s">
        <v>35</v>
      </c>
    </row>
    <row r="7" spans="2:9" ht="15" customHeight="1">
      <c r="B7" s="10">
        <v>1</v>
      </c>
      <c r="C7" s="10" t="s">
        <v>58</v>
      </c>
      <c r="D7" s="11"/>
      <c r="E7" s="11"/>
      <c r="F7" s="11"/>
      <c r="G7" s="32"/>
      <c r="H7" s="11"/>
      <c r="I7" s="48">
        <f>I8+I15+I21+I27+I32</f>
        <v>1708400</v>
      </c>
    </row>
    <row r="8" spans="2:9" ht="15" customHeight="1">
      <c r="B8" s="35"/>
      <c r="C8" s="35" t="s">
        <v>59</v>
      </c>
      <c r="D8" s="36"/>
      <c r="E8" s="36"/>
      <c r="F8" s="36"/>
      <c r="G8" s="37"/>
      <c r="H8" s="36"/>
      <c r="I8" s="43">
        <f>SUM(I9:I14)</f>
        <v>108400</v>
      </c>
    </row>
    <row r="9" spans="2:9" s="12" customFormat="1" ht="15" customHeight="1">
      <c r="B9" s="36"/>
      <c r="C9" s="36"/>
      <c r="D9" s="36" t="s">
        <v>49</v>
      </c>
      <c r="E9" s="38" t="str">
        <f>VLOOKUP(D9,Datos!$B$10:$E$18,2,)</f>
        <v>Licencias</v>
      </c>
      <c r="F9" s="38" t="str">
        <f>VLOOKUP(D9,Datos!$B$10:$E$18,3,)</f>
        <v>Cantidad</v>
      </c>
      <c r="G9" s="50">
        <v>3</v>
      </c>
      <c r="H9" s="40">
        <f>VLOOKUP(D9,Datos!$B$10:$E$18,4,)</f>
        <v>11550</v>
      </c>
      <c r="I9" s="28">
        <f>G9*H9</f>
        <v>34650</v>
      </c>
    </row>
    <row r="10" spans="2:9" s="12" customFormat="1" ht="15" customHeight="1">
      <c r="B10" s="36"/>
      <c r="C10" s="36"/>
      <c r="D10" s="36" t="s">
        <v>21</v>
      </c>
      <c r="E10" s="38" t="str">
        <f>VLOOKUP(D10,Datos!$B$10:$E$18,2,)</f>
        <v>Licencias</v>
      </c>
      <c r="F10" s="38" t="str">
        <f>VLOOKUP(D10,Datos!$B$10:$E$18,3,)</f>
        <v>Cantidad</v>
      </c>
      <c r="G10" s="50">
        <v>3</v>
      </c>
      <c r="H10" s="40">
        <f>VLOOKUP(D10,Datos!$B$10:$E$18,4,)</f>
        <v>6000</v>
      </c>
      <c r="I10" s="28">
        <f t="shared" ref="I10:I13" si="0">G10*H10</f>
        <v>18000</v>
      </c>
    </row>
    <row r="11" spans="2:9" s="12" customFormat="1" ht="15" customHeight="1">
      <c r="B11" s="36"/>
      <c r="C11" s="36"/>
      <c r="D11" s="36" t="s">
        <v>51</v>
      </c>
      <c r="E11" s="38" t="str">
        <f>VLOOKUP(D11,Datos!$B$10:$E$18,2,)</f>
        <v>Viajes</v>
      </c>
      <c r="F11" s="38" t="str">
        <f>VLOOKUP(D11,Datos!$B$10:$E$18,3,)</f>
        <v>Cantidad</v>
      </c>
      <c r="G11" s="50">
        <f>8*3</f>
        <v>24</v>
      </c>
      <c r="H11" s="40">
        <f>VLOOKUP(D11,Datos!$B$10:$E$18,4,)</f>
        <v>240</v>
      </c>
      <c r="I11" s="28">
        <f t="shared" si="0"/>
        <v>5760</v>
      </c>
    </row>
    <row r="12" spans="2:9" s="12" customFormat="1" ht="15" customHeight="1">
      <c r="B12" s="36"/>
      <c r="C12" s="36"/>
      <c r="D12" s="36" t="s">
        <v>26</v>
      </c>
      <c r="E12" s="38" t="str">
        <f>VLOOKUP(D12,Datos!$B$10:$E$18,2,)</f>
        <v>Gastos Indirectos</v>
      </c>
      <c r="F12" s="38" t="str">
        <f>VLOOKUP(D12,Datos!$B$10:$E$18,3,)</f>
        <v>NA</v>
      </c>
      <c r="G12" s="50">
        <v>1</v>
      </c>
      <c r="H12" s="40">
        <f>VLOOKUP(D12,Datos!$B$10:$E$18,4,)</f>
        <v>30000</v>
      </c>
      <c r="I12" s="28">
        <f t="shared" si="0"/>
        <v>30000</v>
      </c>
    </row>
    <row r="13" spans="2:9" s="12" customFormat="1" ht="15" customHeight="1">
      <c r="B13" s="36"/>
      <c r="C13" s="36"/>
      <c r="D13" s="36" t="s">
        <v>28</v>
      </c>
      <c r="E13" s="38" t="str">
        <f>VLOOKUP(D13,Datos!$B$10:$E$18,2,)</f>
        <v>Gastos Indirectos</v>
      </c>
      <c r="F13" s="38" t="str">
        <f>VLOOKUP(D13,Datos!$B$10:$E$18,3,)</f>
        <v>NA</v>
      </c>
      <c r="G13" s="50">
        <v>1</v>
      </c>
      <c r="H13" s="40">
        <f>VLOOKUP(D13,Datos!$B$10:$E$18,4,)</f>
        <v>19990</v>
      </c>
      <c r="I13" s="28">
        <f t="shared" si="0"/>
        <v>19990</v>
      </c>
    </row>
    <row r="14" spans="2:9" s="12" customFormat="1" ht="15" customHeight="1">
      <c r="B14" s="36"/>
      <c r="C14" s="36"/>
      <c r="D14" s="36" t="s">
        <v>20</v>
      </c>
      <c r="E14" s="38" t="str">
        <f>VLOOKUP(D14,Datos!$B$10:$E$18,2,)</f>
        <v>Gastos Indirectos</v>
      </c>
      <c r="F14" s="38" t="str">
        <f>VLOOKUP(D14,Datos!$B$10:$E$18,3,)</f>
        <v>NA</v>
      </c>
      <c r="G14" s="50">
        <v>0</v>
      </c>
      <c r="H14" s="40">
        <f>VLOOKUP(D14,Datos!$B$10:$E$18,4,)</f>
        <v>25990</v>
      </c>
      <c r="I14" s="28">
        <f>G14*H14</f>
        <v>0</v>
      </c>
    </row>
    <row r="15" spans="2:9">
      <c r="B15" s="12" t="s">
        <v>60</v>
      </c>
      <c r="C15" s="13" t="s">
        <v>61</v>
      </c>
      <c r="D15" s="12"/>
      <c r="E15" s="12"/>
      <c r="F15" s="12"/>
      <c r="G15" s="33"/>
      <c r="H15" s="41"/>
      <c r="I15" s="42">
        <f>SUM(I16:I20)</f>
        <v>800000</v>
      </c>
    </row>
    <row r="16" spans="2:9">
      <c r="B16" s="12"/>
      <c r="C16" s="12"/>
      <c r="D16" s="66" t="s">
        <v>12</v>
      </c>
      <c r="E16" s="15" t="str">
        <f>VLOOKUP(D16,Datos!$B$6:$E$18,2,)</f>
        <v>Labor (Personal)</v>
      </c>
      <c r="F16" s="15" t="str">
        <f>VLOOKUP(D16,Datos!$B$6:$E$18,3,)</f>
        <v>Horas / Jornadas</v>
      </c>
      <c r="G16" s="33">
        <v>40</v>
      </c>
      <c r="H16" s="40">
        <f>VLOOKUP(D16,Datos!$B$6:$E$18,4,)</f>
        <v>7500</v>
      </c>
      <c r="I16" s="28">
        <f>G16*H16</f>
        <v>300000</v>
      </c>
    </row>
    <row r="17" spans="2:9">
      <c r="B17" s="12"/>
      <c r="C17" s="12"/>
      <c r="D17" s="66" t="s">
        <v>14</v>
      </c>
      <c r="E17" s="15" t="str">
        <f>VLOOKUP(D17,Datos!$B$6:$E$18,2,)</f>
        <v>Labor (Personal)</v>
      </c>
      <c r="F17" s="15" t="str">
        <f>VLOOKUP(D17,Datos!$B$6:$E$18,3,)</f>
        <v>Horas / Jornadas</v>
      </c>
      <c r="G17" s="33">
        <v>40</v>
      </c>
      <c r="H17" s="40">
        <f>VLOOKUP(D17,Datos!$B$6:$E$18,4,)</f>
        <v>6666.666666666667</v>
      </c>
      <c r="I17" s="28">
        <f t="shared" ref="I17:I26" si="1">G17*H17</f>
        <v>266666.66666666669</v>
      </c>
    </row>
    <row r="18" spans="2:9">
      <c r="B18" s="12"/>
      <c r="C18" s="12"/>
      <c r="D18" s="66" t="s">
        <v>16</v>
      </c>
      <c r="E18" s="15" t="str">
        <f>VLOOKUP(D18,Datos!$B$6:$E$18,2,)</f>
        <v>Labor (Personal)</v>
      </c>
      <c r="F18" s="15" t="str">
        <f>VLOOKUP(D18,Datos!$B$6:$E$18,3,)</f>
        <v>Horas / Jornadas</v>
      </c>
      <c r="G18" s="33">
        <v>40</v>
      </c>
      <c r="H18" s="40">
        <f>VLOOKUP(D18,Datos!$B$6:$E$18,4,)</f>
        <v>5833.333333333333</v>
      </c>
      <c r="I18" s="28">
        <f t="shared" si="1"/>
        <v>233333.33333333331</v>
      </c>
    </row>
    <row r="19" spans="2:9">
      <c r="B19" s="12"/>
      <c r="C19" s="12"/>
      <c r="D19" s="12" t="s">
        <v>46</v>
      </c>
      <c r="E19" s="15" t="str">
        <f>VLOOKUP(D19,Datos!$B$6:$E$18,2,)</f>
        <v>Consultoría</v>
      </c>
      <c r="F19" s="15" t="str">
        <f>VLOOKUP(D19,Datos!$B$6:$E$18,3,)</f>
        <v>Horas / Jornadas</v>
      </c>
      <c r="G19" s="33">
        <v>10</v>
      </c>
      <c r="H19" s="40">
        <f>VLOOKUP(D19,Datos!$B$6:$E$18,4,)</f>
        <v>0</v>
      </c>
      <c r="I19" s="28">
        <f t="shared" si="1"/>
        <v>0</v>
      </c>
    </row>
    <row r="20" spans="2:9">
      <c r="B20" s="12"/>
      <c r="C20" s="12"/>
      <c r="D20" s="12" t="s">
        <v>47</v>
      </c>
      <c r="E20" s="15" t="str">
        <f>VLOOKUP(D20,Datos!$B$6:$E$18,2,)</f>
        <v>Consultoría</v>
      </c>
      <c r="F20" s="15" t="str">
        <f>VLOOKUP(D20,Datos!$B$6:$E$18,3,)</f>
        <v>Horas / Jornadas</v>
      </c>
      <c r="G20" s="33">
        <v>5</v>
      </c>
      <c r="H20" s="40">
        <f>VLOOKUP(D20,Datos!$B$6:$E$18,4,)</f>
        <v>0</v>
      </c>
      <c r="I20" s="28">
        <f t="shared" si="1"/>
        <v>0</v>
      </c>
    </row>
    <row r="21" spans="2:9">
      <c r="B21" s="12" t="s">
        <v>62</v>
      </c>
      <c r="C21" s="13" t="s">
        <v>63</v>
      </c>
      <c r="D21" s="12"/>
      <c r="E21" s="15"/>
      <c r="F21" s="15"/>
      <c r="G21" s="33"/>
      <c r="H21" s="40"/>
      <c r="I21" s="42">
        <f>SUM(I22:I26)</f>
        <v>320000</v>
      </c>
    </row>
    <row r="22" spans="2:9">
      <c r="C22" s="12"/>
      <c r="D22" s="66" t="s">
        <v>12</v>
      </c>
      <c r="E22" s="15" t="str">
        <f>VLOOKUP(D22,Datos!$B$6:$E$18,2,)</f>
        <v>Labor (Personal)</v>
      </c>
      <c r="F22" s="15" t="str">
        <f>VLOOKUP(D22,Datos!$B$6:$E$18,3,)</f>
        <v>Horas / Jornadas</v>
      </c>
      <c r="G22" s="33">
        <v>16</v>
      </c>
      <c r="H22" s="40">
        <f>VLOOKUP(D22,Datos!$B$6:$E$18,4,)</f>
        <v>7500</v>
      </c>
      <c r="I22" s="28">
        <f t="shared" si="1"/>
        <v>120000</v>
      </c>
    </row>
    <row r="23" spans="2:9">
      <c r="C23" s="12"/>
      <c r="D23" s="66" t="s">
        <v>14</v>
      </c>
      <c r="E23" s="15" t="str">
        <f>VLOOKUP(D23,Datos!$B$6:$E$18,2,)</f>
        <v>Labor (Personal)</v>
      </c>
      <c r="F23" s="15" t="str">
        <f>VLOOKUP(D23,Datos!$B$6:$E$18,3,)</f>
        <v>Horas / Jornadas</v>
      </c>
      <c r="G23" s="33">
        <v>16</v>
      </c>
      <c r="H23" s="40">
        <f>VLOOKUP(D23,Datos!$B$6:$E$18,4,)</f>
        <v>6666.666666666667</v>
      </c>
      <c r="I23" s="28">
        <f t="shared" si="1"/>
        <v>106666.66666666667</v>
      </c>
    </row>
    <row r="24" spans="2:9">
      <c r="C24" s="12"/>
      <c r="D24" s="66" t="s">
        <v>16</v>
      </c>
      <c r="E24" s="15" t="str">
        <f>VLOOKUP(D24,Datos!$B$6:$E$18,2,)</f>
        <v>Labor (Personal)</v>
      </c>
      <c r="F24" s="15" t="str">
        <f>VLOOKUP(D24,Datos!$B$6:$E$18,3,)</f>
        <v>Horas / Jornadas</v>
      </c>
      <c r="G24" s="33">
        <v>16</v>
      </c>
      <c r="H24" s="40">
        <f>VLOOKUP(D24,Datos!$B$6:$E$18,4,)</f>
        <v>5833.333333333333</v>
      </c>
      <c r="I24" s="28">
        <f t="shared" si="1"/>
        <v>93333.333333333328</v>
      </c>
    </row>
    <row r="25" spans="2:9">
      <c r="C25" s="12"/>
      <c r="D25" s="12" t="s">
        <v>46</v>
      </c>
      <c r="E25" s="15" t="str">
        <f>VLOOKUP(D25,Datos!$B$6:$E$18,2,)</f>
        <v>Consultoría</v>
      </c>
      <c r="F25" s="15" t="str">
        <f>VLOOKUP(D25,Datos!$B$6:$E$18,3,)</f>
        <v>Horas / Jornadas</v>
      </c>
      <c r="G25" s="33">
        <v>8</v>
      </c>
      <c r="H25" s="40">
        <f>VLOOKUP(D25,Datos!$B$6:$E$18,4,)</f>
        <v>0</v>
      </c>
      <c r="I25" s="28">
        <f t="shared" si="1"/>
        <v>0</v>
      </c>
    </row>
    <row r="26" spans="2:9">
      <c r="C26" s="12"/>
      <c r="D26" s="12" t="s">
        <v>47</v>
      </c>
      <c r="E26" s="15" t="str">
        <f>VLOOKUP(D26,Datos!$B$6:$E$18,2,)</f>
        <v>Consultoría</v>
      </c>
      <c r="F26" s="15" t="str">
        <f>VLOOKUP(D26,Datos!$B$6:$E$18,3,)</f>
        <v>Horas / Jornadas</v>
      </c>
      <c r="G26" s="33">
        <v>5</v>
      </c>
      <c r="H26" s="40">
        <f>VLOOKUP(D26,Datos!$B$6:$E$18,4,)</f>
        <v>0</v>
      </c>
      <c r="I26" s="28">
        <f t="shared" si="1"/>
        <v>0</v>
      </c>
    </row>
    <row r="27" spans="2:9">
      <c r="B27" s="12" t="s">
        <v>64</v>
      </c>
      <c r="C27" s="13" t="s">
        <v>65</v>
      </c>
      <c r="D27" s="12"/>
      <c r="E27" s="15"/>
      <c r="F27" s="15"/>
      <c r="G27" s="33"/>
      <c r="H27" s="40"/>
      <c r="I27" s="42">
        <f>SUM(I28:I31)</f>
        <v>320000</v>
      </c>
    </row>
    <row r="28" spans="2:9">
      <c r="C28" s="12"/>
      <c r="D28" s="66" t="s">
        <v>12</v>
      </c>
      <c r="E28" s="15" t="str">
        <f>VLOOKUP(D28,Datos!$B$6:$E$18,2,)</f>
        <v>Labor (Personal)</v>
      </c>
      <c r="F28" s="15" t="str">
        <f>VLOOKUP(D28,Datos!$B$6:$E$18,3,)</f>
        <v>Horas / Jornadas</v>
      </c>
      <c r="G28" s="33">
        <v>16</v>
      </c>
      <c r="H28" s="40">
        <f>VLOOKUP(D28,Datos!$B$6:$E$18,4,)</f>
        <v>7500</v>
      </c>
      <c r="I28" s="28">
        <f>G28*H28</f>
        <v>120000</v>
      </c>
    </row>
    <row r="29" spans="2:9">
      <c r="C29" s="12"/>
      <c r="D29" s="66" t="s">
        <v>14</v>
      </c>
      <c r="E29" s="15" t="str">
        <f>VLOOKUP(D29,Datos!$B$6:$E$18,2,)</f>
        <v>Labor (Personal)</v>
      </c>
      <c r="F29" s="15" t="str">
        <f>VLOOKUP(D29,Datos!$B$6:$E$18,3,)</f>
        <v>Horas / Jornadas</v>
      </c>
      <c r="G29" s="33">
        <v>16</v>
      </c>
      <c r="H29" s="40">
        <f>VLOOKUP(D29,Datos!$B$6:$E$18,4,)</f>
        <v>6666.666666666667</v>
      </c>
      <c r="I29" s="28">
        <f t="shared" ref="I29:I36" si="2">G29*H29</f>
        <v>106666.66666666667</v>
      </c>
    </row>
    <row r="30" spans="2:9">
      <c r="C30" s="12"/>
      <c r="D30" s="66" t="s">
        <v>16</v>
      </c>
      <c r="E30" s="15" t="str">
        <f>VLOOKUP(D30,Datos!$B$6:$E$18,2,)</f>
        <v>Labor (Personal)</v>
      </c>
      <c r="F30" s="15" t="str">
        <f>VLOOKUP(D30,Datos!$B$6:$E$18,3,)</f>
        <v>Horas / Jornadas</v>
      </c>
      <c r="G30" s="33">
        <v>16</v>
      </c>
      <c r="H30" s="40">
        <f>VLOOKUP(D30,Datos!$B$6:$E$18,4,)</f>
        <v>5833.333333333333</v>
      </c>
      <c r="I30" s="28">
        <f t="shared" si="2"/>
        <v>93333.333333333328</v>
      </c>
    </row>
    <row r="31" spans="2:9">
      <c r="C31" s="12"/>
      <c r="D31" s="12" t="s">
        <v>47</v>
      </c>
      <c r="E31" s="15" t="str">
        <f>VLOOKUP(D31,Datos!$B$6:$E$18,2,)</f>
        <v>Consultoría</v>
      </c>
      <c r="F31" s="15" t="str">
        <f>VLOOKUP(D31,Datos!$B$6:$E$18,3,)</f>
        <v>Horas / Jornadas</v>
      </c>
      <c r="G31" s="33">
        <v>8</v>
      </c>
      <c r="H31" s="40">
        <f>VLOOKUP(D31,Datos!$B$6:$E$18,4,)</f>
        <v>0</v>
      </c>
      <c r="I31" s="28">
        <f t="shared" si="2"/>
        <v>0</v>
      </c>
    </row>
    <row r="32" spans="2:9">
      <c r="B32" s="12" t="s">
        <v>66</v>
      </c>
      <c r="C32" s="13" t="s">
        <v>67</v>
      </c>
      <c r="D32" s="12"/>
      <c r="E32" s="15"/>
      <c r="F32" s="15"/>
      <c r="G32" s="33"/>
      <c r="H32" s="40"/>
      <c r="I32" s="42">
        <f>SUM(I33:I36)</f>
        <v>160000</v>
      </c>
    </row>
    <row r="33" spans="2:9">
      <c r="C33" s="12"/>
      <c r="D33" s="66" t="s">
        <v>12</v>
      </c>
      <c r="E33" s="15" t="str">
        <f>VLOOKUP(D33,Datos!$B$6:$E$18,2,)</f>
        <v>Labor (Personal)</v>
      </c>
      <c r="F33" s="15" t="str">
        <f>VLOOKUP(D33,Datos!$B$6:$E$18,3,)</f>
        <v>Horas / Jornadas</v>
      </c>
      <c r="G33" s="33">
        <v>8</v>
      </c>
      <c r="H33" s="40">
        <f>VLOOKUP(D33,Datos!$B$6:$E$18,4,)</f>
        <v>7500</v>
      </c>
      <c r="I33" s="28">
        <f t="shared" si="2"/>
        <v>60000</v>
      </c>
    </row>
    <row r="34" spans="2:9">
      <c r="C34" s="12"/>
      <c r="D34" s="66" t="s">
        <v>14</v>
      </c>
      <c r="E34" s="15" t="str">
        <f>VLOOKUP(D34,Datos!$B$6:$E$18,2,)</f>
        <v>Labor (Personal)</v>
      </c>
      <c r="F34" s="15" t="str">
        <f>VLOOKUP(D34,Datos!$B$6:$E$18,3,)</f>
        <v>Horas / Jornadas</v>
      </c>
      <c r="G34" s="33">
        <v>8</v>
      </c>
      <c r="H34" s="40">
        <f>VLOOKUP(D34,Datos!$B$6:$E$18,4,)</f>
        <v>6666.666666666667</v>
      </c>
      <c r="I34" s="28">
        <f t="shared" si="2"/>
        <v>53333.333333333336</v>
      </c>
    </row>
    <row r="35" spans="2:9">
      <c r="C35" s="12"/>
      <c r="D35" s="66" t="s">
        <v>16</v>
      </c>
      <c r="E35" s="15" t="str">
        <f>VLOOKUP(D35,Datos!$B$6:$E$18,2,)</f>
        <v>Labor (Personal)</v>
      </c>
      <c r="F35" s="15" t="str">
        <f>VLOOKUP(D35,Datos!$B$6:$E$18,3,)</f>
        <v>Horas / Jornadas</v>
      </c>
      <c r="G35" s="33">
        <v>8</v>
      </c>
      <c r="H35" s="40">
        <f>VLOOKUP(D35,Datos!$B$6:$E$18,4,)</f>
        <v>5833.333333333333</v>
      </c>
      <c r="I35" s="28">
        <f t="shared" si="2"/>
        <v>46666.666666666664</v>
      </c>
    </row>
    <row r="36" spans="2:9">
      <c r="C36" s="12"/>
      <c r="D36" s="12" t="s">
        <v>46</v>
      </c>
      <c r="E36" s="15" t="str">
        <f>VLOOKUP(D36,Datos!$B$6:$E$18,2,)</f>
        <v>Consultoría</v>
      </c>
      <c r="F36" s="15" t="str">
        <f>VLOOKUP(D36,Datos!$B$6:$E$18,3,)</f>
        <v>Horas / Jornadas</v>
      </c>
      <c r="G36" s="33">
        <v>4</v>
      </c>
      <c r="H36" s="40">
        <f>VLOOKUP(D36,Datos!$B$6:$E$18,4,)</f>
        <v>0</v>
      </c>
      <c r="I36" s="28">
        <f t="shared" si="2"/>
        <v>0</v>
      </c>
    </row>
    <row r="37" spans="2:9" ht="15.75">
      <c r="B37" s="10">
        <v>2</v>
      </c>
      <c r="C37" s="10" t="s">
        <v>68</v>
      </c>
      <c r="D37" s="11"/>
      <c r="E37" s="15"/>
      <c r="F37" s="15"/>
      <c r="G37" s="32"/>
      <c r="H37" s="40"/>
      <c r="I37" s="48">
        <f>I38+I45+I50+I54+I59+I64+I68+I72+I76+I80</f>
        <v>5068400</v>
      </c>
    </row>
    <row r="38" spans="2:9">
      <c r="B38" s="35"/>
      <c r="C38" s="35" t="s">
        <v>59</v>
      </c>
      <c r="D38" s="36"/>
      <c r="E38" s="15"/>
      <c r="F38" s="15"/>
      <c r="G38" s="37"/>
      <c r="H38" s="40"/>
      <c r="I38" s="43">
        <f>SUM(I39:I44)</f>
        <v>108400</v>
      </c>
    </row>
    <row r="39" spans="2:9">
      <c r="B39" s="36"/>
      <c r="C39" s="36"/>
      <c r="D39" s="36" t="s">
        <v>49</v>
      </c>
      <c r="E39" s="15" t="str">
        <f>VLOOKUP(D39,Datos!$B$6:$E$18,2,)</f>
        <v>Licencias</v>
      </c>
      <c r="F39" s="15" t="str">
        <f>VLOOKUP(D39,Datos!$B$6:$E$18,3,)</f>
        <v>Cantidad</v>
      </c>
      <c r="G39" s="45">
        <v>3</v>
      </c>
      <c r="H39" s="40">
        <f>VLOOKUP(D39,Datos!$B$6:$E$18,4,)</f>
        <v>11550</v>
      </c>
      <c r="I39" s="28">
        <f>G39*H39</f>
        <v>34650</v>
      </c>
    </row>
    <row r="40" spans="2:9">
      <c r="B40" s="36"/>
      <c r="C40" s="36"/>
      <c r="D40" s="36" t="s">
        <v>21</v>
      </c>
      <c r="E40" s="15" t="str">
        <f>VLOOKUP(D40,Datos!$B$6:$E$18,2,)</f>
        <v>Licencias</v>
      </c>
      <c r="F40" s="15" t="str">
        <f>VLOOKUP(D40,Datos!$B$6:$E$18,3,)</f>
        <v>Cantidad</v>
      </c>
      <c r="G40" s="45">
        <v>3</v>
      </c>
      <c r="H40" s="40">
        <f>VLOOKUP(D40,Datos!$B$6:$E$18,4,)</f>
        <v>6000</v>
      </c>
      <c r="I40" s="28">
        <f t="shared" ref="I40:I43" si="3">G40*H40</f>
        <v>18000</v>
      </c>
    </row>
    <row r="41" spans="2:9">
      <c r="B41" s="36"/>
      <c r="C41" s="36"/>
      <c r="D41" s="36" t="s">
        <v>51</v>
      </c>
      <c r="E41" s="15" t="str">
        <f>VLOOKUP(D41,Datos!$B$6:$E$18,2,)</f>
        <v>Viajes</v>
      </c>
      <c r="F41" s="15" t="str">
        <f>VLOOKUP(D41,Datos!$B$6:$E$18,3,)</f>
        <v>Cantidad</v>
      </c>
      <c r="G41" s="45">
        <f>8*3</f>
        <v>24</v>
      </c>
      <c r="H41" s="40">
        <f>VLOOKUP(D41,Datos!$B$6:$E$18,4,)</f>
        <v>240</v>
      </c>
      <c r="I41" s="28">
        <f t="shared" si="3"/>
        <v>5760</v>
      </c>
    </row>
    <row r="42" spans="2:9">
      <c r="B42" s="36"/>
      <c r="C42" s="36"/>
      <c r="D42" s="36" t="s">
        <v>26</v>
      </c>
      <c r="E42" s="15" t="str">
        <f>VLOOKUP(D42,Datos!$B$6:$E$18,2,)</f>
        <v>Gastos Indirectos</v>
      </c>
      <c r="F42" s="15" t="str">
        <f>VLOOKUP(D42,Datos!$B$6:$E$18,3,)</f>
        <v>NA</v>
      </c>
      <c r="G42" s="45">
        <v>1</v>
      </c>
      <c r="H42" s="40">
        <f>VLOOKUP(D42,Datos!$B$6:$E$18,4,)</f>
        <v>30000</v>
      </c>
      <c r="I42" s="28">
        <f t="shared" si="3"/>
        <v>30000</v>
      </c>
    </row>
    <row r="43" spans="2:9">
      <c r="B43" s="36"/>
      <c r="C43" s="36"/>
      <c r="D43" s="36" t="s">
        <v>28</v>
      </c>
      <c r="E43" s="15" t="str">
        <f>VLOOKUP(D43,Datos!$B$6:$E$18,2,)</f>
        <v>Gastos Indirectos</v>
      </c>
      <c r="F43" s="15" t="str">
        <f>VLOOKUP(D43,Datos!$B$6:$E$18,3,)</f>
        <v>NA</v>
      </c>
      <c r="G43" s="45">
        <v>1</v>
      </c>
      <c r="H43" s="40">
        <f>VLOOKUP(D43,Datos!$B$6:$E$18,4,)</f>
        <v>19990</v>
      </c>
      <c r="I43" s="28">
        <f t="shared" si="3"/>
        <v>19990</v>
      </c>
    </row>
    <row r="44" spans="2:9">
      <c r="B44" s="36"/>
      <c r="C44" s="36"/>
      <c r="D44" s="36" t="s">
        <v>20</v>
      </c>
      <c r="E44" s="15" t="str">
        <f>VLOOKUP(D44,Datos!$B$6:$E$18,2,)</f>
        <v>Gastos Indirectos</v>
      </c>
      <c r="F44" s="15" t="str">
        <f>VLOOKUP(D44,Datos!$B$6:$E$18,3,)</f>
        <v>NA</v>
      </c>
      <c r="G44" s="45">
        <v>0</v>
      </c>
      <c r="H44" s="40">
        <f>VLOOKUP(D44,Datos!$B$6:$E$18,4,)</f>
        <v>25990</v>
      </c>
      <c r="I44" s="28">
        <f>H44*G44</f>
        <v>0</v>
      </c>
    </row>
    <row r="45" spans="2:9">
      <c r="B45" s="12" t="s">
        <v>69</v>
      </c>
      <c r="C45" s="13" t="s">
        <v>70</v>
      </c>
      <c r="D45" s="12"/>
      <c r="E45" s="15"/>
      <c r="F45" s="15"/>
      <c r="G45" s="33"/>
      <c r="H45" s="40"/>
      <c r="I45" s="42">
        <f>SUM(I46:I49)</f>
        <v>640000</v>
      </c>
    </row>
    <row r="46" spans="2:9">
      <c r="B46" s="12"/>
      <c r="C46" s="14"/>
      <c r="D46" s="66" t="s">
        <v>12</v>
      </c>
      <c r="E46" s="15" t="str">
        <f>VLOOKUP(D46,Datos!$B$6:$E$18,2,)</f>
        <v>Labor (Personal)</v>
      </c>
      <c r="F46" s="15" t="str">
        <f>VLOOKUP(D46,Datos!$B$6:$E$18,3,)</f>
        <v>Horas / Jornadas</v>
      </c>
      <c r="G46" s="33">
        <v>32</v>
      </c>
      <c r="H46" s="40">
        <f>VLOOKUP(D46,Datos!$B$6:$E$18,4,)</f>
        <v>7500</v>
      </c>
      <c r="I46" s="28">
        <f>G46*H46</f>
        <v>240000</v>
      </c>
    </row>
    <row r="47" spans="2:9">
      <c r="B47" s="12"/>
      <c r="C47" s="12"/>
      <c r="D47" s="66" t="s">
        <v>14</v>
      </c>
      <c r="E47" s="15" t="str">
        <f>VLOOKUP(D47,Datos!$B$6:$E$18,2,)</f>
        <v>Labor (Personal)</v>
      </c>
      <c r="F47" s="15" t="str">
        <f>VLOOKUP(D47,Datos!$B$6:$E$18,3,)</f>
        <v>Horas / Jornadas</v>
      </c>
      <c r="G47" s="33">
        <v>32</v>
      </c>
      <c r="H47" s="40">
        <f>VLOOKUP(D47,Datos!$B$6:$E$18,4,)</f>
        <v>6666.666666666667</v>
      </c>
      <c r="I47" s="28">
        <f>H47*G47</f>
        <v>213333.33333333334</v>
      </c>
    </row>
    <row r="48" spans="2:9">
      <c r="B48" s="12"/>
      <c r="C48" s="12"/>
      <c r="D48" s="66" t="s">
        <v>16</v>
      </c>
      <c r="E48" s="15" t="str">
        <f>VLOOKUP(D48,Datos!$B$6:$E$18,2,)</f>
        <v>Labor (Personal)</v>
      </c>
      <c r="F48" s="15" t="str">
        <f>VLOOKUP(D48,Datos!$B$6:$E$18,3,)</f>
        <v>Horas / Jornadas</v>
      </c>
      <c r="G48" s="33">
        <v>32</v>
      </c>
      <c r="H48" s="40">
        <f>VLOOKUP(D48,Datos!$B$6:$E$18,4,)</f>
        <v>5833.333333333333</v>
      </c>
      <c r="I48" s="28">
        <f>G48*H48</f>
        <v>186666.66666666666</v>
      </c>
    </row>
    <row r="49" spans="2:9">
      <c r="B49" s="12"/>
      <c r="C49" s="12"/>
      <c r="D49" s="12" t="s">
        <v>46</v>
      </c>
      <c r="E49" s="15" t="str">
        <f>VLOOKUP(D49,Datos!$B$6:$E$18,2,)</f>
        <v>Consultoría</v>
      </c>
      <c r="F49" s="15" t="str">
        <f>VLOOKUP(D49,Datos!$B$6:$E$18,3,)</f>
        <v>Horas / Jornadas</v>
      </c>
      <c r="G49" s="33">
        <v>8</v>
      </c>
      <c r="H49" s="40">
        <f>VLOOKUP(D49,Datos!$B$6:$E$18,4,)</f>
        <v>0</v>
      </c>
      <c r="I49" s="28">
        <f>G49*H49</f>
        <v>0</v>
      </c>
    </row>
    <row r="50" spans="2:9">
      <c r="B50" s="12" t="s">
        <v>69</v>
      </c>
      <c r="C50" s="13" t="s">
        <v>71</v>
      </c>
      <c r="D50" s="12"/>
      <c r="E50" s="15"/>
      <c r="F50" s="15"/>
      <c r="G50" s="33"/>
      <c r="H50" s="40"/>
      <c r="I50" s="42">
        <f>SUM(I51:I53)</f>
        <v>480000</v>
      </c>
    </row>
    <row r="51" spans="2:9" ht="15" customHeight="1">
      <c r="B51" s="12"/>
      <c r="C51" s="12"/>
      <c r="D51" s="66" t="s">
        <v>12</v>
      </c>
      <c r="E51" s="15" t="str">
        <f>VLOOKUP(D51,Datos!$B$6:$E$18,2,)</f>
        <v>Labor (Personal)</v>
      </c>
      <c r="F51" s="15" t="str">
        <f>VLOOKUP(D51,Datos!$B$6:$E$18,3,)</f>
        <v>Horas / Jornadas</v>
      </c>
      <c r="G51" s="33">
        <v>24</v>
      </c>
      <c r="H51" s="40">
        <f>VLOOKUP(D51,Datos!$B$6:$E$18,4,)</f>
        <v>7500</v>
      </c>
      <c r="I51" s="28">
        <f>G51*H51</f>
        <v>180000</v>
      </c>
    </row>
    <row r="52" spans="2:9">
      <c r="B52" s="12"/>
      <c r="C52" s="12"/>
      <c r="D52" s="66" t="s">
        <v>14</v>
      </c>
      <c r="E52" s="15" t="str">
        <f>VLOOKUP(D52,Datos!$B$6:$E$18,2,)</f>
        <v>Labor (Personal)</v>
      </c>
      <c r="F52" s="15" t="str">
        <f>VLOOKUP(D52,Datos!$B$6:$E$18,3,)</f>
        <v>Horas / Jornadas</v>
      </c>
      <c r="G52" s="33">
        <v>24</v>
      </c>
      <c r="H52" s="40">
        <f>VLOOKUP(D52,Datos!$B$6:$E$18,4,)</f>
        <v>6666.666666666667</v>
      </c>
      <c r="I52" s="28">
        <f>G52*H52</f>
        <v>160000</v>
      </c>
    </row>
    <row r="53" spans="2:9">
      <c r="B53" s="12"/>
      <c r="C53" s="12"/>
      <c r="D53" s="66" t="s">
        <v>16</v>
      </c>
      <c r="E53" s="15" t="str">
        <f>VLOOKUP(D53,Datos!$B$6:$E$18,2,)</f>
        <v>Labor (Personal)</v>
      </c>
      <c r="F53" s="15" t="str">
        <f>VLOOKUP(D53,Datos!$B$6:$E$18,3,)</f>
        <v>Horas / Jornadas</v>
      </c>
      <c r="G53" s="33">
        <v>24</v>
      </c>
      <c r="H53" s="40">
        <f>VLOOKUP(D53,Datos!$B$6:$E$18,4,)</f>
        <v>5833.333333333333</v>
      </c>
      <c r="I53" s="28">
        <f>G53*H53</f>
        <v>140000</v>
      </c>
    </row>
    <row r="54" spans="2:9">
      <c r="B54" s="12" t="s">
        <v>72</v>
      </c>
      <c r="C54" s="13" t="s">
        <v>73</v>
      </c>
      <c r="D54" s="12"/>
      <c r="E54" s="15"/>
      <c r="F54" s="15"/>
      <c r="G54" s="33"/>
      <c r="H54" s="40"/>
      <c r="I54" s="42">
        <f>SUM(I55:I58)</f>
        <v>480000</v>
      </c>
    </row>
    <row r="55" spans="2:9">
      <c r="B55" s="12"/>
      <c r="C55" s="12"/>
      <c r="D55" s="66" t="s">
        <v>12</v>
      </c>
      <c r="E55" s="15" t="str">
        <f>VLOOKUP(D55,Datos!$B$6:$E$18,2,)</f>
        <v>Labor (Personal)</v>
      </c>
      <c r="F55" s="15" t="str">
        <f>VLOOKUP(D55,Datos!$B$6:$E$18,3,)</f>
        <v>Horas / Jornadas</v>
      </c>
      <c r="G55" s="33">
        <v>24</v>
      </c>
      <c r="H55" s="40">
        <f>VLOOKUP(D55,Datos!$B$6:$E$18,4,)</f>
        <v>7500</v>
      </c>
      <c r="I55" s="28">
        <f>G55*H55</f>
        <v>180000</v>
      </c>
    </row>
    <row r="56" spans="2:9">
      <c r="B56" s="12"/>
      <c r="C56" s="12"/>
      <c r="D56" s="66" t="s">
        <v>14</v>
      </c>
      <c r="E56" s="15" t="str">
        <f>VLOOKUP(D56,Datos!$B$6:$E$18,2,)</f>
        <v>Labor (Personal)</v>
      </c>
      <c r="F56" s="15" t="str">
        <f>VLOOKUP(D56,Datos!$B$6:$E$18,3,)</f>
        <v>Horas / Jornadas</v>
      </c>
      <c r="G56" s="33">
        <v>24</v>
      </c>
      <c r="H56" s="40">
        <f>VLOOKUP(D56,Datos!$B$6:$E$18,4,)</f>
        <v>6666.666666666667</v>
      </c>
      <c r="I56" s="28">
        <f t="shared" ref="I56:I67" si="4">G56*H56</f>
        <v>160000</v>
      </c>
    </row>
    <row r="57" spans="2:9">
      <c r="B57" s="12"/>
      <c r="C57" s="12"/>
      <c r="D57" s="66" t="s">
        <v>16</v>
      </c>
      <c r="E57" s="15" t="str">
        <f>VLOOKUP(D57,Datos!$B$6:$E$18,2,)</f>
        <v>Labor (Personal)</v>
      </c>
      <c r="F57" s="15" t="str">
        <f>VLOOKUP(D57,Datos!$B$6:$E$18,3,)</f>
        <v>Horas / Jornadas</v>
      </c>
      <c r="G57" s="33">
        <v>24</v>
      </c>
      <c r="H57" s="40">
        <f>VLOOKUP(D57,Datos!$B$6:$E$18,4,)</f>
        <v>5833.333333333333</v>
      </c>
      <c r="I57" s="28">
        <f t="shared" si="4"/>
        <v>140000</v>
      </c>
    </row>
    <row r="58" spans="2:9">
      <c r="B58" s="12"/>
      <c r="C58" s="13"/>
      <c r="D58" s="12" t="s">
        <v>46</v>
      </c>
      <c r="E58" s="15" t="str">
        <f>VLOOKUP(D58,Datos!$B$6:$E$18,2,)</f>
        <v>Consultoría</v>
      </c>
      <c r="F58" s="15" t="str">
        <f>VLOOKUP(D58,Datos!$B$6:$E$18,3,)</f>
        <v>Horas / Jornadas</v>
      </c>
      <c r="G58" s="33">
        <v>24</v>
      </c>
      <c r="H58" s="40">
        <f>VLOOKUP(D58,Datos!$B$6:$E$18,4,)</f>
        <v>0</v>
      </c>
      <c r="I58" s="28">
        <f t="shared" si="4"/>
        <v>0</v>
      </c>
    </row>
    <row r="59" spans="2:9">
      <c r="B59" s="12" t="s">
        <v>74</v>
      </c>
      <c r="C59" s="13" t="s">
        <v>75</v>
      </c>
      <c r="D59" s="12"/>
      <c r="E59" s="15"/>
      <c r="F59" s="15"/>
      <c r="G59" s="33"/>
      <c r="H59" s="40"/>
      <c r="I59" s="42">
        <f>SUM(I60:I63)</f>
        <v>800000</v>
      </c>
    </row>
    <row r="60" spans="2:9">
      <c r="B60" s="12"/>
      <c r="C60" s="12"/>
      <c r="D60" s="66" t="s">
        <v>12</v>
      </c>
      <c r="E60" s="15" t="str">
        <f>VLOOKUP(D60,Datos!$B$6:$E$18,2,)</f>
        <v>Labor (Personal)</v>
      </c>
      <c r="F60" s="15" t="str">
        <f>VLOOKUP(D60,Datos!$B$6:$E$18,3,)</f>
        <v>Horas / Jornadas</v>
      </c>
      <c r="G60" s="33">
        <v>40</v>
      </c>
      <c r="H60" s="40">
        <f>VLOOKUP(D60,Datos!$B$6:$E$18,4,)</f>
        <v>7500</v>
      </c>
      <c r="I60" s="28">
        <f t="shared" si="4"/>
        <v>300000</v>
      </c>
    </row>
    <row r="61" spans="2:9">
      <c r="B61" s="12"/>
      <c r="C61" s="12"/>
      <c r="D61" s="66" t="s">
        <v>14</v>
      </c>
      <c r="E61" s="15" t="str">
        <f>VLOOKUP(D61,Datos!$B$6:$E$18,2,)</f>
        <v>Labor (Personal)</v>
      </c>
      <c r="F61" s="15" t="str">
        <f>VLOOKUP(D61,Datos!$B$6:$E$18,3,)</f>
        <v>Horas / Jornadas</v>
      </c>
      <c r="G61" s="33">
        <v>40</v>
      </c>
      <c r="H61" s="40">
        <f>VLOOKUP(D61,Datos!$B$6:$E$18,4,)</f>
        <v>6666.666666666667</v>
      </c>
      <c r="I61" s="28">
        <f t="shared" si="4"/>
        <v>266666.66666666669</v>
      </c>
    </row>
    <row r="62" spans="2:9">
      <c r="B62" s="12"/>
      <c r="C62" s="12"/>
      <c r="D62" s="66" t="s">
        <v>16</v>
      </c>
      <c r="E62" s="15" t="str">
        <f>VLOOKUP(D62,Datos!$B$6:$E$18,2,)</f>
        <v>Labor (Personal)</v>
      </c>
      <c r="F62" s="15" t="str">
        <f>VLOOKUP(D62,Datos!$B$6:$E$18,3,)</f>
        <v>Horas / Jornadas</v>
      </c>
      <c r="G62" s="33">
        <v>40</v>
      </c>
      <c r="H62" s="40">
        <f>VLOOKUP(D62,Datos!$B$6:$E$18,4,)</f>
        <v>5833.333333333333</v>
      </c>
      <c r="I62" s="28">
        <f t="shared" si="4"/>
        <v>233333.33333333331</v>
      </c>
    </row>
    <row r="63" spans="2:9">
      <c r="B63" s="12"/>
      <c r="C63" s="13"/>
      <c r="D63" s="12" t="s">
        <v>47</v>
      </c>
      <c r="E63" s="15" t="str">
        <f>VLOOKUP(D63,Datos!$B$6:$E$18,2,)</f>
        <v>Consultoría</v>
      </c>
      <c r="F63" s="15" t="str">
        <f>VLOOKUP(D63,Datos!$B$6:$E$18,3,)</f>
        <v>Horas / Jornadas</v>
      </c>
      <c r="G63" s="33">
        <v>10</v>
      </c>
      <c r="H63" s="40">
        <f>VLOOKUP(D63,Datos!$B$6:$E$18,4,)</f>
        <v>0</v>
      </c>
      <c r="I63" s="28">
        <f t="shared" si="4"/>
        <v>0</v>
      </c>
    </row>
    <row r="64" spans="2:9">
      <c r="B64" s="12" t="s">
        <v>76</v>
      </c>
      <c r="C64" s="12" t="s">
        <v>77</v>
      </c>
      <c r="D64" s="12"/>
      <c r="E64" s="15"/>
      <c r="F64" s="15"/>
      <c r="G64" s="33"/>
      <c r="H64" s="40"/>
      <c r="I64" s="42">
        <f>SUM(I65:I67)</f>
        <v>640000</v>
      </c>
    </row>
    <row r="65" spans="2:9">
      <c r="B65" s="12"/>
      <c r="C65" s="12"/>
      <c r="D65" s="66" t="s">
        <v>12</v>
      </c>
      <c r="E65" s="15" t="str">
        <f>VLOOKUP(D65,Datos!$B$6:$E$18,2,)</f>
        <v>Labor (Personal)</v>
      </c>
      <c r="F65" s="15" t="str">
        <f>VLOOKUP(D65,Datos!$B$6:$E$18,3,)</f>
        <v>Horas / Jornadas</v>
      </c>
      <c r="G65" s="33">
        <v>32</v>
      </c>
      <c r="H65" s="40">
        <f>VLOOKUP(D65,Datos!$B$6:$E$18,4,)</f>
        <v>7500</v>
      </c>
      <c r="I65" s="28">
        <f t="shared" si="4"/>
        <v>240000</v>
      </c>
    </row>
    <row r="66" spans="2:9">
      <c r="B66" s="12"/>
      <c r="D66" s="66" t="s">
        <v>14</v>
      </c>
      <c r="E66" s="15" t="str">
        <f>VLOOKUP(D66,Datos!$B$6:$E$18,2,)</f>
        <v>Labor (Personal)</v>
      </c>
      <c r="F66" s="15" t="str">
        <f>VLOOKUP(D66,Datos!$B$6:$E$18,3,)</f>
        <v>Horas / Jornadas</v>
      </c>
      <c r="G66" s="33">
        <v>32</v>
      </c>
      <c r="H66" s="40">
        <f>VLOOKUP(D66,Datos!$B$6:$E$18,4,)</f>
        <v>6666.666666666667</v>
      </c>
      <c r="I66" s="28">
        <f t="shared" si="4"/>
        <v>213333.33333333334</v>
      </c>
    </row>
    <row r="67" spans="2:9">
      <c r="B67" s="12"/>
      <c r="D67" s="66" t="s">
        <v>16</v>
      </c>
      <c r="E67" s="15" t="str">
        <f>VLOOKUP(D67,Datos!$B$6:$E$18,2,)</f>
        <v>Labor (Personal)</v>
      </c>
      <c r="F67" s="15" t="str">
        <f>VLOOKUP(D67,Datos!$B$6:$E$18,3,)</f>
        <v>Horas / Jornadas</v>
      </c>
      <c r="G67" s="33">
        <v>32</v>
      </c>
      <c r="H67" s="40">
        <f>VLOOKUP(D67,Datos!$B$6:$E$18,4,)</f>
        <v>5833.333333333333</v>
      </c>
      <c r="I67" s="28">
        <f t="shared" si="4"/>
        <v>186666.66666666666</v>
      </c>
    </row>
    <row r="68" spans="2:9">
      <c r="B68" s="12" t="s">
        <v>78</v>
      </c>
      <c r="C68" s="12" t="s">
        <v>79</v>
      </c>
      <c r="D68" s="12"/>
      <c r="E68" s="15"/>
      <c r="F68" s="15"/>
      <c r="G68" s="33"/>
      <c r="H68" s="40"/>
      <c r="I68" s="42">
        <f>SUM(I69:I71)</f>
        <v>640000</v>
      </c>
    </row>
    <row r="69" spans="2:9">
      <c r="D69" s="66" t="s">
        <v>12</v>
      </c>
      <c r="E69" s="15" t="str">
        <f>VLOOKUP(D69,Datos!$B$6:$E$18,2,)</f>
        <v>Labor (Personal)</v>
      </c>
      <c r="F69" s="15" t="str">
        <f>VLOOKUP(D69,Datos!$B$6:$E$18,3,)</f>
        <v>Horas / Jornadas</v>
      </c>
      <c r="G69" s="33">
        <v>32</v>
      </c>
      <c r="H69" s="40">
        <f>VLOOKUP(D69,Datos!$B$6:$E$18,4,)</f>
        <v>7500</v>
      </c>
      <c r="I69" s="28">
        <f>G69*H69</f>
        <v>240000</v>
      </c>
    </row>
    <row r="70" spans="2:9">
      <c r="D70" s="66" t="s">
        <v>14</v>
      </c>
      <c r="E70" s="15" t="str">
        <f>VLOOKUP(D70,Datos!$B$6:$E$18,2,)</f>
        <v>Labor (Personal)</v>
      </c>
      <c r="F70" s="15" t="str">
        <f>VLOOKUP(D70,Datos!$B$6:$E$18,3,)</f>
        <v>Horas / Jornadas</v>
      </c>
      <c r="G70" s="33">
        <v>32</v>
      </c>
      <c r="H70" s="40">
        <f>VLOOKUP(D70,Datos!$B$6:$E$18,4,)</f>
        <v>6666.666666666667</v>
      </c>
      <c r="I70" s="28">
        <f>G70*H70</f>
        <v>213333.33333333334</v>
      </c>
    </row>
    <row r="71" spans="2:9">
      <c r="D71" s="66" t="s">
        <v>16</v>
      </c>
      <c r="E71" s="15" t="str">
        <f>VLOOKUP(D71,Datos!$B$6:$E$18,2,)</f>
        <v>Labor (Personal)</v>
      </c>
      <c r="F71" s="15" t="str">
        <f>VLOOKUP(D71,Datos!$B$6:$E$18,3,)</f>
        <v>Horas / Jornadas</v>
      </c>
      <c r="G71" s="33">
        <v>32</v>
      </c>
      <c r="H71" s="40">
        <f>VLOOKUP(D71,Datos!$B$6:$E$18,4,)</f>
        <v>5833.333333333333</v>
      </c>
      <c r="I71" s="28">
        <f>G71*H71</f>
        <v>186666.66666666666</v>
      </c>
    </row>
    <row r="72" spans="2:9">
      <c r="B72" s="12" t="s">
        <v>80</v>
      </c>
      <c r="C72" s="12" t="s">
        <v>81</v>
      </c>
      <c r="E72" s="15"/>
      <c r="F72" s="15"/>
      <c r="H72" s="40"/>
      <c r="I72" s="42">
        <f>SUM(I73:I75)</f>
        <v>480000</v>
      </c>
    </row>
    <row r="73" spans="2:9">
      <c r="D73" s="66" t="s">
        <v>12</v>
      </c>
      <c r="E73" s="15" t="str">
        <f>VLOOKUP(D73,Datos!$B$6:$E$18,2,)</f>
        <v>Labor (Personal)</v>
      </c>
      <c r="F73" s="15" t="str">
        <f>VLOOKUP(D73,Datos!$B$6:$E$18,3,)</f>
        <v>Horas / Jornadas</v>
      </c>
      <c r="G73" s="33">
        <v>24</v>
      </c>
      <c r="H73" s="40">
        <f>VLOOKUP(D73,Datos!$B$6:$E$18,4,)</f>
        <v>7500</v>
      </c>
      <c r="I73" s="28">
        <f>G73*H73</f>
        <v>180000</v>
      </c>
    </row>
    <row r="74" spans="2:9">
      <c r="D74" s="66" t="s">
        <v>14</v>
      </c>
      <c r="E74" s="15" t="str">
        <f>VLOOKUP(D74,Datos!$B$6:$E$18,2,)</f>
        <v>Labor (Personal)</v>
      </c>
      <c r="F74" s="15" t="str">
        <f>VLOOKUP(D74,Datos!$B$6:$E$18,3,)</f>
        <v>Horas / Jornadas</v>
      </c>
      <c r="G74" s="33">
        <v>24</v>
      </c>
      <c r="H74" s="40">
        <f>VLOOKUP(D74,Datos!$B$6:$E$18,4,)</f>
        <v>6666.666666666667</v>
      </c>
      <c r="I74" s="28">
        <f>G74*H74</f>
        <v>160000</v>
      </c>
    </row>
    <row r="75" spans="2:9">
      <c r="D75" s="66" t="s">
        <v>16</v>
      </c>
      <c r="E75" s="15" t="str">
        <f>VLOOKUP(D75,Datos!$B$6:$E$18,2,)</f>
        <v>Labor (Personal)</v>
      </c>
      <c r="F75" s="15" t="str">
        <f>VLOOKUP(D75,Datos!$B$6:$E$18,3,)</f>
        <v>Horas / Jornadas</v>
      </c>
      <c r="G75" s="33">
        <v>24</v>
      </c>
      <c r="H75" s="40">
        <f>VLOOKUP(D75,Datos!$B$6:$E$18,4,)</f>
        <v>5833.333333333333</v>
      </c>
      <c r="I75" s="28">
        <f>G75*H75</f>
        <v>140000</v>
      </c>
    </row>
    <row r="76" spans="2:9">
      <c r="B76" s="12" t="s">
        <v>82</v>
      </c>
      <c r="C76" s="12" t="s">
        <v>83</v>
      </c>
      <c r="E76" s="15"/>
      <c r="F76" s="15"/>
      <c r="H76" s="40"/>
      <c r="I76" s="42">
        <f>SUM(I77:I79)</f>
        <v>320000</v>
      </c>
    </row>
    <row r="77" spans="2:9">
      <c r="D77" s="66" t="s">
        <v>12</v>
      </c>
      <c r="E77" s="15" t="str">
        <f>VLOOKUP(D77,Datos!$B$6:$E$18,2,)</f>
        <v>Labor (Personal)</v>
      </c>
      <c r="F77" s="15" t="str">
        <f>VLOOKUP(D77,Datos!$B$6:$E$18,3,)</f>
        <v>Horas / Jornadas</v>
      </c>
      <c r="G77" s="33">
        <v>16</v>
      </c>
      <c r="H77" s="40">
        <f>VLOOKUP(D77,Datos!$B$6:$E$18,4,)</f>
        <v>7500</v>
      </c>
      <c r="I77" s="28">
        <f>G77*H77</f>
        <v>120000</v>
      </c>
    </row>
    <row r="78" spans="2:9">
      <c r="D78" s="66" t="s">
        <v>14</v>
      </c>
      <c r="E78" s="15" t="str">
        <f>VLOOKUP(D78,Datos!$B$6:$E$18,2,)</f>
        <v>Labor (Personal)</v>
      </c>
      <c r="F78" s="15" t="str">
        <f>VLOOKUP(D78,Datos!$B$6:$E$18,3,)</f>
        <v>Horas / Jornadas</v>
      </c>
      <c r="G78" s="33">
        <v>16</v>
      </c>
      <c r="H78" s="40">
        <f>VLOOKUP(D78,Datos!$B$6:$E$18,4,)</f>
        <v>6666.666666666667</v>
      </c>
      <c r="I78" s="28">
        <f>G78*H78</f>
        <v>106666.66666666667</v>
      </c>
    </row>
    <row r="79" spans="2:9">
      <c r="D79" s="66" t="s">
        <v>16</v>
      </c>
      <c r="E79" s="15" t="str">
        <f>VLOOKUP(D79,Datos!$B$6:$E$18,2,)</f>
        <v>Labor (Personal)</v>
      </c>
      <c r="F79" s="15" t="str">
        <f>VLOOKUP(D79,Datos!$B$6:$E$18,3,)</f>
        <v>Horas / Jornadas</v>
      </c>
      <c r="G79" s="33">
        <v>16</v>
      </c>
      <c r="H79" s="40">
        <f>VLOOKUP(D79,Datos!$B$6:$E$18,4,)</f>
        <v>5833.333333333333</v>
      </c>
      <c r="I79" s="28">
        <f>G79*H79</f>
        <v>93333.333333333328</v>
      </c>
    </row>
    <row r="80" spans="2:9">
      <c r="B80" s="12" t="s">
        <v>84</v>
      </c>
      <c r="C80" s="12" t="s">
        <v>85</v>
      </c>
      <c r="E80" s="15"/>
      <c r="F80" s="15"/>
      <c r="H80" s="40"/>
      <c r="I80" s="42">
        <f>SUM(I81:I84)</f>
        <v>480000</v>
      </c>
    </row>
    <row r="81" spans="2:10">
      <c r="D81" s="66" t="s">
        <v>12</v>
      </c>
      <c r="E81" s="15" t="str">
        <f>VLOOKUP(D81,Datos!$B$6:$E$18,2,)</f>
        <v>Labor (Personal)</v>
      </c>
      <c r="F81" s="15" t="str">
        <f>VLOOKUP(D81,Datos!$B$6:$E$18,3,)</f>
        <v>Horas / Jornadas</v>
      </c>
      <c r="G81" s="33">
        <v>24</v>
      </c>
      <c r="H81" s="40">
        <f>VLOOKUP(D81,Datos!$B$6:$E$18,4,)</f>
        <v>7500</v>
      </c>
      <c r="I81" s="28">
        <f>G81*H81</f>
        <v>180000</v>
      </c>
    </row>
    <row r="82" spans="2:10">
      <c r="D82" s="66" t="s">
        <v>14</v>
      </c>
      <c r="E82" s="15" t="str">
        <f>VLOOKUP(D82,Datos!$B$6:$E$18,2,)</f>
        <v>Labor (Personal)</v>
      </c>
      <c r="F82" s="15" t="str">
        <f>VLOOKUP(D82,Datos!$B$6:$E$18,3,)</f>
        <v>Horas / Jornadas</v>
      </c>
      <c r="G82" s="33">
        <v>24</v>
      </c>
      <c r="H82" s="40">
        <f>VLOOKUP(D82,Datos!$B$6:$E$18,4,)</f>
        <v>6666.666666666667</v>
      </c>
      <c r="I82" s="28">
        <f>G82*H82</f>
        <v>160000</v>
      </c>
    </row>
    <row r="83" spans="2:10">
      <c r="D83" s="66" t="s">
        <v>16</v>
      </c>
      <c r="E83" s="15" t="str">
        <f>VLOOKUP(D83,Datos!$B$6:$E$18,2,)</f>
        <v>Labor (Personal)</v>
      </c>
      <c r="F83" s="15" t="str">
        <f>VLOOKUP(D83,Datos!$B$6:$E$18,3,)</f>
        <v>Horas / Jornadas</v>
      </c>
      <c r="G83" s="33">
        <v>24</v>
      </c>
      <c r="H83" s="40">
        <f>VLOOKUP(D83,Datos!$B$6:$E$18,4,)</f>
        <v>5833.333333333333</v>
      </c>
      <c r="I83" s="28">
        <f>G83*H83</f>
        <v>140000</v>
      </c>
    </row>
    <row r="84" spans="2:10">
      <c r="D84" s="12" t="s">
        <v>46</v>
      </c>
      <c r="E84" s="15" t="str">
        <f>VLOOKUP(D84,Datos!$B$6:$E$18,2,)</f>
        <v>Consultoría</v>
      </c>
      <c r="F84" s="15" t="str">
        <f>VLOOKUP(D84,Datos!$B$6:$E$18,3,)</f>
        <v>Horas / Jornadas</v>
      </c>
      <c r="G84" s="33">
        <v>8</v>
      </c>
      <c r="H84" s="40">
        <f>VLOOKUP(D84,Datos!$B$6:$E$18,4,)</f>
        <v>0</v>
      </c>
      <c r="I84" s="28">
        <f>G84*H84</f>
        <v>0</v>
      </c>
    </row>
    <row r="85" spans="2:10" ht="15.75">
      <c r="B85" s="10">
        <v>3</v>
      </c>
      <c r="C85" s="10" t="s">
        <v>86</v>
      </c>
      <c r="D85" s="11"/>
      <c r="E85" s="15"/>
      <c r="F85" s="15"/>
      <c r="G85" s="32"/>
      <c r="H85" s="40"/>
      <c r="I85" s="48">
        <f>I86+I93+I102+I111</f>
        <v>6534390</v>
      </c>
    </row>
    <row r="86" spans="2:10">
      <c r="B86" s="35" t="s">
        <v>87</v>
      </c>
      <c r="C86" s="35" t="s">
        <v>59</v>
      </c>
      <c r="D86" s="36"/>
      <c r="E86" s="15"/>
      <c r="F86" s="15"/>
      <c r="G86" s="37"/>
      <c r="H86" s="40"/>
      <c r="I86" s="43">
        <f>SUM(I87:I92)</f>
        <v>134390</v>
      </c>
    </row>
    <row r="87" spans="2:10">
      <c r="B87" s="36"/>
      <c r="C87" s="36"/>
      <c r="D87" s="36" t="s">
        <v>49</v>
      </c>
      <c r="E87" s="15" t="str">
        <f>VLOOKUP(D87,Datos!$B$6:$E$18,2,)</f>
        <v>Licencias</v>
      </c>
      <c r="F87" s="15" t="str">
        <f>VLOOKUP(D87,Datos!$B$6:$E$18,3,)</f>
        <v>Cantidad</v>
      </c>
      <c r="G87" s="45">
        <v>3</v>
      </c>
      <c r="H87" s="40">
        <f>VLOOKUP(D87,Datos!$B$6:$E$18,4,)</f>
        <v>11550</v>
      </c>
      <c r="I87" s="28">
        <f>G87*H87</f>
        <v>34650</v>
      </c>
    </row>
    <row r="88" spans="2:10">
      <c r="B88" s="36"/>
      <c r="C88" s="36"/>
      <c r="D88" s="36" t="s">
        <v>21</v>
      </c>
      <c r="E88" s="15" t="str">
        <f>VLOOKUP(D88,Datos!$B$6:$E$18,2,)</f>
        <v>Licencias</v>
      </c>
      <c r="F88" s="15" t="str">
        <f>VLOOKUP(D88,Datos!$B$6:$E$18,3,)</f>
        <v>Cantidad</v>
      </c>
      <c r="G88" s="45">
        <v>3</v>
      </c>
      <c r="H88" s="40">
        <f>VLOOKUP(D88,Datos!$B$6:$E$18,4,)</f>
        <v>6000</v>
      </c>
      <c r="I88" s="28">
        <f t="shared" ref="I88:I91" si="5">G88*H88</f>
        <v>18000</v>
      </c>
    </row>
    <row r="89" spans="2:10">
      <c r="B89" s="36"/>
      <c r="C89" s="36"/>
      <c r="D89" s="36" t="s">
        <v>51</v>
      </c>
      <c r="E89" s="15" t="str">
        <f>VLOOKUP(D89,Datos!$B$6:$E$18,2,)</f>
        <v>Viajes</v>
      </c>
      <c r="F89" s="15" t="str">
        <f>VLOOKUP(D89,Datos!$B$6:$E$18,3,)</f>
        <v>Cantidad</v>
      </c>
      <c r="G89" s="45">
        <f>8*3</f>
        <v>24</v>
      </c>
      <c r="H89" s="40">
        <f>VLOOKUP(D89,Datos!$B$6:$E$18,4,)</f>
        <v>240</v>
      </c>
      <c r="I89" s="28">
        <f t="shared" si="5"/>
        <v>5760</v>
      </c>
    </row>
    <row r="90" spans="2:10">
      <c r="B90" s="36"/>
      <c r="C90" s="36"/>
      <c r="D90" s="36" t="s">
        <v>26</v>
      </c>
      <c r="E90" s="15" t="str">
        <f>VLOOKUP(D90,Datos!$B$6:$E$18,2,)</f>
        <v>Gastos Indirectos</v>
      </c>
      <c r="F90" s="15" t="str">
        <f>VLOOKUP(D90,Datos!$B$6:$E$18,3,)</f>
        <v>NA</v>
      </c>
      <c r="G90" s="45">
        <v>1</v>
      </c>
      <c r="H90" s="40">
        <f>VLOOKUP(D90,Datos!$B$6:$E$18,4,)</f>
        <v>30000</v>
      </c>
      <c r="I90" s="28">
        <f t="shared" si="5"/>
        <v>30000</v>
      </c>
    </row>
    <row r="91" spans="2:10">
      <c r="B91" s="36"/>
      <c r="C91" s="36"/>
      <c r="D91" s="36" t="s">
        <v>28</v>
      </c>
      <c r="E91" s="15" t="str">
        <f>VLOOKUP(D91,Datos!$B$6:$E$18,2,)</f>
        <v>Gastos Indirectos</v>
      </c>
      <c r="F91" s="15" t="str">
        <f>VLOOKUP(D91,Datos!$B$6:$E$18,3,)</f>
        <v>NA</v>
      </c>
      <c r="G91" s="45">
        <v>1</v>
      </c>
      <c r="H91" s="40">
        <f>VLOOKUP(D91,Datos!$B$6:$E$18,4,)</f>
        <v>19990</v>
      </c>
      <c r="I91" s="28">
        <f t="shared" si="5"/>
        <v>19990</v>
      </c>
    </row>
    <row r="92" spans="2:10">
      <c r="B92" s="36"/>
      <c r="C92" s="36"/>
      <c r="D92" s="36" t="s">
        <v>20</v>
      </c>
      <c r="E92" s="15" t="str">
        <f>VLOOKUP(D92,Datos!$B$6:$E$18,2,)</f>
        <v>Gastos Indirectos</v>
      </c>
      <c r="F92" s="15" t="str">
        <f>VLOOKUP(D92,Datos!$B$6:$E$18,3,)</f>
        <v>NA</v>
      </c>
      <c r="G92" s="45">
        <v>1</v>
      </c>
      <c r="H92" s="40">
        <f>VLOOKUP(D92,Datos!$B$6:$E$18,4,)</f>
        <v>25990</v>
      </c>
      <c r="I92" s="28">
        <f>G92*H92</f>
        <v>25990</v>
      </c>
    </row>
    <row r="93" spans="2:10" ht="15.75">
      <c r="B93" s="12" t="s">
        <v>88</v>
      </c>
      <c r="C93" s="34" t="s">
        <v>89</v>
      </c>
      <c r="D93" s="12"/>
      <c r="E93" s="15"/>
      <c r="F93" s="15"/>
      <c r="G93" s="33"/>
      <c r="H93" s="40"/>
      <c r="I93" s="46">
        <f>I94+I98</f>
        <v>3520000</v>
      </c>
    </row>
    <row r="94" spans="2:10">
      <c r="B94" s="12"/>
      <c r="C94" s="34" t="s">
        <v>90</v>
      </c>
      <c r="D94" s="12"/>
      <c r="E94" s="15"/>
      <c r="F94" s="15"/>
      <c r="G94" s="33"/>
      <c r="H94" s="40"/>
      <c r="I94" s="42">
        <f>SUM(I95:I97)</f>
        <v>1600000</v>
      </c>
    </row>
    <row r="95" spans="2:10">
      <c r="B95" s="12"/>
      <c r="C95" s="34"/>
      <c r="D95" s="66" t="s">
        <v>12</v>
      </c>
      <c r="E95" s="15" t="str">
        <f>VLOOKUP(D95,Datos!$B$6:$E$18,2,)</f>
        <v>Labor (Personal)</v>
      </c>
      <c r="F95" s="15" t="str">
        <f>VLOOKUP(D95,Datos!$B$6:$E$18,3,)</f>
        <v>Horas / Jornadas</v>
      </c>
      <c r="G95" s="33">
        <v>80</v>
      </c>
      <c r="H95" s="40">
        <f>VLOOKUP(D95,Datos!$B$6:$E$18,4,)</f>
        <v>7500</v>
      </c>
      <c r="I95" s="28">
        <f>G95*H95</f>
        <v>600000</v>
      </c>
      <c r="J95" s="27"/>
    </row>
    <row r="96" spans="2:10">
      <c r="B96" s="12"/>
      <c r="C96" s="34"/>
      <c r="D96" s="66" t="s">
        <v>14</v>
      </c>
      <c r="E96" s="15" t="str">
        <f>VLOOKUP(D96,Datos!$B$6:$E$18,2,)</f>
        <v>Labor (Personal)</v>
      </c>
      <c r="F96" s="15" t="str">
        <f>VLOOKUP(D96,Datos!$B$6:$E$18,3,)</f>
        <v>Horas / Jornadas</v>
      </c>
      <c r="G96" s="33">
        <v>80</v>
      </c>
      <c r="H96" s="40">
        <f>VLOOKUP(D96,Datos!$B$6:$E$18,4,)</f>
        <v>6666.666666666667</v>
      </c>
      <c r="I96" s="28">
        <f>G96*H96</f>
        <v>533333.33333333337</v>
      </c>
      <c r="J96" s="28"/>
    </row>
    <row r="97" spans="2:10">
      <c r="B97" s="12"/>
      <c r="C97" s="34"/>
      <c r="D97" s="66" t="s">
        <v>16</v>
      </c>
      <c r="E97" s="15" t="str">
        <f>VLOOKUP(D97,Datos!$B$6:$E$18,2,)</f>
        <v>Labor (Personal)</v>
      </c>
      <c r="F97" s="15" t="str">
        <f>VLOOKUP(D97,Datos!$B$6:$E$18,3,)</f>
        <v>Horas / Jornadas</v>
      </c>
      <c r="G97" s="33">
        <v>80</v>
      </c>
      <c r="H97" s="40">
        <f>VLOOKUP(D97,Datos!$B$6:$E$18,4,)</f>
        <v>5833.333333333333</v>
      </c>
      <c r="I97" s="28">
        <f>G97*H97</f>
        <v>466666.66666666663</v>
      </c>
      <c r="J97" s="28"/>
    </row>
    <row r="98" spans="2:10">
      <c r="B98" s="12"/>
      <c r="C98" s="34" t="s">
        <v>91</v>
      </c>
      <c r="D98" s="12"/>
      <c r="E98" s="15"/>
      <c r="F98" s="15"/>
      <c r="G98" s="33"/>
      <c r="H98" s="40"/>
      <c r="I98" s="42">
        <f>SUM(I99:I101)</f>
        <v>1920000</v>
      </c>
      <c r="J98" s="28"/>
    </row>
    <row r="99" spans="2:10">
      <c r="B99" s="12"/>
      <c r="C99" s="34"/>
      <c r="D99" s="66" t="s">
        <v>12</v>
      </c>
      <c r="E99" s="15" t="str">
        <f>VLOOKUP(D99,Datos!$B$6:$E$18,2,)</f>
        <v>Labor (Personal)</v>
      </c>
      <c r="F99" s="15" t="str">
        <f>VLOOKUP(D99,Datos!$B$6:$E$18,3,)</f>
        <v>Horas / Jornadas</v>
      </c>
      <c r="G99" s="33">
        <v>96</v>
      </c>
      <c r="H99" s="40">
        <f>VLOOKUP(D99,Datos!$B$6:$E$18,4,)</f>
        <v>7500</v>
      </c>
      <c r="I99" s="28">
        <f>G99*H99</f>
        <v>720000</v>
      </c>
      <c r="J99" s="28"/>
    </row>
    <row r="100" spans="2:10">
      <c r="B100" s="12"/>
      <c r="C100" s="34"/>
      <c r="D100" s="66" t="s">
        <v>14</v>
      </c>
      <c r="E100" s="15" t="str">
        <f>VLOOKUP(D100,Datos!$B$6:$E$18,2,)</f>
        <v>Labor (Personal)</v>
      </c>
      <c r="F100" s="15" t="str">
        <f>VLOOKUP(D100,Datos!$B$6:$E$18,3,)</f>
        <v>Horas / Jornadas</v>
      </c>
      <c r="G100" s="33">
        <v>96</v>
      </c>
      <c r="H100" s="40">
        <f>VLOOKUP(D100,Datos!$B$6:$E$18,4,)</f>
        <v>6666.666666666667</v>
      </c>
      <c r="I100" s="28">
        <f>G100*H100</f>
        <v>640000</v>
      </c>
      <c r="J100" s="28"/>
    </row>
    <row r="101" spans="2:10">
      <c r="B101" s="12"/>
      <c r="C101" s="34"/>
      <c r="D101" s="66" t="s">
        <v>16</v>
      </c>
      <c r="E101" s="15" t="str">
        <f>VLOOKUP(D101,Datos!$B$6:$E$18,2,)</f>
        <v>Labor (Personal)</v>
      </c>
      <c r="F101" s="15" t="str">
        <f>VLOOKUP(D101,Datos!$B$6:$E$18,3,)</f>
        <v>Horas / Jornadas</v>
      </c>
      <c r="G101" s="33">
        <v>96</v>
      </c>
      <c r="H101" s="40">
        <f>VLOOKUP(D101,Datos!$B$6:$E$18,4,)</f>
        <v>5833.333333333333</v>
      </c>
      <c r="I101" s="28">
        <f>G101*H101</f>
        <v>560000</v>
      </c>
      <c r="J101" s="28"/>
    </row>
    <row r="102" spans="2:10" ht="15.75">
      <c r="B102" s="12" t="s">
        <v>92</v>
      </c>
      <c r="C102" s="34" t="s">
        <v>93</v>
      </c>
      <c r="E102" s="15"/>
      <c r="F102" s="15"/>
      <c r="H102" s="40"/>
      <c r="I102" s="47">
        <f>I103+I107</f>
        <v>1120000</v>
      </c>
      <c r="J102" s="28"/>
    </row>
    <row r="103" spans="2:10">
      <c r="B103" s="12"/>
      <c r="C103" s="34" t="s">
        <v>94</v>
      </c>
      <c r="E103" s="15"/>
      <c r="F103" s="15"/>
      <c r="H103" s="40"/>
      <c r="I103" s="22">
        <f>SUM(I104:I106)</f>
        <v>480000</v>
      </c>
      <c r="J103" s="28"/>
    </row>
    <row r="104" spans="2:10">
      <c r="B104" s="12"/>
      <c r="C104" s="34"/>
      <c r="D104" s="66" t="s">
        <v>12</v>
      </c>
      <c r="E104" s="15" t="str">
        <f>VLOOKUP(D104,Datos!$B$6:$E$18,2,)</f>
        <v>Labor (Personal)</v>
      </c>
      <c r="F104" s="15" t="str">
        <f>VLOOKUP(D104,Datos!$B$6:$E$18,3,)</f>
        <v>Horas / Jornadas</v>
      </c>
      <c r="G104" s="33">
        <v>24</v>
      </c>
      <c r="H104" s="40">
        <f>VLOOKUP(D104,Datos!$B$6:$E$18,4,)</f>
        <v>7500</v>
      </c>
      <c r="I104" s="28">
        <f>G104*H104</f>
        <v>180000</v>
      </c>
      <c r="J104" s="28"/>
    </row>
    <row r="105" spans="2:10">
      <c r="B105" s="12"/>
      <c r="C105" s="34"/>
      <c r="D105" s="66" t="s">
        <v>14</v>
      </c>
      <c r="E105" s="15" t="str">
        <f>VLOOKUP(D105,Datos!$B$6:$E$18,2,)</f>
        <v>Labor (Personal)</v>
      </c>
      <c r="F105" s="15" t="str">
        <f>VLOOKUP(D105,Datos!$B$6:$E$18,3,)</f>
        <v>Horas / Jornadas</v>
      </c>
      <c r="G105" s="33">
        <v>24</v>
      </c>
      <c r="H105" s="40">
        <f>VLOOKUP(D105,Datos!$B$6:$E$18,4,)</f>
        <v>6666.666666666667</v>
      </c>
      <c r="I105" s="28">
        <f>G105*H105</f>
        <v>160000</v>
      </c>
      <c r="J105" s="28"/>
    </row>
    <row r="106" spans="2:10">
      <c r="B106" s="12"/>
      <c r="C106" s="34"/>
      <c r="D106" s="66" t="s">
        <v>16</v>
      </c>
      <c r="E106" s="15" t="str">
        <f>VLOOKUP(D106,Datos!$B$6:$E$18,2,)</f>
        <v>Labor (Personal)</v>
      </c>
      <c r="F106" s="15" t="str">
        <f>VLOOKUP(D106,Datos!$B$6:$E$18,3,)</f>
        <v>Horas / Jornadas</v>
      </c>
      <c r="G106" s="33">
        <v>24</v>
      </c>
      <c r="H106" s="40">
        <f>VLOOKUP(D106,Datos!$B$6:$E$18,4,)</f>
        <v>5833.333333333333</v>
      </c>
      <c r="I106" s="28">
        <f>G106*H106</f>
        <v>140000</v>
      </c>
      <c r="J106" s="28"/>
    </row>
    <row r="107" spans="2:10">
      <c r="B107" s="12"/>
      <c r="C107" s="34" t="s">
        <v>95</v>
      </c>
      <c r="D107" s="12"/>
      <c r="E107" s="15"/>
      <c r="F107" s="15"/>
      <c r="G107" s="33"/>
      <c r="H107" s="40"/>
      <c r="I107" s="42">
        <f>SUM(I108:I110)</f>
        <v>640000</v>
      </c>
      <c r="J107" s="28"/>
    </row>
    <row r="108" spans="2:10">
      <c r="B108" s="12"/>
      <c r="C108" s="34"/>
      <c r="D108" s="66" t="s">
        <v>12</v>
      </c>
      <c r="E108" s="15" t="str">
        <f>VLOOKUP(D108,Datos!$B$6:$E$18,2,)</f>
        <v>Labor (Personal)</v>
      </c>
      <c r="F108" s="15" t="str">
        <f>VLOOKUP(D108,Datos!$B$6:$E$18,3,)</f>
        <v>Horas / Jornadas</v>
      </c>
      <c r="G108" s="33">
        <v>32</v>
      </c>
      <c r="H108" s="40">
        <f>VLOOKUP(D108,Datos!$B$6:$E$18,4,)</f>
        <v>7500</v>
      </c>
      <c r="I108" s="28">
        <f>G108*H108</f>
        <v>240000</v>
      </c>
      <c r="J108" s="28"/>
    </row>
    <row r="109" spans="2:10">
      <c r="B109" s="12"/>
      <c r="C109" s="34"/>
      <c r="D109" s="66" t="s">
        <v>14</v>
      </c>
      <c r="E109" s="15" t="str">
        <f>VLOOKUP(D109,Datos!$B$6:$E$18,2,)</f>
        <v>Labor (Personal)</v>
      </c>
      <c r="F109" s="15" t="str">
        <f>VLOOKUP(D109,Datos!$B$6:$E$18,3,)</f>
        <v>Horas / Jornadas</v>
      </c>
      <c r="G109" s="33">
        <v>32</v>
      </c>
      <c r="H109" s="40">
        <f>VLOOKUP(D109,Datos!$B$6:$E$18,4,)</f>
        <v>6666.666666666667</v>
      </c>
      <c r="I109" s="28">
        <f>G109*H109</f>
        <v>213333.33333333334</v>
      </c>
      <c r="J109" s="28"/>
    </row>
    <row r="110" spans="2:10">
      <c r="B110" s="12"/>
      <c r="C110" s="34"/>
      <c r="D110" s="66" t="s">
        <v>16</v>
      </c>
      <c r="E110" s="15" t="str">
        <f>VLOOKUP(D110,Datos!$B$6:$E$18,2,)</f>
        <v>Labor (Personal)</v>
      </c>
      <c r="F110" s="15" t="str">
        <f>VLOOKUP(D110,Datos!$B$6:$E$18,3,)</f>
        <v>Horas / Jornadas</v>
      </c>
      <c r="G110" s="33">
        <v>32</v>
      </c>
      <c r="H110" s="40">
        <f>VLOOKUP(D110,Datos!$B$6:$E$18,4,)</f>
        <v>5833.333333333333</v>
      </c>
      <c r="I110" s="28">
        <f>G110*H110</f>
        <v>186666.66666666666</v>
      </c>
      <c r="J110" s="28"/>
    </row>
    <row r="111" spans="2:10" ht="15.75">
      <c r="B111" s="12" t="s">
        <v>96</v>
      </c>
      <c r="C111" s="34" t="s">
        <v>97</v>
      </c>
      <c r="D111" s="12"/>
      <c r="E111" s="15"/>
      <c r="F111" s="15"/>
      <c r="G111" s="33"/>
      <c r="H111" s="40"/>
      <c r="I111" s="46">
        <f>I112+I117+I121</f>
        <v>1760000</v>
      </c>
      <c r="J111" s="28"/>
    </row>
    <row r="112" spans="2:10">
      <c r="B112" s="12"/>
      <c r="C112" s="34" t="s">
        <v>98</v>
      </c>
      <c r="D112" s="12"/>
      <c r="E112" s="15"/>
      <c r="F112" s="15"/>
      <c r="G112" s="33"/>
      <c r="H112" s="40"/>
      <c r="I112" s="42">
        <f>SUM(I113:I116)</f>
        <v>160000</v>
      </c>
    </row>
    <row r="113" spans="2:9">
      <c r="B113" s="12"/>
      <c r="C113" s="34"/>
      <c r="D113" s="66" t="s">
        <v>12</v>
      </c>
      <c r="E113" s="15" t="str">
        <f>VLOOKUP(D113,Datos!$B$6:$E$18,2,)</f>
        <v>Labor (Personal)</v>
      </c>
      <c r="F113" s="15" t="str">
        <f>VLOOKUP(D113,Datos!$B$6:$E$18,3,)</f>
        <v>Horas / Jornadas</v>
      </c>
      <c r="G113" s="33">
        <v>8</v>
      </c>
      <c r="H113" s="40">
        <f>VLOOKUP(D113,Datos!$B$6:$E$18,4,)</f>
        <v>7500</v>
      </c>
      <c r="I113" s="28">
        <f t="shared" ref="I113:I115" si="6">G113*H113</f>
        <v>60000</v>
      </c>
    </row>
    <row r="114" spans="2:9">
      <c r="B114" s="12"/>
      <c r="C114" s="34"/>
      <c r="D114" s="66" t="s">
        <v>14</v>
      </c>
      <c r="E114" s="15" t="str">
        <f>VLOOKUP(D114,Datos!$B$6:$E$18,2,)</f>
        <v>Labor (Personal)</v>
      </c>
      <c r="F114" s="15" t="str">
        <f>VLOOKUP(D114,Datos!$B$6:$E$18,3,)</f>
        <v>Horas / Jornadas</v>
      </c>
      <c r="G114" s="33">
        <v>8</v>
      </c>
      <c r="H114" s="40">
        <f>VLOOKUP(D114,Datos!$B$6:$E$18,4,)</f>
        <v>6666.666666666667</v>
      </c>
      <c r="I114" s="28">
        <f t="shared" si="6"/>
        <v>53333.333333333336</v>
      </c>
    </row>
    <row r="115" spans="2:9">
      <c r="B115" s="12"/>
      <c r="C115" s="34"/>
      <c r="D115" s="66" t="s">
        <v>16</v>
      </c>
      <c r="E115" s="15" t="str">
        <f>VLOOKUP(D115,Datos!$B$6:$E$18,2,)</f>
        <v>Labor (Personal)</v>
      </c>
      <c r="F115" s="15" t="str">
        <f>VLOOKUP(D115,Datos!$B$6:$E$18,3,)</f>
        <v>Horas / Jornadas</v>
      </c>
      <c r="G115" s="33">
        <v>8</v>
      </c>
      <c r="H115" s="40">
        <f>VLOOKUP(D115,Datos!$B$6:$E$18,4,)</f>
        <v>5833.333333333333</v>
      </c>
      <c r="I115" s="28">
        <f t="shared" si="6"/>
        <v>46666.666666666664</v>
      </c>
    </row>
    <row r="116" spans="2:9">
      <c r="B116" s="12"/>
      <c r="C116" s="34"/>
      <c r="D116" s="12" t="s">
        <v>46</v>
      </c>
      <c r="E116" s="15" t="str">
        <f>VLOOKUP(D116,Datos!$B$6:$E$18,2,)</f>
        <v>Consultoría</v>
      </c>
      <c r="F116" s="15" t="str">
        <f>VLOOKUP(D116,Datos!$B$6:$E$18,3,)</f>
        <v>Horas / Jornadas</v>
      </c>
      <c r="G116" s="33">
        <v>4</v>
      </c>
      <c r="H116" s="40">
        <f>VLOOKUP(D116,Datos!$B$6:$E$18,4,)</f>
        <v>0</v>
      </c>
      <c r="I116" s="28">
        <f>G116*H116</f>
        <v>0</v>
      </c>
    </row>
    <row r="117" spans="2:9">
      <c r="C117" s="34" t="s">
        <v>99</v>
      </c>
      <c r="D117" s="12"/>
      <c r="E117" s="15"/>
      <c r="F117" s="15"/>
      <c r="G117" s="33"/>
      <c r="H117" s="40"/>
      <c r="I117" s="42">
        <f>SUM(I118:I120)</f>
        <v>800000</v>
      </c>
    </row>
    <row r="118" spans="2:9">
      <c r="C118" s="34"/>
      <c r="D118" s="66" t="s">
        <v>12</v>
      </c>
      <c r="E118" s="15" t="str">
        <f>VLOOKUP(D118,Datos!$B$6:$E$18,2,)</f>
        <v>Labor (Personal)</v>
      </c>
      <c r="F118" s="15" t="str">
        <f>VLOOKUP(D118,Datos!$B$6:$E$18,3,)</f>
        <v>Horas / Jornadas</v>
      </c>
      <c r="G118" s="33">
        <v>40</v>
      </c>
      <c r="H118" s="40">
        <f>VLOOKUP(D118,Datos!$B$6:$E$18,4,)</f>
        <v>7500</v>
      </c>
      <c r="I118" s="28">
        <f>G118*H118</f>
        <v>300000</v>
      </c>
    </row>
    <row r="119" spans="2:9">
      <c r="C119" s="34"/>
      <c r="D119" s="66" t="s">
        <v>14</v>
      </c>
      <c r="E119" s="15" t="str">
        <f>VLOOKUP(D119,Datos!$B$6:$E$18,2,)</f>
        <v>Labor (Personal)</v>
      </c>
      <c r="F119" s="15" t="str">
        <f>VLOOKUP(D119,Datos!$B$6:$E$18,3,)</f>
        <v>Horas / Jornadas</v>
      </c>
      <c r="G119" s="33">
        <v>40</v>
      </c>
      <c r="H119" s="40">
        <f>VLOOKUP(D119,Datos!$B$6:$E$18,4,)</f>
        <v>6666.666666666667</v>
      </c>
      <c r="I119" s="28">
        <f>G119*H119</f>
        <v>266666.66666666669</v>
      </c>
    </row>
    <row r="120" spans="2:9">
      <c r="B120" s="12"/>
      <c r="C120" s="34"/>
      <c r="D120" s="66" t="s">
        <v>16</v>
      </c>
      <c r="E120" s="15" t="str">
        <f>VLOOKUP(D120,Datos!$B$6:$E$18,2,)</f>
        <v>Labor (Personal)</v>
      </c>
      <c r="F120" s="15" t="str">
        <f>VLOOKUP(D120,Datos!$B$6:$E$18,3,)</f>
        <v>Horas / Jornadas</v>
      </c>
      <c r="G120" s="33">
        <v>40</v>
      </c>
      <c r="H120" s="40">
        <f>VLOOKUP(D120,Datos!$B$6:$E$18,4,)</f>
        <v>5833.333333333333</v>
      </c>
      <c r="I120" s="28">
        <f>G120*H120</f>
        <v>233333.33333333331</v>
      </c>
    </row>
    <row r="121" spans="2:9">
      <c r="C121" s="34" t="s">
        <v>100</v>
      </c>
      <c r="D121" s="12"/>
      <c r="E121" s="15"/>
      <c r="F121" s="15"/>
      <c r="G121" s="33"/>
      <c r="H121" s="40"/>
      <c r="I121" s="42">
        <f>SUM(I122:I124)</f>
        <v>800000</v>
      </c>
    </row>
    <row r="122" spans="2:9">
      <c r="C122" s="34"/>
      <c r="D122" s="66" t="s">
        <v>12</v>
      </c>
      <c r="E122" s="15" t="str">
        <f>VLOOKUP(D122,Datos!$B$6:$E$18,2,)</f>
        <v>Labor (Personal)</v>
      </c>
      <c r="F122" s="15" t="str">
        <f>VLOOKUP(D122,Datos!$B$6:$E$18,3,)</f>
        <v>Horas / Jornadas</v>
      </c>
      <c r="G122" s="33">
        <v>40</v>
      </c>
      <c r="H122" s="40">
        <f>VLOOKUP(D122,Datos!$B$6:$E$18,4,)</f>
        <v>7500</v>
      </c>
      <c r="I122" s="28">
        <f>G122*H122</f>
        <v>300000</v>
      </c>
    </row>
    <row r="123" spans="2:9">
      <c r="C123" s="34"/>
      <c r="D123" s="66" t="s">
        <v>14</v>
      </c>
      <c r="E123" s="15" t="str">
        <f>VLOOKUP(D123,Datos!$B$6:$E$18,2,)</f>
        <v>Labor (Personal)</v>
      </c>
      <c r="F123" s="15" t="str">
        <f>VLOOKUP(D123,Datos!$B$6:$E$18,3,)</f>
        <v>Horas / Jornadas</v>
      </c>
      <c r="G123" s="33">
        <v>40</v>
      </c>
      <c r="H123" s="40">
        <f>VLOOKUP(D123,Datos!$B$6:$E$18,4,)</f>
        <v>6666.666666666667</v>
      </c>
      <c r="I123" s="28">
        <f>G123*H123</f>
        <v>266666.66666666669</v>
      </c>
    </row>
    <row r="124" spans="2:9">
      <c r="B124" s="12"/>
      <c r="C124" s="34"/>
      <c r="D124" s="66" t="s">
        <v>16</v>
      </c>
      <c r="E124" s="15" t="str">
        <f>VLOOKUP(D124,Datos!$B$6:$E$18,2,)</f>
        <v>Labor (Personal)</v>
      </c>
      <c r="F124" s="15" t="str">
        <f>VLOOKUP(D124,Datos!$B$6:$E$18,3,)</f>
        <v>Horas / Jornadas</v>
      </c>
      <c r="G124" s="33">
        <v>40</v>
      </c>
      <c r="H124" s="40">
        <f>VLOOKUP(D124,Datos!$B$6:$E$18,4,)</f>
        <v>5833.333333333333</v>
      </c>
      <c r="I124" s="28">
        <f>G124*H124</f>
        <v>233333.33333333331</v>
      </c>
    </row>
    <row r="125" spans="2:9">
      <c r="C125" s="34"/>
      <c r="D125" s="12"/>
      <c r="E125" s="15"/>
      <c r="F125" s="15"/>
      <c r="G125" s="33"/>
      <c r="H125" s="40"/>
      <c r="I125" s="28"/>
    </row>
    <row r="126" spans="2:9" ht="15.75">
      <c r="B126" s="10">
        <v>4</v>
      </c>
      <c r="C126" s="10" t="s">
        <v>101</v>
      </c>
      <c r="D126" s="11"/>
      <c r="E126" s="15"/>
      <c r="F126" s="15"/>
      <c r="G126" s="32"/>
      <c r="H126" s="40"/>
      <c r="I126" s="48">
        <f>I127+I134+I155</f>
        <v>5414390</v>
      </c>
    </row>
    <row r="127" spans="2:9">
      <c r="B127" s="35" t="s">
        <v>102</v>
      </c>
      <c r="C127" s="35" t="s">
        <v>59</v>
      </c>
      <c r="D127" s="36"/>
      <c r="E127" s="15"/>
      <c r="F127" s="15"/>
      <c r="G127" s="37"/>
      <c r="H127" s="40"/>
      <c r="I127" s="43">
        <f>SUM(I128:I133)</f>
        <v>134390</v>
      </c>
    </row>
    <row r="128" spans="2:9">
      <c r="B128" s="36"/>
      <c r="C128" s="36"/>
      <c r="D128" s="36" t="s">
        <v>49</v>
      </c>
      <c r="E128" s="15" t="str">
        <f>VLOOKUP(D128,Datos!$B$6:$E$18,2,)</f>
        <v>Licencias</v>
      </c>
      <c r="F128" s="15" t="str">
        <f>VLOOKUP(D128,Datos!$B$6:$E$18,3,)</f>
        <v>Cantidad</v>
      </c>
      <c r="G128" s="36">
        <v>3</v>
      </c>
      <c r="H128" s="40">
        <f>VLOOKUP(D128,Datos!$B$6:$E$18,4,)</f>
        <v>11550</v>
      </c>
      <c r="I128" s="28">
        <f>G128*H128</f>
        <v>34650</v>
      </c>
    </row>
    <row r="129" spans="2:9">
      <c r="B129" s="36"/>
      <c r="C129" s="36"/>
      <c r="D129" s="36" t="s">
        <v>21</v>
      </c>
      <c r="E129" s="15" t="str">
        <f>VLOOKUP(D129,Datos!$B$6:$E$18,2,)</f>
        <v>Licencias</v>
      </c>
      <c r="F129" s="15" t="str">
        <f>VLOOKUP(D129,Datos!$B$6:$E$18,3,)</f>
        <v>Cantidad</v>
      </c>
      <c r="G129" s="36">
        <v>3</v>
      </c>
      <c r="H129" s="40">
        <f>VLOOKUP(D129,Datos!$B$6:$E$18,4,)</f>
        <v>6000</v>
      </c>
      <c r="I129" s="28">
        <f t="shared" ref="I129:I132" si="7">G129*H129</f>
        <v>18000</v>
      </c>
    </row>
    <row r="130" spans="2:9">
      <c r="B130" s="36"/>
      <c r="C130" s="36"/>
      <c r="D130" s="36" t="s">
        <v>51</v>
      </c>
      <c r="E130" s="15" t="str">
        <f>VLOOKUP(D130,Datos!$B$6:$E$18,2,)</f>
        <v>Viajes</v>
      </c>
      <c r="F130" s="15" t="str">
        <f>VLOOKUP(D130,Datos!$B$6:$E$18,3,)</f>
        <v>Cantidad</v>
      </c>
      <c r="G130" s="36">
        <f>8*3</f>
        <v>24</v>
      </c>
      <c r="H130" s="40">
        <f>VLOOKUP(D130,Datos!$B$6:$E$18,4,)</f>
        <v>240</v>
      </c>
      <c r="I130" s="28">
        <f t="shared" si="7"/>
        <v>5760</v>
      </c>
    </row>
    <row r="131" spans="2:9">
      <c r="B131" s="36"/>
      <c r="C131" s="36"/>
      <c r="D131" s="36" t="s">
        <v>26</v>
      </c>
      <c r="E131" s="15" t="str">
        <f>VLOOKUP(D131,Datos!$B$6:$E$18,2,)</f>
        <v>Gastos Indirectos</v>
      </c>
      <c r="F131" s="15" t="str">
        <f>VLOOKUP(D131,Datos!$B$6:$E$18,3,)</f>
        <v>NA</v>
      </c>
      <c r="G131" s="36">
        <v>1</v>
      </c>
      <c r="H131" s="40">
        <f>VLOOKUP(D131,Datos!$B$6:$E$18,4,)</f>
        <v>30000</v>
      </c>
      <c r="I131" s="28">
        <f t="shared" si="7"/>
        <v>30000</v>
      </c>
    </row>
    <row r="132" spans="2:9">
      <c r="B132" s="36"/>
      <c r="C132" s="36"/>
      <c r="D132" s="36" t="s">
        <v>28</v>
      </c>
      <c r="E132" s="15" t="str">
        <f>VLOOKUP(D132,Datos!$B$6:$E$18,2,)</f>
        <v>Gastos Indirectos</v>
      </c>
      <c r="F132" s="15" t="str">
        <f>VLOOKUP(D132,Datos!$B$6:$E$18,3,)</f>
        <v>NA</v>
      </c>
      <c r="G132" s="36">
        <v>1</v>
      </c>
      <c r="H132" s="40">
        <f>VLOOKUP(D132,Datos!$B$6:$E$18,4,)</f>
        <v>19990</v>
      </c>
      <c r="I132" s="28">
        <f t="shared" si="7"/>
        <v>19990</v>
      </c>
    </row>
    <row r="133" spans="2:9">
      <c r="B133" s="36"/>
      <c r="C133" s="36"/>
      <c r="D133" s="36" t="s">
        <v>20</v>
      </c>
      <c r="E133" s="15" t="str">
        <f>VLOOKUP(D133,Datos!$B$6:$E$18,2,)</f>
        <v>Gastos Indirectos</v>
      </c>
      <c r="F133" s="15" t="str">
        <f>VLOOKUP(D133,Datos!$B$6:$E$18,3,)</f>
        <v>NA</v>
      </c>
      <c r="G133" s="36">
        <v>1</v>
      </c>
      <c r="H133" s="40">
        <f>VLOOKUP(D133,Datos!$B$6:$E$18,4,)</f>
        <v>25990</v>
      </c>
      <c r="I133" s="28">
        <f>G133*H133</f>
        <v>25990</v>
      </c>
    </row>
    <row r="134" spans="2:9" ht="15.75">
      <c r="B134" s="12" t="s">
        <v>102</v>
      </c>
      <c r="C134" s="34" t="s">
        <v>103</v>
      </c>
      <c r="D134" s="12"/>
      <c r="E134" s="15"/>
      <c r="F134" s="15"/>
      <c r="G134" s="33"/>
      <c r="H134" s="40"/>
      <c r="I134" s="46">
        <f>I135+I139+I143+I147+I151</f>
        <v>3680000</v>
      </c>
    </row>
    <row r="135" spans="2:9">
      <c r="B135" s="12"/>
      <c r="C135" s="34" t="s">
        <v>104</v>
      </c>
      <c r="D135" s="12"/>
      <c r="E135" s="15"/>
      <c r="F135" s="15"/>
      <c r="G135" s="33"/>
      <c r="H135" s="40"/>
      <c r="I135" s="42">
        <f>SUM(I136:I138)</f>
        <v>640000</v>
      </c>
    </row>
    <row r="136" spans="2:9">
      <c r="B136" s="12"/>
      <c r="C136" s="34"/>
      <c r="D136" s="66" t="s">
        <v>12</v>
      </c>
      <c r="E136" s="15" t="str">
        <f>VLOOKUP(D136,Datos!$B$6:$E$18,2,)</f>
        <v>Labor (Personal)</v>
      </c>
      <c r="F136" s="15" t="str">
        <f>VLOOKUP(D136,Datos!$B$6:$E$18,3,)</f>
        <v>Horas / Jornadas</v>
      </c>
      <c r="G136" s="33">
        <v>32</v>
      </c>
      <c r="H136" s="40">
        <f>VLOOKUP(D136,Datos!$B$6:$E$18,4,)</f>
        <v>7500</v>
      </c>
      <c r="I136" s="28">
        <f>G136*H136</f>
        <v>240000</v>
      </c>
    </row>
    <row r="137" spans="2:9">
      <c r="B137" s="12"/>
      <c r="C137" s="34"/>
      <c r="D137" s="66" t="s">
        <v>14</v>
      </c>
      <c r="E137" s="15" t="str">
        <f>VLOOKUP(D137,Datos!$B$6:$E$18,2,)</f>
        <v>Labor (Personal)</v>
      </c>
      <c r="F137" s="15" t="str">
        <f>VLOOKUP(D137,Datos!$B$6:$E$18,3,)</f>
        <v>Horas / Jornadas</v>
      </c>
      <c r="G137" s="33">
        <v>32</v>
      </c>
      <c r="H137" s="40">
        <f>VLOOKUP(D137,Datos!$B$6:$E$18,4,)</f>
        <v>6666.666666666667</v>
      </c>
      <c r="I137" s="28">
        <f>G137*H137</f>
        <v>213333.33333333334</v>
      </c>
    </row>
    <row r="138" spans="2:9">
      <c r="B138" s="12"/>
      <c r="C138" s="34"/>
      <c r="D138" s="66" t="s">
        <v>16</v>
      </c>
      <c r="E138" s="15" t="str">
        <f>VLOOKUP(D138,Datos!$B$6:$E$18,2,)</f>
        <v>Labor (Personal)</v>
      </c>
      <c r="F138" s="15" t="str">
        <f>VLOOKUP(D138,Datos!$B$6:$E$18,3,)</f>
        <v>Horas / Jornadas</v>
      </c>
      <c r="G138" s="33">
        <v>32</v>
      </c>
      <c r="H138" s="40">
        <f>VLOOKUP(D138,Datos!$B$6:$E$18,4,)</f>
        <v>5833.333333333333</v>
      </c>
      <c r="I138" s="28">
        <f>G138*H138</f>
        <v>186666.66666666666</v>
      </c>
    </row>
    <row r="139" spans="2:9">
      <c r="B139" s="12"/>
      <c r="C139" s="34" t="s">
        <v>105</v>
      </c>
      <c r="D139" s="12"/>
      <c r="E139" s="15"/>
      <c r="F139" s="15"/>
      <c r="G139" s="33"/>
      <c r="H139" s="40"/>
      <c r="I139" s="42">
        <f>SUM(I140:I142)</f>
        <v>640000</v>
      </c>
    </row>
    <row r="140" spans="2:9">
      <c r="B140" s="12"/>
      <c r="C140" s="34"/>
      <c r="D140" s="66" t="s">
        <v>12</v>
      </c>
      <c r="E140" s="15" t="str">
        <f>VLOOKUP(D140,Datos!$B$6:$E$18,2,)</f>
        <v>Labor (Personal)</v>
      </c>
      <c r="F140" s="15" t="str">
        <f>VLOOKUP(D140,Datos!$B$6:$E$18,3,)</f>
        <v>Horas / Jornadas</v>
      </c>
      <c r="G140" s="33">
        <v>32</v>
      </c>
      <c r="H140" s="40">
        <f>VLOOKUP(D140,Datos!$B$6:$E$18,4,)</f>
        <v>7500</v>
      </c>
      <c r="I140" s="28">
        <f>G140*H140</f>
        <v>240000</v>
      </c>
    </row>
    <row r="141" spans="2:9">
      <c r="B141" s="12"/>
      <c r="C141" s="34"/>
      <c r="D141" s="66" t="s">
        <v>14</v>
      </c>
      <c r="E141" s="15" t="str">
        <f>VLOOKUP(D141,Datos!$B$6:$E$18,2,)</f>
        <v>Labor (Personal)</v>
      </c>
      <c r="F141" s="15" t="str">
        <f>VLOOKUP(D141,Datos!$B$6:$E$18,3,)</f>
        <v>Horas / Jornadas</v>
      </c>
      <c r="G141" s="33">
        <v>32</v>
      </c>
      <c r="H141" s="40">
        <f>VLOOKUP(D141,Datos!$B$6:$E$18,4,)</f>
        <v>6666.666666666667</v>
      </c>
      <c r="I141" s="28">
        <f>G141*H141</f>
        <v>213333.33333333334</v>
      </c>
    </row>
    <row r="142" spans="2:9">
      <c r="B142" s="12"/>
      <c r="C142" s="34"/>
      <c r="D142" s="66" t="s">
        <v>16</v>
      </c>
      <c r="E142" s="15" t="str">
        <f>VLOOKUP(D142,Datos!$B$6:$E$18,2,)</f>
        <v>Labor (Personal)</v>
      </c>
      <c r="F142" s="15" t="str">
        <f>VLOOKUP(D142,Datos!$B$6:$E$18,3,)</f>
        <v>Horas / Jornadas</v>
      </c>
      <c r="G142" s="33">
        <v>32</v>
      </c>
      <c r="H142" s="40">
        <f>VLOOKUP(D142,Datos!$B$6:$E$18,4,)</f>
        <v>5833.333333333333</v>
      </c>
      <c r="I142" s="28">
        <f>G142*H142</f>
        <v>186666.66666666666</v>
      </c>
    </row>
    <row r="143" spans="2:9">
      <c r="B143" s="12"/>
      <c r="C143" s="34" t="s">
        <v>106</v>
      </c>
      <c r="E143" s="15"/>
      <c r="F143" s="15"/>
      <c r="H143" s="40"/>
      <c r="I143" s="22">
        <f>SUM(I144:I146)</f>
        <v>480000</v>
      </c>
    </row>
    <row r="144" spans="2:9">
      <c r="B144" s="12"/>
      <c r="C144" s="34"/>
      <c r="D144" s="66" t="s">
        <v>12</v>
      </c>
      <c r="E144" s="15" t="str">
        <f>VLOOKUP(D144,Datos!$B$6:$E$18,2,)</f>
        <v>Labor (Personal)</v>
      </c>
      <c r="F144" s="15" t="str">
        <f>VLOOKUP(D144,Datos!$B$6:$E$18,3,)</f>
        <v>Horas / Jornadas</v>
      </c>
      <c r="G144" s="33">
        <v>24</v>
      </c>
      <c r="H144" s="40">
        <f>VLOOKUP(D144,Datos!$B$6:$E$18,4,)</f>
        <v>7500</v>
      </c>
      <c r="I144" s="28">
        <f>G144*H144</f>
        <v>180000</v>
      </c>
    </row>
    <row r="145" spans="2:9">
      <c r="B145" s="12"/>
      <c r="C145" s="34"/>
      <c r="D145" s="66" t="s">
        <v>14</v>
      </c>
      <c r="E145" s="15" t="str">
        <f>VLOOKUP(D145,Datos!$B$6:$E$18,2,)</f>
        <v>Labor (Personal)</v>
      </c>
      <c r="F145" s="15" t="str">
        <f>VLOOKUP(D145,Datos!$B$6:$E$18,3,)</f>
        <v>Horas / Jornadas</v>
      </c>
      <c r="G145" s="33">
        <v>24</v>
      </c>
      <c r="H145" s="40">
        <f>VLOOKUP(D145,Datos!$B$6:$E$18,4,)</f>
        <v>6666.666666666667</v>
      </c>
      <c r="I145" s="28">
        <f>G145*H145</f>
        <v>160000</v>
      </c>
    </row>
    <row r="146" spans="2:9">
      <c r="B146" s="12"/>
      <c r="C146" s="34"/>
      <c r="D146" s="66" t="s">
        <v>16</v>
      </c>
      <c r="E146" s="15" t="str">
        <f>VLOOKUP(D146,Datos!$B$6:$E$18,2,)</f>
        <v>Labor (Personal)</v>
      </c>
      <c r="F146" s="15" t="str">
        <f>VLOOKUP(D146,Datos!$B$6:$E$18,3,)</f>
        <v>Horas / Jornadas</v>
      </c>
      <c r="G146" s="33">
        <v>24</v>
      </c>
      <c r="H146" s="40">
        <f>VLOOKUP(D146,Datos!$B$6:$E$18,4,)</f>
        <v>5833.333333333333</v>
      </c>
      <c r="I146" s="28">
        <f>G146*H146</f>
        <v>140000</v>
      </c>
    </row>
    <row r="147" spans="2:9">
      <c r="B147" s="12"/>
      <c r="C147" s="34" t="s">
        <v>107</v>
      </c>
      <c r="D147" s="12"/>
      <c r="E147" s="15"/>
      <c r="F147" s="15"/>
      <c r="G147" s="33"/>
      <c r="H147" s="40"/>
      <c r="I147" s="42">
        <f>SUM(I148:I150)</f>
        <v>960000</v>
      </c>
    </row>
    <row r="148" spans="2:9">
      <c r="B148" s="12"/>
      <c r="C148" s="34"/>
      <c r="D148" s="66" t="s">
        <v>12</v>
      </c>
      <c r="E148" s="15" t="str">
        <f>VLOOKUP(D148,Datos!$B$6:$E$18,2,)</f>
        <v>Labor (Personal)</v>
      </c>
      <c r="F148" s="15" t="str">
        <f>VLOOKUP(D148,Datos!$B$6:$E$18,3,)</f>
        <v>Horas / Jornadas</v>
      </c>
      <c r="G148" s="33">
        <v>48</v>
      </c>
      <c r="H148" s="40">
        <f>VLOOKUP(D148,Datos!$B$6:$E$18,4,)</f>
        <v>7500</v>
      </c>
      <c r="I148" s="28">
        <f>G148*H148</f>
        <v>360000</v>
      </c>
    </row>
    <row r="149" spans="2:9">
      <c r="B149" s="12"/>
      <c r="C149" s="34"/>
      <c r="D149" s="66" t="s">
        <v>14</v>
      </c>
      <c r="E149" s="15" t="str">
        <f>VLOOKUP(D149,Datos!$B$6:$E$18,2,)</f>
        <v>Labor (Personal)</v>
      </c>
      <c r="F149" s="15" t="str">
        <f>VLOOKUP(D149,Datos!$B$6:$E$18,3,)</f>
        <v>Horas / Jornadas</v>
      </c>
      <c r="G149" s="33">
        <v>48</v>
      </c>
      <c r="H149" s="40">
        <f>VLOOKUP(D149,Datos!$B$6:$E$18,4,)</f>
        <v>6666.666666666667</v>
      </c>
      <c r="I149" s="28">
        <f>G149*H149</f>
        <v>320000</v>
      </c>
    </row>
    <row r="150" spans="2:9">
      <c r="B150" s="12"/>
      <c r="C150" s="34"/>
      <c r="D150" s="66" t="s">
        <v>16</v>
      </c>
      <c r="E150" s="15" t="str">
        <f>VLOOKUP(D150,Datos!$B$6:$E$18,2,)</f>
        <v>Labor (Personal)</v>
      </c>
      <c r="F150" s="15" t="str">
        <f>VLOOKUP(D150,Datos!$B$6:$E$18,3,)</f>
        <v>Horas / Jornadas</v>
      </c>
      <c r="G150" s="33">
        <v>48</v>
      </c>
      <c r="H150" s="40">
        <f>VLOOKUP(D150,Datos!$B$6:$E$18,4,)</f>
        <v>5833.333333333333</v>
      </c>
      <c r="I150" s="28">
        <f>G150*H150</f>
        <v>280000</v>
      </c>
    </row>
    <row r="151" spans="2:9">
      <c r="B151" s="12"/>
      <c r="C151" s="34" t="s">
        <v>108</v>
      </c>
      <c r="D151" s="12"/>
      <c r="E151" s="15"/>
      <c r="F151" s="15"/>
      <c r="G151" s="33"/>
      <c r="H151" s="40"/>
      <c r="I151" s="42">
        <f>SUM(I152:I154)</f>
        <v>960000</v>
      </c>
    </row>
    <row r="152" spans="2:9">
      <c r="B152" s="12"/>
      <c r="C152" s="34"/>
      <c r="D152" s="66" t="s">
        <v>12</v>
      </c>
      <c r="E152" s="15" t="str">
        <f>VLOOKUP(D152,Datos!$B$6:$E$18,2,)</f>
        <v>Labor (Personal)</v>
      </c>
      <c r="F152" s="15" t="str">
        <f>VLOOKUP(D152,Datos!$B$6:$E$18,3,)</f>
        <v>Horas / Jornadas</v>
      </c>
      <c r="G152" s="33">
        <v>48</v>
      </c>
      <c r="H152" s="40">
        <f>VLOOKUP(D152,Datos!$B$6:$E$18,4,)</f>
        <v>7500</v>
      </c>
      <c r="I152" s="28">
        <f t="shared" ref="I152:I154" si="8">G152*H152</f>
        <v>360000</v>
      </c>
    </row>
    <row r="153" spans="2:9">
      <c r="B153" s="12"/>
      <c r="C153" s="34"/>
      <c r="D153" s="66" t="s">
        <v>14</v>
      </c>
      <c r="E153" s="15" t="str">
        <f>VLOOKUP(D153,Datos!$B$6:$E$18,2,)</f>
        <v>Labor (Personal)</v>
      </c>
      <c r="F153" s="15" t="str">
        <f>VLOOKUP(D153,Datos!$B$6:$E$18,3,)</f>
        <v>Horas / Jornadas</v>
      </c>
      <c r="G153" s="33">
        <v>48</v>
      </c>
      <c r="H153" s="40">
        <f>VLOOKUP(D153,Datos!$B$6:$E$18,4,)</f>
        <v>6666.666666666667</v>
      </c>
      <c r="I153" s="28">
        <f t="shared" si="8"/>
        <v>320000</v>
      </c>
    </row>
    <row r="154" spans="2:9">
      <c r="B154" s="12"/>
      <c r="C154" s="34"/>
      <c r="D154" s="66" t="s">
        <v>16</v>
      </c>
      <c r="E154" s="15" t="str">
        <f>VLOOKUP(D154,Datos!$B$6:$E$18,2,)</f>
        <v>Labor (Personal)</v>
      </c>
      <c r="F154" s="15" t="str">
        <f>VLOOKUP(D154,Datos!$B$6:$E$18,3,)</f>
        <v>Horas / Jornadas</v>
      </c>
      <c r="G154" s="33">
        <v>48</v>
      </c>
      <c r="H154" s="40">
        <f>VLOOKUP(D154,Datos!$B$6:$E$18,4,)</f>
        <v>5833.333333333333</v>
      </c>
      <c r="I154" s="28">
        <f t="shared" si="8"/>
        <v>280000</v>
      </c>
    </row>
    <row r="155" spans="2:9" ht="15.75">
      <c r="B155" s="12" t="s">
        <v>109</v>
      </c>
      <c r="C155" s="34" t="s">
        <v>110</v>
      </c>
      <c r="D155" s="12"/>
      <c r="E155" s="15"/>
      <c r="F155" s="15"/>
      <c r="G155" s="33"/>
      <c r="H155" s="40"/>
      <c r="I155" s="46">
        <f>I156+I160+I164+I168</f>
        <v>1600000</v>
      </c>
    </row>
    <row r="156" spans="2:9">
      <c r="C156" s="34" t="s">
        <v>111</v>
      </c>
      <c r="D156" s="12"/>
      <c r="E156" s="15"/>
      <c r="F156" s="15"/>
      <c r="G156" s="33"/>
      <c r="H156" s="40"/>
      <c r="I156" s="42">
        <f>SUM(I157:I159)</f>
        <v>480000</v>
      </c>
    </row>
    <row r="157" spans="2:9">
      <c r="C157" s="34"/>
      <c r="D157" s="66" t="s">
        <v>12</v>
      </c>
      <c r="E157" s="15" t="str">
        <f>VLOOKUP(D157,Datos!$B$6:$E$18,2,)</f>
        <v>Labor (Personal)</v>
      </c>
      <c r="F157" s="15" t="str">
        <f>VLOOKUP(D157,Datos!$B$6:$E$18,3,)</f>
        <v>Horas / Jornadas</v>
      </c>
      <c r="G157" s="33">
        <v>24</v>
      </c>
      <c r="H157" s="40">
        <f>VLOOKUP(D157,Datos!$B$6:$E$18,4,)</f>
        <v>7500</v>
      </c>
      <c r="I157" s="28">
        <f>G157*H157</f>
        <v>180000</v>
      </c>
    </row>
    <row r="158" spans="2:9">
      <c r="C158" s="34"/>
      <c r="D158" s="66" t="s">
        <v>14</v>
      </c>
      <c r="E158" s="15" t="str">
        <f>VLOOKUP(D158,Datos!$B$6:$E$18,2,)</f>
        <v>Labor (Personal)</v>
      </c>
      <c r="F158" s="15" t="str">
        <f>VLOOKUP(D158,Datos!$B$6:$E$18,3,)</f>
        <v>Horas / Jornadas</v>
      </c>
      <c r="G158" s="33">
        <v>24</v>
      </c>
      <c r="H158" s="40">
        <f>VLOOKUP(D158,Datos!$B$6:$E$18,4,)</f>
        <v>6666.666666666667</v>
      </c>
      <c r="I158" s="28">
        <f>G158*H158</f>
        <v>160000</v>
      </c>
    </row>
    <row r="159" spans="2:9">
      <c r="B159" s="12"/>
      <c r="C159" s="34"/>
      <c r="D159" s="66" t="s">
        <v>16</v>
      </c>
      <c r="E159" s="15" t="str">
        <f>VLOOKUP(D159,Datos!$B$6:$E$18,2,)</f>
        <v>Labor (Personal)</v>
      </c>
      <c r="F159" s="15" t="str">
        <f>VLOOKUP(D159,Datos!$B$6:$E$18,3,)</f>
        <v>Horas / Jornadas</v>
      </c>
      <c r="G159" s="33">
        <v>24</v>
      </c>
      <c r="H159" s="40">
        <f>VLOOKUP(D159,Datos!$B$6:$E$18,4,)</f>
        <v>5833.333333333333</v>
      </c>
      <c r="I159" s="28">
        <f>G159*H159</f>
        <v>140000</v>
      </c>
    </row>
    <row r="160" spans="2:9">
      <c r="C160" s="34" t="s">
        <v>112</v>
      </c>
      <c r="D160" s="12"/>
      <c r="E160" s="15"/>
      <c r="F160" s="15"/>
      <c r="G160" s="33"/>
      <c r="H160" s="40"/>
      <c r="I160" s="42">
        <f>SUM(I161:I163)</f>
        <v>320000</v>
      </c>
    </row>
    <row r="161" spans="2:9">
      <c r="C161" s="34"/>
      <c r="D161" s="66" t="s">
        <v>12</v>
      </c>
      <c r="E161" s="15" t="str">
        <f>VLOOKUP(D161,Datos!$B$6:$E$18,2,)</f>
        <v>Labor (Personal)</v>
      </c>
      <c r="F161" s="15" t="str">
        <f>VLOOKUP(D161,Datos!$B$6:$E$18,3,)</f>
        <v>Horas / Jornadas</v>
      </c>
      <c r="G161" s="33">
        <v>16</v>
      </c>
      <c r="H161" s="40">
        <f>VLOOKUP(D161,Datos!$B$6:$E$18,4,)</f>
        <v>7500</v>
      </c>
      <c r="I161" s="28">
        <f>G161*H161</f>
        <v>120000</v>
      </c>
    </row>
    <row r="162" spans="2:9">
      <c r="C162" s="34"/>
      <c r="D162" s="66" t="s">
        <v>14</v>
      </c>
      <c r="E162" s="15" t="str">
        <f>VLOOKUP(D162,Datos!$B$6:$E$18,2,)</f>
        <v>Labor (Personal)</v>
      </c>
      <c r="F162" s="15" t="str">
        <f>VLOOKUP(D162,Datos!$B$6:$E$18,3,)</f>
        <v>Horas / Jornadas</v>
      </c>
      <c r="G162" s="33">
        <v>16</v>
      </c>
      <c r="H162" s="40">
        <f>VLOOKUP(D162,Datos!$B$6:$E$18,4,)</f>
        <v>6666.666666666667</v>
      </c>
      <c r="I162" s="28">
        <f>G162*H162</f>
        <v>106666.66666666667</v>
      </c>
    </row>
    <row r="163" spans="2:9">
      <c r="B163" s="12"/>
      <c r="C163" s="34"/>
      <c r="D163" s="66" t="s">
        <v>16</v>
      </c>
      <c r="E163" s="15" t="str">
        <f>VLOOKUP(D163,Datos!$B$6:$E$18,2,)</f>
        <v>Labor (Personal)</v>
      </c>
      <c r="F163" s="15" t="str">
        <f>VLOOKUP(D163,Datos!$B$6:$E$18,3,)</f>
        <v>Horas / Jornadas</v>
      </c>
      <c r="G163" s="33">
        <v>16</v>
      </c>
      <c r="H163" s="40">
        <f>VLOOKUP(D163,Datos!$B$6:$E$18,4,)</f>
        <v>5833.333333333333</v>
      </c>
      <c r="I163" s="28">
        <f>G163*H163</f>
        <v>93333.333333333328</v>
      </c>
    </row>
    <row r="164" spans="2:9">
      <c r="C164" s="34" t="s">
        <v>113</v>
      </c>
      <c r="D164" s="12"/>
      <c r="E164" s="15"/>
      <c r="F164" s="15"/>
      <c r="G164" s="33"/>
      <c r="H164" s="40"/>
      <c r="I164" s="42">
        <f>SUM(I165:I167)</f>
        <v>480000</v>
      </c>
    </row>
    <row r="165" spans="2:9">
      <c r="C165" s="34"/>
      <c r="D165" s="66" t="s">
        <v>12</v>
      </c>
      <c r="E165" s="15" t="str">
        <f>VLOOKUP(D165,Datos!$B$6:$E$18,2,)</f>
        <v>Labor (Personal)</v>
      </c>
      <c r="F165" s="15" t="str">
        <f>VLOOKUP(D165,Datos!$B$6:$E$18,3,)</f>
        <v>Horas / Jornadas</v>
      </c>
      <c r="G165" s="33">
        <v>24</v>
      </c>
      <c r="H165" s="40">
        <f>VLOOKUP(D165,Datos!$B$6:$E$18,4,)</f>
        <v>7500</v>
      </c>
      <c r="I165" s="28">
        <f>G165*H165</f>
        <v>180000</v>
      </c>
    </row>
    <row r="166" spans="2:9">
      <c r="C166" s="34"/>
      <c r="D166" s="66" t="s">
        <v>14</v>
      </c>
      <c r="E166" s="15" t="str">
        <f>VLOOKUP(D166,Datos!$B$6:$E$18,2,)</f>
        <v>Labor (Personal)</v>
      </c>
      <c r="F166" s="15" t="str">
        <f>VLOOKUP(D166,Datos!$B$6:$E$18,3,)</f>
        <v>Horas / Jornadas</v>
      </c>
      <c r="G166" s="33">
        <v>24</v>
      </c>
      <c r="H166" s="40">
        <f>VLOOKUP(D166,Datos!$B$6:$E$18,4,)</f>
        <v>6666.666666666667</v>
      </c>
      <c r="I166" s="28">
        <f>G166*H166</f>
        <v>160000</v>
      </c>
    </row>
    <row r="167" spans="2:9">
      <c r="C167" s="34"/>
      <c r="D167" s="66" t="s">
        <v>16</v>
      </c>
      <c r="E167" s="15" t="str">
        <f>VLOOKUP(D167,Datos!$B$6:$E$18,2,)</f>
        <v>Labor (Personal)</v>
      </c>
      <c r="F167" s="15" t="str">
        <f>VLOOKUP(D167,Datos!$B$6:$E$18,3,)</f>
        <v>Horas / Jornadas</v>
      </c>
      <c r="G167" s="33">
        <v>24</v>
      </c>
      <c r="H167" s="40">
        <f>VLOOKUP(D167,Datos!$B$6:$E$18,4,)</f>
        <v>5833.333333333333</v>
      </c>
      <c r="I167" s="28">
        <f>G167*H167</f>
        <v>140000</v>
      </c>
    </row>
    <row r="168" spans="2:9">
      <c r="C168" s="34" t="s">
        <v>114</v>
      </c>
      <c r="D168" s="12"/>
      <c r="E168" s="15"/>
      <c r="F168" s="15"/>
      <c r="G168" s="33"/>
      <c r="H168" s="40"/>
      <c r="I168" s="42">
        <f>SUM(I169:I171)</f>
        <v>320000</v>
      </c>
    </row>
    <row r="169" spans="2:9">
      <c r="C169" s="34"/>
      <c r="D169" s="66" t="s">
        <v>12</v>
      </c>
      <c r="E169" s="15" t="str">
        <f>VLOOKUP(D169,Datos!$B$6:$E$18,2,)</f>
        <v>Labor (Personal)</v>
      </c>
      <c r="F169" s="15" t="str">
        <f>VLOOKUP(D169,Datos!$B$6:$E$18,3,)</f>
        <v>Horas / Jornadas</v>
      </c>
      <c r="G169" s="33">
        <v>16</v>
      </c>
      <c r="H169" s="40">
        <f>VLOOKUP(D169,Datos!$B$6:$E$18,4,)</f>
        <v>7500</v>
      </c>
      <c r="I169" s="28">
        <f>G169*H169</f>
        <v>120000</v>
      </c>
    </row>
    <row r="170" spans="2:9">
      <c r="C170" s="34"/>
      <c r="D170" s="66" t="s">
        <v>14</v>
      </c>
      <c r="E170" s="15" t="str">
        <f>VLOOKUP(D170,Datos!$B$6:$E$18,2,)</f>
        <v>Labor (Personal)</v>
      </c>
      <c r="F170" s="15" t="str">
        <f>VLOOKUP(D170,Datos!$B$6:$E$18,3,)</f>
        <v>Horas / Jornadas</v>
      </c>
      <c r="G170" s="33">
        <v>16</v>
      </c>
      <c r="H170" s="40">
        <f>VLOOKUP(D170,Datos!$B$6:$E$18,4,)</f>
        <v>6666.666666666667</v>
      </c>
      <c r="I170" s="28">
        <f>G170*H170</f>
        <v>106666.66666666667</v>
      </c>
    </row>
    <row r="171" spans="2:9">
      <c r="C171" s="34"/>
      <c r="D171" s="66" t="s">
        <v>16</v>
      </c>
      <c r="E171" s="15" t="str">
        <f>VLOOKUP(D171,Datos!$B$6:$E$18,2,)</f>
        <v>Labor (Personal)</v>
      </c>
      <c r="F171" s="15" t="str">
        <f>VLOOKUP(D171,Datos!$B$6:$E$18,3,)</f>
        <v>Horas / Jornadas</v>
      </c>
      <c r="G171" s="33">
        <v>16</v>
      </c>
      <c r="H171" s="40">
        <f>VLOOKUP(D171,Datos!$B$6:$E$18,4,)</f>
        <v>5833.333333333333</v>
      </c>
      <c r="I171" s="28">
        <f>G171*H171</f>
        <v>93333.333333333328</v>
      </c>
    </row>
    <row r="172" spans="2:9" ht="15.75">
      <c r="B172" s="10">
        <v>5</v>
      </c>
      <c r="C172" s="10" t="s">
        <v>115</v>
      </c>
      <c r="D172" s="11"/>
      <c r="E172" s="15"/>
      <c r="F172" s="15"/>
      <c r="G172" s="32"/>
      <c r="H172" s="40"/>
      <c r="I172" s="48">
        <f>I173+I180+I193+I197+I201+I205</f>
        <v>2054390</v>
      </c>
    </row>
    <row r="173" spans="2:9">
      <c r="B173" s="35"/>
      <c r="C173" s="35" t="s">
        <v>59</v>
      </c>
      <c r="D173" s="36"/>
      <c r="E173" s="15"/>
      <c r="F173" s="15"/>
      <c r="G173" s="37"/>
      <c r="H173" s="40"/>
      <c r="I173" s="43">
        <f>SUM(I174:I179)</f>
        <v>134390</v>
      </c>
    </row>
    <row r="174" spans="2:9">
      <c r="B174" s="36"/>
      <c r="C174" s="36"/>
      <c r="D174" s="36" t="s">
        <v>49</v>
      </c>
      <c r="E174" s="15" t="str">
        <f>VLOOKUP(D174,Datos!$B$6:$E$18,2,)</f>
        <v>Licencias</v>
      </c>
      <c r="F174" s="15" t="str">
        <f>VLOOKUP(D174,Datos!$B$6:$E$18,3,)</f>
        <v>Cantidad</v>
      </c>
      <c r="G174" s="45">
        <v>3</v>
      </c>
      <c r="H174" s="40">
        <f>VLOOKUP(D174,Datos!$B$6:$E$18,4,)</f>
        <v>11550</v>
      </c>
      <c r="I174" s="28">
        <f>G174*H174</f>
        <v>34650</v>
      </c>
    </row>
    <row r="175" spans="2:9">
      <c r="B175" s="36"/>
      <c r="C175" s="36"/>
      <c r="D175" s="36" t="s">
        <v>21</v>
      </c>
      <c r="E175" s="15" t="str">
        <f>VLOOKUP(D175,Datos!$B$6:$E$18,2,)</f>
        <v>Licencias</v>
      </c>
      <c r="F175" s="15" t="str">
        <f>VLOOKUP(D175,Datos!$B$6:$E$18,3,)</f>
        <v>Cantidad</v>
      </c>
      <c r="G175" s="45">
        <v>3</v>
      </c>
      <c r="H175" s="40">
        <f>VLOOKUP(D175,Datos!$B$6:$E$18,4,)</f>
        <v>6000</v>
      </c>
      <c r="I175" s="28">
        <f t="shared" ref="I175:I178" si="9">G175*H175</f>
        <v>18000</v>
      </c>
    </row>
    <row r="176" spans="2:9">
      <c r="B176" s="36"/>
      <c r="C176" s="36"/>
      <c r="D176" s="36" t="s">
        <v>51</v>
      </c>
      <c r="E176" s="15" t="str">
        <f>VLOOKUP(D176,Datos!$B$6:$E$18,2,)</f>
        <v>Viajes</v>
      </c>
      <c r="F176" s="15" t="str">
        <f>VLOOKUP(D176,Datos!$B$6:$E$18,3,)</f>
        <v>Cantidad</v>
      </c>
      <c r="G176" s="45">
        <f>8*3</f>
        <v>24</v>
      </c>
      <c r="H176" s="40">
        <f>VLOOKUP(D176,Datos!$B$6:$E$18,4,)</f>
        <v>240</v>
      </c>
      <c r="I176" s="28">
        <f t="shared" si="9"/>
        <v>5760</v>
      </c>
    </row>
    <row r="177" spans="2:9">
      <c r="B177" s="36"/>
      <c r="C177" s="36"/>
      <c r="D177" s="36" t="s">
        <v>26</v>
      </c>
      <c r="E177" s="15" t="str">
        <f>VLOOKUP(D177,Datos!$B$6:$E$18,2,)</f>
        <v>Gastos Indirectos</v>
      </c>
      <c r="F177" s="15" t="str">
        <f>VLOOKUP(D177,Datos!$B$6:$E$18,3,)</f>
        <v>NA</v>
      </c>
      <c r="G177" s="45">
        <v>1</v>
      </c>
      <c r="H177" s="40">
        <f>VLOOKUP(D177,Datos!$B$6:$E$18,4,)</f>
        <v>30000</v>
      </c>
      <c r="I177" s="28">
        <f t="shared" si="9"/>
        <v>30000</v>
      </c>
    </row>
    <row r="178" spans="2:9">
      <c r="B178" s="36"/>
      <c r="C178" s="36"/>
      <c r="D178" s="36" t="s">
        <v>28</v>
      </c>
      <c r="E178" s="15" t="str">
        <f>VLOOKUP(D178,Datos!$B$6:$E$18,2,)</f>
        <v>Gastos Indirectos</v>
      </c>
      <c r="F178" s="15" t="str">
        <f>VLOOKUP(D178,Datos!$B$6:$E$18,3,)</f>
        <v>NA</v>
      </c>
      <c r="G178" s="45">
        <v>1</v>
      </c>
      <c r="H178" s="40">
        <f>VLOOKUP(D178,Datos!$B$6:$E$18,4,)</f>
        <v>19990</v>
      </c>
      <c r="I178" s="28">
        <f t="shared" si="9"/>
        <v>19990</v>
      </c>
    </row>
    <row r="179" spans="2:9">
      <c r="B179" s="36"/>
      <c r="C179" s="36"/>
      <c r="D179" s="36" t="s">
        <v>20</v>
      </c>
      <c r="E179" s="15" t="str">
        <f>VLOOKUP(D179,Datos!$B$6:$E$18,2,)</f>
        <v>Gastos Indirectos</v>
      </c>
      <c r="F179" s="15" t="str">
        <f>VLOOKUP(D179,Datos!$B$6:$E$18,3,)</f>
        <v>NA</v>
      </c>
      <c r="G179" s="45">
        <v>1</v>
      </c>
      <c r="H179" s="40">
        <f>VLOOKUP(D179,Datos!$B$6:$E$18,4,)</f>
        <v>25990</v>
      </c>
      <c r="I179" s="28">
        <f>G179*H179</f>
        <v>25990</v>
      </c>
    </row>
    <row r="180" spans="2:9" ht="15.75">
      <c r="B180" s="12" t="s">
        <v>116</v>
      </c>
      <c r="C180" s="34" t="s">
        <v>117</v>
      </c>
      <c r="D180" s="12"/>
      <c r="E180" s="15"/>
      <c r="F180" s="15"/>
      <c r="G180" s="33"/>
      <c r="H180" s="40"/>
      <c r="I180" s="46">
        <f>I181+I185+I189</f>
        <v>1120000</v>
      </c>
    </row>
    <row r="181" spans="2:9">
      <c r="B181" s="12"/>
      <c r="C181" s="34" t="s">
        <v>118</v>
      </c>
      <c r="D181" s="12"/>
      <c r="E181" s="15"/>
      <c r="F181" s="15"/>
      <c r="G181" s="33"/>
      <c r="H181" s="40"/>
      <c r="I181" s="42">
        <f>SUM(I182:I184)</f>
        <v>320000</v>
      </c>
    </row>
    <row r="182" spans="2:9">
      <c r="B182" s="12"/>
      <c r="C182" s="34"/>
      <c r="D182" s="66" t="s">
        <v>12</v>
      </c>
      <c r="E182" s="15" t="str">
        <f>VLOOKUP(D182,Datos!$B$6:$E$18,2,)</f>
        <v>Labor (Personal)</v>
      </c>
      <c r="F182" s="15" t="str">
        <f>VLOOKUP(D182,Datos!$B$6:$E$18,3,)</f>
        <v>Horas / Jornadas</v>
      </c>
      <c r="G182" s="33">
        <v>16</v>
      </c>
      <c r="H182" s="40">
        <f>VLOOKUP(D182,Datos!$B$6:$E$18,4,)</f>
        <v>7500</v>
      </c>
      <c r="I182" s="28">
        <f>G182*H182</f>
        <v>120000</v>
      </c>
    </row>
    <row r="183" spans="2:9">
      <c r="B183" s="12"/>
      <c r="C183" s="34"/>
      <c r="D183" s="66" t="s">
        <v>14</v>
      </c>
      <c r="E183" s="15" t="str">
        <f>VLOOKUP(D183,Datos!$B$6:$E$18,2,)</f>
        <v>Labor (Personal)</v>
      </c>
      <c r="F183" s="15" t="str">
        <f>VLOOKUP(D183,Datos!$B$6:$E$18,3,)</f>
        <v>Horas / Jornadas</v>
      </c>
      <c r="G183" s="33">
        <v>16</v>
      </c>
      <c r="H183" s="40">
        <f>VLOOKUP(D183,Datos!$B$6:$E$18,4,)</f>
        <v>6666.666666666667</v>
      </c>
      <c r="I183" s="28">
        <f>G183*H183</f>
        <v>106666.66666666667</v>
      </c>
    </row>
    <row r="184" spans="2:9">
      <c r="B184" s="12"/>
      <c r="C184" s="34"/>
      <c r="D184" s="66" t="s">
        <v>16</v>
      </c>
      <c r="E184" s="15" t="str">
        <f>VLOOKUP(D184,Datos!$B$6:$E$18,2,)</f>
        <v>Labor (Personal)</v>
      </c>
      <c r="F184" s="15" t="str">
        <f>VLOOKUP(D184,Datos!$B$6:$E$18,3,)</f>
        <v>Horas / Jornadas</v>
      </c>
      <c r="G184" s="33">
        <v>16</v>
      </c>
      <c r="H184" s="40">
        <f>VLOOKUP(D184,Datos!$B$6:$E$18,4,)</f>
        <v>5833.333333333333</v>
      </c>
      <c r="I184" s="28">
        <f>G184*H184</f>
        <v>93333.333333333328</v>
      </c>
    </row>
    <row r="185" spans="2:9">
      <c r="B185" s="12"/>
      <c r="C185" s="34" t="s">
        <v>119</v>
      </c>
      <c r="D185" s="12"/>
      <c r="E185" s="15"/>
      <c r="F185" s="15"/>
      <c r="G185" s="33"/>
      <c r="H185" s="40"/>
      <c r="I185" s="42">
        <f>SUM(I186:I188)</f>
        <v>640000</v>
      </c>
    </row>
    <row r="186" spans="2:9">
      <c r="B186" s="12"/>
      <c r="C186" s="34"/>
      <c r="D186" s="66" t="s">
        <v>12</v>
      </c>
      <c r="E186" s="15" t="str">
        <f>VLOOKUP(D186,Datos!$B$6:$E$18,2,)</f>
        <v>Labor (Personal)</v>
      </c>
      <c r="F186" s="15" t="str">
        <f>VLOOKUP(D186,Datos!$B$6:$E$18,3,)</f>
        <v>Horas / Jornadas</v>
      </c>
      <c r="G186" s="33">
        <v>32</v>
      </c>
      <c r="H186" s="40">
        <f>VLOOKUP(D186,Datos!$B$6:$E$18,4,)</f>
        <v>7500</v>
      </c>
      <c r="I186" s="28">
        <f>G186*H186</f>
        <v>240000</v>
      </c>
    </row>
    <row r="187" spans="2:9">
      <c r="B187" s="12"/>
      <c r="C187" s="34"/>
      <c r="D187" s="66" t="s">
        <v>14</v>
      </c>
      <c r="E187" s="15" t="str">
        <f>VLOOKUP(D187,Datos!$B$6:$E$18,2,)</f>
        <v>Labor (Personal)</v>
      </c>
      <c r="F187" s="15" t="str">
        <f>VLOOKUP(D187,Datos!$B$6:$E$18,3,)</f>
        <v>Horas / Jornadas</v>
      </c>
      <c r="G187" s="33">
        <v>32</v>
      </c>
      <c r="H187" s="40">
        <f>VLOOKUP(D187,Datos!$B$6:$E$18,4,)</f>
        <v>6666.666666666667</v>
      </c>
      <c r="I187" s="28">
        <f>G187*H187</f>
        <v>213333.33333333334</v>
      </c>
    </row>
    <row r="188" spans="2:9">
      <c r="B188" s="12"/>
      <c r="C188" s="34"/>
      <c r="D188" s="66" t="s">
        <v>16</v>
      </c>
      <c r="E188" s="15" t="str">
        <f>VLOOKUP(D188,Datos!$B$6:$E$18,2,)</f>
        <v>Labor (Personal)</v>
      </c>
      <c r="F188" s="15" t="str">
        <f>VLOOKUP(D188,Datos!$B$6:$E$18,3,)</f>
        <v>Horas / Jornadas</v>
      </c>
      <c r="G188" s="33">
        <v>32</v>
      </c>
      <c r="H188" s="40">
        <f>VLOOKUP(D188,Datos!$B$6:$E$18,4,)</f>
        <v>5833.333333333333</v>
      </c>
      <c r="I188" s="28">
        <f>G188*H188</f>
        <v>186666.66666666666</v>
      </c>
    </row>
    <row r="189" spans="2:9">
      <c r="B189" s="12"/>
      <c r="C189" s="34" t="s">
        <v>120</v>
      </c>
      <c r="E189" s="15"/>
      <c r="F189" s="15"/>
      <c r="H189" s="40"/>
      <c r="I189" s="22">
        <f>SUM(I190:I192)</f>
        <v>160000</v>
      </c>
    </row>
    <row r="190" spans="2:9">
      <c r="B190" s="12"/>
      <c r="C190" s="34"/>
      <c r="D190" s="66" t="s">
        <v>12</v>
      </c>
      <c r="E190" s="15" t="str">
        <f>VLOOKUP(D190,Datos!$B$6:$E$18,2,)</f>
        <v>Labor (Personal)</v>
      </c>
      <c r="F190" s="15" t="str">
        <f>VLOOKUP(D190,Datos!$B$6:$E$18,3,)</f>
        <v>Horas / Jornadas</v>
      </c>
      <c r="G190" s="33">
        <v>8</v>
      </c>
      <c r="H190" s="40">
        <f>VLOOKUP(D190,Datos!$B$6:$E$18,4,)</f>
        <v>7500</v>
      </c>
      <c r="I190" s="28">
        <f>G190*H190</f>
        <v>60000</v>
      </c>
    </row>
    <row r="191" spans="2:9">
      <c r="B191" s="12"/>
      <c r="C191" s="34"/>
      <c r="D191" s="66" t="s">
        <v>14</v>
      </c>
      <c r="E191" s="15" t="str">
        <f>VLOOKUP(D191,Datos!$B$6:$E$18,2,)</f>
        <v>Labor (Personal)</v>
      </c>
      <c r="F191" s="15" t="str">
        <f>VLOOKUP(D191,Datos!$B$6:$E$18,3,)</f>
        <v>Horas / Jornadas</v>
      </c>
      <c r="G191" s="33">
        <v>8</v>
      </c>
      <c r="H191" s="40">
        <f>VLOOKUP(D191,Datos!$B$6:$E$18,4,)</f>
        <v>6666.666666666667</v>
      </c>
      <c r="I191" s="28">
        <f>G191*H191</f>
        <v>53333.333333333336</v>
      </c>
    </row>
    <row r="192" spans="2:9">
      <c r="B192" s="12"/>
      <c r="C192" s="34"/>
      <c r="D192" s="66" t="s">
        <v>16</v>
      </c>
      <c r="E192" s="15" t="str">
        <f>VLOOKUP(D192,Datos!$B$6:$E$18,2,)</f>
        <v>Labor (Personal)</v>
      </c>
      <c r="F192" s="15" t="str">
        <f>VLOOKUP(D192,Datos!$B$6:$E$18,3,)</f>
        <v>Horas / Jornadas</v>
      </c>
      <c r="G192" s="33">
        <v>8</v>
      </c>
      <c r="H192" s="40">
        <f>VLOOKUP(D192,Datos!$B$6:$E$18,4,)</f>
        <v>5833.333333333333</v>
      </c>
      <c r="I192" s="28">
        <f>G192*H192</f>
        <v>46666.666666666664</v>
      </c>
    </row>
    <row r="193" spans="2:9">
      <c r="B193" s="12" t="s">
        <v>121</v>
      </c>
      <c r="C193" s="34" t="s">
        <v>122</v>
      </c>
      <c r="D193" s="12"/>
      <c r="E193" s="15"/>
      <c r="F193" s="15"/>
      <c r="G193" s="33"/>
      <c r="H193" s="40"/>
      <c r="I193" s="42">
        <f>SUM(I194:I196)</f>
        <v>320000</v>
      </c>
    </row>
    <row r="194" spans="2:9">
      <c r="B194" s="12"/>
      <c r="D194" s="66" t="s">
        <v>12</v>
      </c>
      <c r="E194" s="15" t="str">
        <f>VLOOKUP(D194,Datos!$B$6:$E$18,2,)</f>
        <v>Labor (Personal)</v>
      </c>
      <c r="F194" s="15" t="str">
        <f>VLOOKUP(D194,Datos!$B$6:$E$18,3,)</f>
        <v>Horas / Jornadas</v>
      </c>
      <c r="G194" s="33">
        <v>16</v>
      </c>
      <c r="H194" s="40">
        <f>VLOOKUP(D194,Datos!$B$6:$E$18,4,)</f>
        <v>7500</v>
      </c>
      <c r="I194" s="28">
        <f>G194*H194</f>
        <v>120000</v>
      </c>
    </row>
    <row r="195" spans="2:9">
      <c r="B195" s="12"/>
      <c r="D195" s="66" t="s">
        <v>14</v>
      </c>
      <c r="E195" s="15" t="str">
        <f>VLOOKUP(D195,Datos!$B$6:$E$18,2,)</f>
        <v>Labor (Personal)</v>
      </c>
      <c r="F195" s="15" t="str">
        <f>VLOOKUP(D195,Datos!$B$6:$E$18,3,)</f>
        <v>Horas / Jornadas</v>
      </c>
      <c r="G195" s="33">
        <v>16</v>
      </c>
      <c r="H195" s="40">
        <f>VLOOKUP(D195,Datos!$B$6:$E$18,4,)</f>
        <v>6666.666666666667</v>
      </c>
      <c r="I195" s="28">
        <f>G195*H195</f>
        <v>106666.66666666667</v>
      </c>
    </row>
    <row r="196" spans="2:9">
      <c r="B196" s="12"/>
      <c r="C196" s="34"/>
      <c r="D196" s="66" t="s">
        <v>16</v>
      </c>
      <c r="E196" s="15" t="str">
        <f>VLOOKUP(D196,Datos!$B$6:$E$18,2,)</f>
        <v>Labor (Personal)</v>
      </c>
      <c r="F196" s="15" t="str">
        <f>VLOOKUP(D196,Datos!$B$6:$E$18,3,)</f>
        <v>Horas / Jornadas</v>
      </c>
      <c r="G196" s="33">
        <v>16</v>
      </c>
      <c r="H196" s="40">
        <f>VLOOKUP(D196,Datos!$B$6:$E$18,4,)</f>
        <v>5833.333333333333</v>
      </c>
      <c r="I196" s="28">
        <f>G196*H196</f>
        <v>93333.333333333328</v>
      </c>
    </row>
    <row r="197" spans="2:9">
      <c r="B197" s="12" t="s">
        <v>123</v>
      </c>
      <c r="C197" s="34" t="s">
        <v>124</v>
      </c>
      <c r="D197" s="12"/>
      <c r="E197" s="15"/>
      <c r="F197" s="15"/>
      <c r="G197" s="33"/>
      <c r="H197" s="40"/>
      <c r="I197" s="42">
        <f>SUM(I198:I200)</f>
        <v>160000</v>
      </c>
    </row>
    <row r="198" spans="2:9">
      <c r="B198" s="12"/>
      <c r="C198" s="34"/>
      <c r="D198" s="66" t="s">
        <v>12</v>
      </c>
      <c r="E198" s="15" t="str">
        <f>VLOOKUP(D198,Datos!$B$6:$E$18,2,)</f>
        <v>Labor (Personal)</v>
      </c>
      <c r="F198" s="15" t="str">
        <f>VLOOKUP(D198,Datos!$B$6:$E$18,3,)</f>
        <v>Horas / Jornadas</v>
      </c>
      <c r="G198" s="33">
        <v>8</v>
      </c>
      <c r="H198" s="40">
        <f>VLOOKUP(D198,Datos!$B$6:$E$18,4,)</f>
        <v>7500</v>
      </c>
      <c r="I198" s="28">
        <f t="shared" ref="I198:I200" si="10">G198*H198</f>
        <v>60000</v>
      </c>
    </row>
    <row r="199" spans="2:9">
      <c r="B199" s="12"/>
      <c r="C199" s="34"/>
      <c r="D199" s="66" t="s">
        <v>14</v>
      </c>
      <c r="E199" s="15" t="str">
        <f>VLOOKUP(D199,Datos!$B$6:$E$18,2,)</f>
        <v>Labor (Personal)</v>
      </c>
      <c r="F199" s="15" t="str">
        <f>VLOOKUP(D199,Datos!$B$6:$E$18,3,)</f>
        <v>Horas / Jornadas</v>
      </c>
      <c r="G199" s="33">
        <v>8</v>
      </c>
      <c r="H199" s="40">
        <f>VLOOKUP(D199,Datos!$B$6:$E$18,4,)</f>
        <v>6666.666666666667</v>
      </c>
      <c r="I199" s="28">
        <f t="shared" si="10"/>
        <v>53333.333333333336</v>
      </c>
    </row>
    <row r="200" spans="2:9">
      <c r="B200" s="12"/>
      <c r="C200" s="34"/>
      <c r="D200" s="66" t="s">
        <v>16</v>
      </c>
      <c r="E200" s="15" t="str">
        <f>VLOOKUP(D200,Datos!$B$6:$E$18,2,)</f>
        <v>Labor (Personal)</v>
      </c>
      <c r="F200" s="15" t="str">
        <f>VLOOKUP(D200,Datos!$B$6:$E$18,3,)</f>
        <v>Horas / Jornadas</v>
      </c>
      <c r="G200" s="33">
        <v>8</v>
      </c>
      <c r="H200" s="40">
        <f>VLOOKUP(D200,Datos!$B$6:$E$18,4,)</f>
        <v>5833.333333333333</v>
      </c>
      <c r="I200" s="28">
        <f t="shared" si="10"/>
        <v>46666.666666666664</v>
      </c>
    </row>
    <row r="201" spans="2:9">
      <c r="B201" s="12" t="s">
        <v>125</v>
      </c>
      <c r="C201" s="34" t="s">
        <v>126</v>
      </c>
      <c r="D201" s="12"/>
      <c r="E201" s="15"/>
      <c r="F201" s="15"/>
      <c r="G201" s="33"/>
      <c r="H201" s="40"/>
      <c r="I201" s="42">
        <f>SUM(I202:I204)</f>
        <v>160000</v>
      </c>
    </row>
    <row r="202" spans="2:9">
      <c r="C202" s="34"/>
      <c r="D202" s="66" t="s">
        <v>12</v>
      </c>
      <c r="E202" s="15" t="str">
        <f>VLOOKUP(D202,Datos!$B$6:$E$18,2,)</f>
        <v>Labor (Personal)</v>
      </c>
      <c r="F202" s="15" t="str">
        <f>VLOOKUP(D202,Datos!$B$6:$E$18,3,)</f>
        <v>Horas / Jornadas</v>
      </c>
      <c r="G202" s="33">
        <v>8</v>
      </c>
      <c r="H202" s="40">
        <f>VLOOKUP(D202,Datos!$B$6:$E$18,4,)</f>
        <v>7500</v>
      </c>
      <c r="I202" s="28">
        <f>G202*H202</f>
        <v>60000</v>
      </c>
    </row>
    <row r="203" spans="2:9">
      <c r="C203" s="34"/>
      <c r="D203" s="66" t="s">
        <v>14</v>
      </c>
      <c r="E203" s="15" t="str">
        <f>VLOOKUP(D203,Datos!$B$6:$E$18,2,)</f>
        <v>Labor (Personal)</v>
      </c>
      <c r="F203" s="15" t="str">
        <f>VLOOKUP(D203,Datos!$B$6:$E$18,3,)</f>
        <v>Horas / Jornadas</v>
      </c>
      <c r="G203" s="33">
        <v>8</v>
      </c>
      <c r="H203" s="40">
        <f>VLOOKUP(D203,Datos!$B$6:$E$18,4,)</f>
        <v>6666.666666666667</v>
      </c>
      <c r="I203" s="28">
        <f>G203*H203</f>
        <v>53333.333333333336</v>
      </c>
    </row>
    <row r="204" spans="2:9">
      <c r="B204" s="12"/>
      <c r="C204" s="34"/>
      <c r="D204" s="66" t="s">
        <v>16</v>
      </c>
      <c r="E204" s="15" t="str">
        <f>VLOOKUP(D204,Datos!$B$6:$E$18,2,)</f>
        <v>Labor (Personal)</v>
      </c>
      <c r="F204" s="15" t="str">
        <f>VLOOKUP(D204,Datos!$B$6:$E$18,3,)</f>
        <v>Horas / Jornadas</v>
      </c>
      <c r="G204" s="33">
        <v>8</v>
      </c>
      <c r="H204" s="40">
        <f>VLOOKUP(D204,Datos!$B$6:$E$18,4,)</f>
        <v>5833.333333333333</v>
      </c>
      <c r="I204" s="28">
        <f>G204*H204</f>
        <v>46666.666666666664</v>
      </c>
    </row>
    <row r="205" spans="2:9">
      <c r="B205" s="1" t="s">
        <v>127</v>
      </c>
      <c r="C205" s="34" t="s">
        <v>128</v>
      </c>
      <c r="D205" s="12"/>
      <c r="E205" s="15"/>
      <c r="F205" s="15"/>
      <c r="G205" s="33"/>
      <c r="H205" s="40"/>
      <c r="I205" s="42">
        <f>SUM(I206:I209)</f>
        <v>160000</v>
      </c>
    </row>
    <row r="206" spans="2:9">
      <c r="C206" s="34"/>
      <c r="D206" s="66" t="s">
        <v>12</v>
      </c>
      <c r="E206" s="15" t="str">
        <f>VLOOKUP(D206,Datos!$B$6:$E$18,2,)</f>
        <v>Labor (Personal)</v>
      </c>
      <c r="F206" s="15" t="str">
        <f>VLOOKUP(D206,Datos!$B$6:$E$18,3,)</f>
        <v>Horas / Jornadas</v>
      </c>
      <c r="G206" s="33">
        <v>8</v>
      </c>
      <c r="H206" s="40">
        <f>VLOOKUP(D206,Datos!$B$6:$E$18,4,)</f>
        <v>7500</v>
      </c>
      <c r="I206" s="28">
        <f>G206*H206</f>
        <v>60000</v>
      </c>
    </row>
    <row r="207" spans="2:9">
      <c r="C207" s="34"/>
      <c r="D207" s="66" t="s">
        <v>14</v>
      </c>
      <c r="E207" s="15" t="str">
        <f>VLOOKUP(D207,Datos!$B$6:$E$18,2,)</f>
        <v>Labor (Personal)</v>
      </c>
      <c r="F207" s="15" t="str">
        <f>VLOOKUP(D207,Datos!$B$6:$E$18,3,)</f>
        <v>Horas / Jornadas</v>
      </c>
      <c r="G207" s="33">
        <v>8</v>
      </c>
      <c r="H207" s="40">
        <f>VLOOKUP(D207,Datos!$B$6:$E$18,4,)</f>
        <v>6666.666666666667</v>
      </c>
      <c r="I207" s="28">
        <f>G207*H207</f>
        <v>53333.333333333336</v>
      </c>
    </row>
    <row r="208" spans="2:9">
      <c r="B208" s="12"/>
      <c r="C208" s="34"/>
      <c r="D208" s="66" t="s">
        <v>16</v>
      </c>
      <c r="E208" s="15" t="str">
        <f>VLOOKUP(D208,Datos!$B$10:$E$18,2,)</f>
        <v>Labor (Personal)</v>
      </c>
      <c r="F208" s="15" t="str">
        <f>VLOOKUP(D208,Datos!$B$6:$E$18,3,)</f>
        <v>Horas / Jornadas</v>
      </c>
      <c r="G208" s="33">
        <v>8</v>
      </c>
      <c r="H208" s="40">
        <f>VLOOKUP(D208,Datos!$B$6:$E$18,4,)</f>
        <v>5833.333333333333</v>
      </c>
      <c r="I208" s="28">
        <f>G208*H208</f>
        <v>46666.666666666664</v>
      </c>
    </row>
    <row r="209" spans="3:9">
      <c r="C209" s="34"/>
      <c r="D209" s="12" t="s">
        <v>46</v>
      </c>
      <c r="E209" s="15" t="str">
        <f>VLOOKUP(D209,Datos!$B$10:$E$18,2,)</f>
        <v>Consultoría</v>
      </c>
      <c r="F209" s="15" t="str">
        <f>VLOOKUP(D209,Datos!$B$6:$E$18,3,)</f>
        <v>Horas / Jornadas</v>
      </c>
      <c r="G209" s="33">
        <v>4</v>
      </c>
      <c r="H209" s="40">
        <f>VLOOKUP(D209,Datos!$B$6:$E$18,4,)</f>
        <v>0</v>
      </c>
      <c r="I209" s="28">
        <f>G209*H209</f>
        <v>0</v>
      </c>
    </row>
    <row r="210" spans="3:9">
      <c r="C210" s="34"/>
      <c r="D210" s="12"/>
      <c r="E210" s="15"/>
      <c r="F210" s="15"/>
      <c r="G210" s="33"/>
      <c r="H210" s="40"/>
      <c r="I210" s="28"/>
    </row>
    <row r="211" spans="3:9">
      <c r="C211" s="34"/>
      <c r="D211" s="12"/>
      <c r="E211" s="15"/>
      <c r="F211" s="15"/>
      <c r="G211" s="33"/>
      <c r="H211" s="15"/>
      <c r="I211" s="28"/>
    </row>
    <row r="212" spans="3:9">
      <c r="C212" s="34"/>
      <c r="D212" s="12"/>
      <c r="E212" s="15"/>
      <c r="F212" s="15"/>
      <c r="G212" s="33"/>
      <c r="H212" s="15"/>
      <c r="I212" s="28"/>
    </row>
    <row r="213" spans="3:9">
      <c r="C213" s="34"/>
      <c r="D213" s="12"/>
      <c r="E213" s="15"/>
      <c r="F213" s="15"/>
      <c r="G213" s="33"/>
      <c r="H213" s="15"/>
      <c r="I213" s="28"/>
    </row>
    <row r="214" spans="3:9">
      <c r="C214" s="34"/>
      <c r="D214" s="12"/>
      <c r="E214" s="15"/>
      <c r="F214" s="15"/>
      <c r="G214" s="33"/>
      <c r="H214" s="15"/>
      <c r="I214" s="28"/>
    </row>
    <row r="215" spans="3:9">
      <c r="C215" s="34"/>
      <c r="D215" s="12"/>
      <c r="E215" s="15"/>
      <c r="F215" s="15"/>
      <c r="G215" s="33"/>
      <c r="H215" s="15"/>
      <c r="I215" s="28"/>
    </row>
    <row r="216" spans="3:9">
      <c r="C216" s="34"/>
      <c r="D216" s="12"/>
      <c r="E216" s="15"/>
      <c r="F216" s="15"/>
      <c r="G216" s="33"/>
      <c r="H216" s="15"/>
      <c r="I216" s="28"/>
    </row>
  </sheetData>
  <phoneticPr fontId="8" type="noConversion"/>
  <pageMargins left="0.23622047244094491" right="0.23622047244094491" top="0.74803149606299213" bottom="0.74803149606299213" header="0.31496062992125984" footer="0.31496062992125984"/>
  <pageSetup scale="54"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28"/>
  <sheetViews>
    <sheetView topLeftCell="A4" zoomScaleSheetLayoutView="115" workbookViewId="0">
      <selection activeCell="E13" sqref="E13"/>
    </sheetView>
  </sheetViews>
  <sheetFormatPr defaultColWidth="11.42578125" defaultRowHeight="15"/>
  <cols>
    <col min="1" max="1" width="1.42578125" style="1" customWidth="1"/>
    <col min="2" max="2" width="27.140625" style="1" customWidth="1"/>
    <col min="3" max="3" width="22.5703125" style="1" customWidth="1"/>
    <col min="4" max="4" width="25.140625" style="1" customWidth="1"/>
    <col min="5" max="5" width="21.85546875" style="1" bestFit="1" customWidth="1"/>
    <col min="6" max="6" width="5.42578125" style="1" bestFit="1" customWidth="1"/>
    <col min="7" max="7" width="14.5703125" style="1" customWidth="1"/>
    <col min="8" max="8" width="9.85546875" style="1" customWidth="1"/>
    <col min="9" max="9" width="13.140625" style="1" bestFit="1" customWidth="1"/>
    <col min="10" max="10" width="17.85546875" style="1" customWidth="1"/>
    <col min="11" max="11" width="12.28515625" style="1" bestFit="1" customWidth="1"/>
    <col min="12" max="12" width="2.140625" style="1" customWidth="1"/>
    <col min="13" max="16384" width="11.42578125" style="1"/>
  </cols>
  <sheetData>
    <row r="1" spans="2:7" ht="26.25">
      <c r="B1" s="5" t="s">
        <v>31</v>
      </c>
      <c r="D1" s="3"/>
    </row>
    <row r="2" spans="2:7" ht="18.75">
      <c r="B2" s="6" t="s">
        <v>32</v>
      </c>
    </row>
    <row r="3" spans="2:7" ht="15.75">
      <c r="B3" s="7" t="s">
        <v>129</v>
      </c>
      <c r="E3" s="2"/>
      <c r="F3" s="2"/>
    </row>
    <row r="4" spans="2:7" ht="15.75">
      <c r="B4" s="7" t="s">
        <v>130</v>
      </c>
      <c r="E4" s="2"/>
      <c r="F4" s="4"/>
    </row>
    <row r="6" spans="2:7" ht="15.75">
      <c r="B6" s="9" t="s">
        <v>55</v>
      </c>
      <c r="C6" s="9" t="s">
        <v>56</v>
      </c>
      <c r="D6" s="9" t="s">
        <v>41</v>
      </c>
      <c r="E6" s="9" t="s">
        <v>131</v>
      </c>
      <c r="G6"/>
    </row>
    <row r="7" spans="2:7">
      <c r="B7" s="11"/>
      <c r="C7" s="11"/>
      <c r="D7" s="11"/>
      <c r="E7" s="11" t="s">
        <v>42</v>
      </c>
    </row>
    <row r="8" spans="2:7">
      <c r="B8" s="1" t="s">
        <v>12</v>
      </c>
      <c r="C8" s="12" t="s">
        <v>44</v>
      </c>
      <c r="D8" s="12" t="s">
        <v>132</v>
      </c>
      <c r="E8" s="39">
        <v>7500</v>
      </c>
    </row>
    <row r="9" spans="2:7">
      <c r="B9" s="1" t="s">
        <v>14</v>
      </c>
      <c r="C9" s="12" t="s">
        <v>44</v>
      </c>
      <c r="D9" s="12" t="s">
        <v>132</v>
      </c>
      <c r="E9" s="39">
        <v>6666.666666666667</v>
      </c>
    </row>
    <row r="10" spans="2:7">
      <c r="B10" s="1" t="s">
        <v>16</v>
      </c>
      <c r="C10" s="12" t="s">
        <v>44</v>
      </c>
      <c r="D10" s="12" t="s">
        <v>132</v>
      </c>
      <c r="E10" s="39">
        <v>5833.333333333333</v>
      </c>
    </row>
    <row r="11" spans="2:7">
      <c r="B11" s="12" t="s">
        <v>46</v>
      </c>
      <c r="C11" s="12" t="s">
        <v>45</v>
      </c>
      <c r="D11" s="12" t="s">
        <v>132</v>
      </c>
      <c r="E11" s="39">
        <v>0</v>
      </c>
    </row>
    <row r="12" spans="2:7">
      <c r="B12" s="12" t="s">
        <v>47</v>
      </c>
      <c r="C12" s="12" t="s">
        <v>45</v>
      </c>
      <c r="D12" s="12" t="s">
        <v>132</v>
      </c>
      <c r="E12" s="39">
        <v>0</v>
      </c>
    </row>
    <row r="13" spans="2:7">
      <c r="B13" s="12" t="s">
        <v>49</v>
      </c>
      <c r="C13" s="12" t="s">
        <v>48</v>
      </c>
      <c r="D13" s="12" t="s">
        <v>4</v>
      </c>
      <c r="E13" s="39">
        <v>11550</v>
      </c>
    </row>
    <row r="14" spans="2:7">
      <c r="B14" s="12" t="s">
        <v>21</v>
      </c>
      <c r="C14" s="12" t="s">
        <v>48</v>
      </c>
      <c r="D14" s="12" t="s">
        <v>4</v>
      </c>
      <c r="E14" s="39">
        <v>6000</v>
      </c>
    </row>
    <row r="15" spans="2:7">
      <c r="B15" s="12" t="s">
        <v>51</v>
      </c>
      <c r="C15" s="12" t="s">
        <v>50</v>
      </c>
      <c r="D15" s="12" t="s">
        <v>4</v>
      </c>
      <c r="E15" s="39">
        <v>240</v>
      </c>
    </row>
    <row r="16" spans="2:7">
      <c r="B16" s="12" t="s">
        <v>26</v>
      </c>
      <c r="C16" s="12" t="s">
        <v>24</v>
      </c>
      <c r="D16" s="12" t="s">
        <v>133</v>
      </c>
      <c r="E16" s="39">
        <v>30000</v>
      </c>
    </row>
    <row r="17" spans="2:5">
      <c r="B17" s="12" t="s">
        <v>28</v>
      </c>
      <c r="C17" s="12" t="s">
        <v>24</v>
      </c>
      <c r="D17" s="12" t="s">
        <v>133</v>
      </c>
      <c r="E17" s="39">
        <v>19990</v>
      </c>
    </row>
    <row r="18" spans="2:5">
      <c r="B18" s="12" t="s">
        <v>20</v>
      </c>
      <c r="C18" s="12" t="s">
        <v>24</v>
      </c>
      <c r="D18" s="12" t="s">
        <v>133</v>
      </c>
      <c r="E18" s="39">
        <v>25990</v>
      </c>
    </row>
    <row r="20" spans="2:5">
      <c r="B20" s="54" t="s">
        <v>2</v>
      </c>
    </row>
    <row r="21" spans="2:5">
      <c r="B21" s="1" t="s">
        <v>11</v>
      </c>
      <c r="C21" s="1" t="s">
        <v>12</v>
      </c>
    </row>
    <row r="22" spans="2:5">
      <c r="B22" s="1" t="s">
        <v>13</v>
      </c>
      <c r="C22" s="1" t="s">
        <v>14</v>
      </c>
    </row>
    <row r="23" spans="2:5">
      <c r="B23" s="1" t="s">
        <v>15</v>
      </c>
      <c r="C23" s="1" t="s">
        <v>16</v>
      </c>
    </row>
    <row r="26" spans="2:5">
      <c r="B26" s="1" t="s">
        <v>134</v>
      </c>
      <c r="C26" s="55">
        <v>45516</v>
      </c>
    </row>
    <row r="27" spans="2:5">
      <c r="B27" s="1" t="s">
        <v>135</v>
      </c>
      <c r="C27" s="55">
        <v>45622</v>
      </c>
    </row>
    <row r="28" spans="2:5">
      <c r="B28" s="1" t="s">
        <v>136</v>
      </c>
      <c r="C28" s="1">
        <f>C27-C26</f>
        <v>106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34"/>
  <sheetViews>
    <sheetView view="pageBreakPreview" topLeftCell="A25" zoomScaleSheetLayoutView="100" workbookViewId="0">
      <selection activeCell="B15" sqref="B15"/>
    </sheetView>
  </sheetViews>
  <sheetFormatPr defaultColWidth="11.42578125" defaultRowHeight="15"/>
  <cols>
    <col min="1" max="1" width="1.5703125" style="1" customWidth="1"/>
    <col min="2" max="2" width="27.7109375" style="1" customWidth="1"/>
    <col min="3" max="3" width="86" style="1" customWidth="1"/>
    <col min="4" max="4" width="2.85546875" style="1" customWidth="1"/>
    <col min="5" max="16384" width="11.42578125" style="1"/>
  </cols>
  <sheetData>
    <row r="1" spans="2:5" ht="26.25">
      <c r="B1" s="5" t="s">
        <v>31</v>
      </c>
      <c r="D1" s="3"/>
    </row>
    <row r="2" spans="2:5" ht="18.75">
      <c r="B2" s="6" t="s">
        <v>32</v>
      </c>
    </row>
    <row r="4" spans="2:5" ht="15.75">
      <c r="B4" s="17" t="s">
        <v>137</v>
      </c>
    </row>
    <row r="5" spans="2:5" ht="15.75">
      <c r="B5" s="17" t="s">
        <v>138</v>
      </c>
      <c r="C5" s="1" t="s">
        <v>139</v>
      </c>
    </row>
    <row r="6" spans="2:5" ht="15.75">
      <c r="B6" s="9" t="s">
        <v>140</v>
      </c>
      <c r="C6" s="9" t="s">
        <v>141</v>
      </c>
    </row>
    <row r="7" spans="2:5">
      <c r="B7" s="11"/>
      <c r="C7" s="11"/>
      <c r="D7" s="12"/>
      <c r="E7" s="11"/>
    </row>
    <row r="8" spans="2:5" ht="30">
      <c r="B8" s="19" t="s">
        <v>55</v>
      </c>
      <c r="C8" s="20" t="s">
        <v>142</v>
      </c>
      <c r="D8" s="12"/>
      <c r="E8" s="15"/>
    </row>
    <row r="9" spans="2:5" ht="60">
      <c r="B9" s="19" t="s">
        <v>56</v>
      </c>
      <c r="C9" s="20" t="s">
        <v>143</v>
      </c>
    </row>
    <row r="10" spans="2:5" ht="45">
      <c r="B10" s="19" t="s">
        <v>41</v>
      </c>
      <c r="C10" s="20" t="s">
        <v>144</v>
      </c>
    </row>
    <row r="11" spans="2:5" ht="45">
      <c r="B11" s="19" t="s">
        <v>131</v>
      </c>
      <c r="C11" s="20" t="s">
        <v>145</v>
      </c>
    </row>
    <row r="12" spans="2:5">
      <c r="B12" s="12"/>
      <c r="C12" s="18"/>
    </row>
    <row r="13" spans="2:5" ht="15.75">
      <c r="B13" s="17" t="s">
        <v>146</v>
      </c>
    </row>
    <row r="14" spans="2:5" ht="30">
      <c r="B14" s="17" t="s">
        <v>138</v>
      </c>
      <c r="C14" s="21" t="s">
        <v>147</v>
      </c>
    </row>
    <row r="15" spans="2:5" ht="15.75">
      <c r="B15" s="9" t="s">
        <v>140</v>
      </c>
      <c r="C15" s="9" t="s">
        <v>141</v>
      </c>
    </row>
    <row r="16" spans="2:5">
      <c r="B16" s="11"/>
      <c r="C16" s="11"/>
      <c r="D16" s="12"/>
      <c r="E16" s="11"/>
    </row>
    <row r="17" spans="2:5" ht="30">
      <c r="B17" s="19" t="s">
        <v>53</v>
      </c>
      <c r="C17" s="20" t="s">
        <v>148</v>
      </c>
      <c r="D17" s="12"/>
      <c r="E17" s="15"/>
    </row>
    <row r="18" spans="2:5" ht="30">
      <c r="B18" s="19" t="s">
        <v>54</v>
      </c>
      <c r="C18" s="20" t="s">
        <v>149</v>
      </c>
    </row>
    <row r="19" spans="2:5" ht="60">
      <c r="B19" s="19" t="s">
        <v>55</v>
      </c>
      <c r="C19" s="20" t="s">
        <v>150</v>
      </c>
    </row>
    <row r="20" spans="2:5" ht="45">
      <c r="B20" s="19" t="s">
        <v>56</v>
      </c>
      <c r="C20" s="20" t="s">
        <v>151</v>
      </c>
    </row>
    <row r="21" spans="2:5" ht="45">
      <c r="B21" s="19" t="s">
        <v>41</v>
      </c>
      <c r="C21" s="20" t="s">
        <v>152</v>
      </c>
    </row>
    <row r="22" spans="2:5" ht="30">
      <c r="B22" s="19" t="s">
        <v>57</v>
      </c>
      <c r="C22" s="20" t="s">
        <v>153</v>
      </c>
    </row>
    <row r="23" spans="2:5" ht="45">
      <c r="B23" s="19" t="s">
        <v>131</v>
      </c>
      <c r="C23" s="20" t="s">
        <v>154</v>
      </c>
    </row>
    <row r="24" spans="2:5" ht="30">
      <c r="B24" s="19" t="s">
        <v>35</v>
      </c>
      <c r="C24" s="20" t="s">
        <v>155</v>
      </c>
    </row>
    <row r="26" spans="2:5" ht="15.75">
      <c r="B26" s="17" t="s">
        <v>156</v>
      </c>
    </row>
    <row r="27" spans="2:5" ht="30">
      <c r="B27" s="17" t="s">
        <v>138</v>
      </c>
      <c r="C27" s="21" t="s">
        <v>157</v>
      </c>
    </row>
    <row r="28" spans="2:5" ht="15.75">
      <c r="B28" s="9" t="s">
        <v>140</v>
      </c>
      <c r="C28" s="9" t="s">
        <v>141</v>
      </c>
    </row>
    <row r="29" spans="2:5">
      <c r="B29" s="11"/>
      <c r="C29" s="11"/>
      <c r="D29" s="12"/>
      <c r="E29" s="11"/>
    </row>
    <row r="30" spans="2:5" ht="30">
      <c r="B30" s="19" t="s">
        <v>39</v>
      </c>
      <c r="C30" s="20" t="s">
        <v>158</v>
      </c>
      <c r="D30" s="12"/>
      <c r="E30" s="15"/>
    </row>
    <row r="31" spans="2:5" ht="60">
      <c r="B31" s="19" t="s">
        <v>40</v>
      </c>
      <c r="C31" s="20" t="s">
        <v>150</v>
      </c>
    </row>
    <row r="32" spans="2:5" ht="45">
      <c r="B32" s="19" t="s">
        <v>41</v>
      </c>
      <c r="C32" s="20" t="s">
        <v>152</v>
      </c>
    </row>
    <row r="33" spans="2:3" ht="45">
      <c r="B33" s="19" t="s">
        <v>131</v>
      </c>
      <c r="C33" s="20" t="s">
        <v>154</v>
      </c>
    </row>
    <row r="34" spans="2:3" ht="30">
      <c r="B34" s="19" t="s">
        <v>35</v>
      </c>
      <c r="C34" s="20" t="s">
        <v>159</v>
      </c>
    </row>
  </sheetData>
  <pageMargins left="0.7" right="0.7" top="0.75" bottom="0.75" header="0.3" footer="0.3"/>
  <pageSetup paperSize="9"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216DFA-055D-4B24-8613-3DA79BA1CE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JOSEFA . GRANDON BARRERA</cp:lastModifiedBy>
  <cp:revision/>
  <dcterms:created xsi:type="dcterms:W3CDTF">2012-09-02T03:53:17Z</dcterms:created>
  <dcterms:modified xsi:type="dcterms:W3CDTF">2024-10-02T03:56:53Z</dcterms:modified>
  <cp:category/>
  <cp:contentStatus/>
</cp:coreProperties>
</file>