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Presupuesto General" sheetId="1" r:id="rId4"/>
    <sheet state="visible" name="Por Recursos" sheetId="2" r:id="rId5"/>
    <sheet state="visible" name="Presupuesto Detallado" sheetId="3" r:id="rId6"/>
    <sheet state="visible" name="Datos" sheetId="4" r:id="rId7"/>
    <sheet state="visible" name="Instructivo" sheetId="5" r:id="rId8"/>
  </sheets>
  <definedNames/>
  <calcPr/>
  <extLst>
    <ext uri="GoogleSheetsCustomDataVersion2">
      <go:sheetsCustomData xmlns:go="http://customooxmlschemas.google.com/" r:id="rId9" roundtripDataChecksum="pWpEr4FUdIVKA2aV6j9P8d8pUik7ilhR/livGNQtUT0="/>
    </ext>
  </extLst>
</workbook>
</file>

<file path=xl/sharedStrings.xml><?xml version="1.0" encoding="utf-8"?>
<sst xmlns="http://schemas.openxmlformats.org/spreadsheetml/2006/main" count="408" uniqueCount="160">
  <si>
    <t>Proyecto Sistema de Gestión Deportiva</t>
  </si>
  <si>
    <t>Sueldos</t>
  </si>
  <si>
    <t>Equipo TI</t>
  </si>
  <si>
    <t>Meses</t>
  </si>
  <si>
    <t>Cantidad</t>
  </si>
  <si>
    <t>Monto mensual</t>
  </si>
  <si>
    <t>Costo Final</t>
  </si>
  <si>
    <t>Diario</t>
  </si>
  <si>
    <t>8hrs</t>
  </si>
  <si>
    <t>Nombre</t>
  </si>
  <si>
    <t>Cargo</t>
  </si>
  <si>
    <t>Gustavo Burgos</t>
  </si>
  <si>
    <t>Jefe de BDA</t>
  </si>
  <si>
    <t>Camila Morales</t>
  </si>
  <si>
    <t>Jefe de Gestión</t>
  </si>
  <si>
    <t>Josefa Grandon</t>
  </si>
  <si>
    <t>Jefe de proyecto</t>
  </si>
  <si>
    <t>TOTAL SUELDOS</t>
  </si>
  <si>
    <t>Material y Licencias</t>
  </si>
  <si>
    <t>Equipos</t>
  </si>
  <si>
    <t>Host</t>
  </si>
  <si>
    <t>Microsoft 365</t>
  </si>
  <si>
    <t>Oracle</t>
  </si>
  <si>
    <t>TOTAL MATERIAL</t>
  </si>
  <si>
    <t>Gastos Indirectos</t>
  </si>
  <si>
    <t>Monto Diario</t>
  </si>
  <si>
    <t>Luz</t>
  </si>
  <si>
    <t>Viaje (Pase Escolar)</t>
  </si>
  <si>
    <t>Wifi</t>
  </si>
  <si>
    <t>TOTAL GASTOS INDIRECTOS</t>
  </si>
  <si>
    <t>TOTAL</t>
  </si>
  <si>
    <t>Presupuesto de Proyecto</t>
  </si>
  <si>
    <t>Elaborado por: pmoinformatica.com</t>
  </si>
  <si>
    <t>% Reserva de Contingencia</t>
  </si>
  <si>
    <t>Nombre del proyecto: SGD</t>
  </si>
  <si>
    <t>Presupuesto</t>
  </si>
  <si>
    <t>Reservas</t>
  </si>
  <si>
    <t>Total</t>
  </si>
  <si>
    <t>Fecha de Inicio: [12(08/2024]</t>
  </si>
  <si>
    <t>Categoría</t>
  </si>
  <si>
    <t>Recurso</t>
  </si>
  <si>
    <t>Tipo de Unidades</t>
  </si>
  <si>
    <t>Valor unitario/mensual</t>
  </si>
  <si>
    <t>Costos Directos</t>
  </si>
  <si>
    <t>Labor (Personal)</t>
  </si>
  <si>
    <t>Consultoría</t>
  </si>
  <si>
    <t>Patrocinador</t>
  </si>
  <si>
    <t>Docente</t>
  </si>
  <si>
    <t>Licencias</t>
  </si>
  <si>
    <t>Oracle 19c</t>
  </si>
  <si>
    <t>Viajes</t>
  </si>
  <si>
    <t>Pase escolar</t>
  </si>
  <si>
    <t>Costos Indirectos</t>
  </si>
  <si>
    <t>Código</t>
  </si>
  <si>
    <t>Tarea / Actividad</t>
  </si>
  <si>
    <t>Elemento</t>
  </si>
  <si>
    <t>Tipo de Recurso</t>
  </si>
  <si>
    <t>Unidades</t>
  </si>
  <si>
    <t>Fase Inicio</t>
  </si>
  <si>
    <t>Adicionales</t>
  </si>
  <si>
    <t>1.1</t>
  </si>
  <si>
    <t xml:space="preserve"> Desarrollar el Acta de constitución </t>
  </si>
  <si>
    <t>1.2</t>
  </si>
  <si>
    <t xml:space="preserve"> Definir alcance y objetivos del proyecto </t>
  </si>
  <si>
    <t>1.3</t>
  </si>
  <si>
    <t xml:space="preserve"> Identificación de requisitos </t>
  </si>
  <si>
    <t>1.4</t>
  </si>
  <si>
    <t xml:space="preserve">Identificación de Stakeholders </t>
  </si>
  <si>
    <t>Fase Planificación</t>
  </si>
  <si>
    <t>2.1</t>
  </si>
  <si>
    <t xml:space="preserve">Desarrollar el "Plan de dirección de proyecto" </t>
  </si>
  <si>
    <t xml:space="preserve"> Desarrollar EDT </t>
  </si>
  <si>
    <t>2.2</t>
  </si>
  <si>
    <t xml:space="preserve">Realizar estimación de costos </t>
  </si>
  <si>
    <t>2.3</t>
  </si>
  <si>
    <t xml:space="preserve"> Diseño de la arquitectura del sistema </t>
  </si>
  <si>
    <t>2.4</t>
  </si>
  <si>
    <t xml:space="preserve"> Diseño de la base de datos </t>
  </si>
  <si>
    <t>2.5</t>
  </si>
  <si>
    <t xml:space="preserve"> Creación de wireframes y prototipo </t>
  </si>
  <si>
    <t>2.6</t>
  </si>
  <si>
    <t xml:space="preserve"> Planificación de la calidad y recursos </t>
  </si>
  <si>
    <t>2.7</t>
  </si>
  <si>
    <t xml:space="preserve"> Desarrollar el cronograma del proyecto </t>
  </si>
  <si>
    <t>2.8</t>
  </si>
  <si>
    <t xml:space="preserve"> Desarrollar plan de gestión de riesgos </t>
  </si>
  <si>
    <t xml:space="preserve"> Fase Ejecución</t>
  </si>
  <si>
    <t>3.1</t>
  </si>
  <si>
    <t>3.2</t>
  </si>
  <si>
    <t>Desarrollo del Sistema</t>
  </si>
  <si>
    <t xml:space="preserve">Desarrollo FrontEnd </t>
  </si>
  <si>
    <t>Desarrollo BackEnd</t>
  </si>
  <si>
    <t>3.3</t>
  </si>
  <si>
    <t>Pruebas Iniciales</t>
  </si>
  <si>
    <t>Pruebas unitarias</t>
  </si>
  <si>
    <t>Pruebas de integración</t>
  </si>
  <si>
    <t>3.4</t>
  </si>
  <si>
    <t>Gestion de comunicación</t>
  </si>
  <si>
    <t>Realizar reporte de progreso</t>
  </si>
  <si>
    <t>Pruebas Funcionales</t>
  </si>
  <si>
    <t>Correccion de errores</t>
  </si>
  <si>
    <t>Fase Monitoreo y Control</t>
  </si>
  <si>
    <t>4.1</t>
  </si>
  <si>
    <t>Monitoreo</t>
  </si>
  <si>
    <t>Seguimineto del cronograma</t>
  </si>
  <si>
    <t>Identificación de variaciones de costos</t>
  </si>
  <si>
    <t>Validación de cumplimineto de los requerimientos</t>
  </si>
  <si>
    <t>Monitoreo de riesgos</t>
  </si>
  <si>
    <t>Mitigación de riesgos</t>
  </si>
  <si>
    <t>4.2</t>
  </si>
  <si>
    <t>Control</t>
  </si>
  <si>
    <t xml:space="preserve"> Validación del cumplimiento de los estándares de calidad establecidos </t>
  </si>
  <si>
    <t xml:space="preserve"> Solicitud de cambios </t>
  </si>
  <si>
    <t>Implementación de cambios</t>
  </si>
  <si>
    <t>Validación de alcance</t>
  </si>
  <si>
    <t>Fase Cierre</t>
  </si>
  <si>
    <t>5.1</t>
  </si>
  <si>
    <t>Capacitación de usuarios</t>
  </si>
  <si>
    <t xml:space="preserve"> Planificación de capacitaciones </t>
  </si>
  <si>
    <t xml:space="preserve"> Ejecución de las capacitaciones </t>
  </si>
  <si>
    <t xml:space="preserve"> Evaluación de las capacitaciones </t>
  </si>
  <si>
    <t>5.2</t>
  </si>
  <si>
    <t>Documentos de aceptación del proyecto</t>
  </si>
  <si>
    <t>5.3</t>
  </si>
  <si>
    <t xml:space="preserve"> Desarrollar Acta de cierre </t>
  </si>
  <si>
    <t>5.4</t>
  </si>
  <si>
    <t xml:space="preserve"> Documentación de las lecciones aprendidas </t>
  </si>
  <si>
    <t>5.5</t>
  </si>
  <si>
    <t>Cierre del Proyecto</t>
  </si>
  <si>
    <t xml:space="preserve">Líder del Proyecto: </t>
  </si>
  <si>
    <t>Fecha de Inicio: [12/08/2001]</t>
  </si>
  <si>
    <t>Tasa</t>
  </si>
  <si>
    <t>Horas / Jornadas</t>
  </si>
  <si>
    <t>NA</t>
  </si>
  <si>
    <t>INICIO</t>
  </si>
  <si>
    <t>FIN</t>
  </si>
  <si>
    <t>DIAS</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</si>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</sst>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quot;$&quot;* #,##0_ ;_ &quot;$&quot;* \-#,##0_ ;_ &quot;$&quot;* &quot;-&quot;_ ;_ @_ "/>
    <numFmt numFmtId="165" formatCode="0.0"/>
    <numFmt numFmtId="166" formatCode="_ * #,##0.00_ ;_ * \-#,##0.00_ ;_ * &quot;-&quot;??_ ;_ @_ "/>
    <numFmt numFmtId="167" formatCode="_ * #,##0_ ;_ * \-#,##0_ ;_ * &quot;-&quot;??_ ;_ @_ "/>
    <numFmt numFmtId="168" formatCode="D/M/YYYY"/>
  </numFmts>
  <fonts count="10">
    <font>
      <sz val="11.0"/>
      <color theme="1"/>
      <name val="Calibri"/>
      <scheme val="minor"/>
    </font>
    <font>
      <b/>
      <sz val="11.0"/>
      <color theme="1"/>
      <name val="Calibri"/>
    </font>
    <font/>
    <font>
      <sz val="11.0"/>
      <color theme="1"/>
      <name val="Calibri"/>
    </font>
    <font>
      <b/>
      <sz val="20.0"/>
      <color theme="1"/>
      <name val="Calibri"/>
    </font>
    <font>
      <b/>
      <sz val="14.0"/>
      <color rgb="FF1F497D"/>
      <name val="Calibri"/>
    </font>
    <font>
      <sz val="10.0"/>
      <color theme="1"/>
      <name val="Calibri"/>
    </font>
    <font>
      <sz val="12.0"/>
      <color theme="1"/>
      <name val="Calibri"/>
    </font>
    <font>
      <b/>
      <sz val="12.0"/>
      <color theme="1"/>
      <name val="Calibri"/>
    </font>
    <font>
      <sz val="11.0"/>
      <color rgb="FF000000"/>
      <name val="Calibri"/>
    </font>
  </fonts>
  <fills count="8">
    <fill>
      <patternFill patternType="none"/>
    </fill>
    <fill>
      <patternFill patternType="lightGray"/>
    </fill>
    <fill>
      <patternFill patternType="solid">
        <fgColor rgb="FFFDE9D9"/>
        <bgColor rgb="FFFDE9D9"/>
      </patternFill>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548DD4"/>
        <bgColor rgb="FF548DD4"/>
      </patternFill>
    </fill>
    <fill>
      <patternFill patternType="solid">
        <fgColor rgb="FFEEECE1"/>
        <bgColor rgb="FFEEECE1"/>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right/>
      <top/>
    </border>
    <border>
      <left/>
      <top/>
      <bottom/>
    </border>
    <border>
      <right/>
      <top/>
      <bottom/>
    </border>
    <border>
      <left/>
      <right/>
      <bottom/>
    </border>
    <border>
      <left/>
      <right/>
      <top style="thin">
        <color theme="0"/>
      </top>
      <bottom style="thin">
        <color theme="0"/>
      </bottom>
    </border>
    <border>
      <left/>
      <right/>
      <top style="thin">
        <color theme="0"/>
      </top>
      <bottom/>
    </border>
    <border>
      <left style="thin">
        <color theme="0"/>
      </left>
      <right/>
      <top/>
      <bottom/>
    </border>
    <border>
      <left/>
      <right/>
      <top style="thin">
        <color rgb="FF000000"/>
      </top>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1" fillId="2" fontId="1" numFmtId="0" xfId="0" applyAlignment="1" applyBorder="1" applyFill="1" applyFont="1">
      <alignment horizontal="center"/>
    </xf>
    <xf borderId="4" fillId="0" fontId="1" numFmtId="0" xfId="0" applyAlignment="1" applyBorder="1" applyFont="1">
      <alignment horizontal="center"/>
    </xf>
    <xf borderId="4" fillId="0" fontId="3" numFmtId="0" xfId="0" applyAlignment="1" applyBorder="1" applyFont="1">
      <alignment horizontal="center"/>
    </xf>
    <xf borderId="4" fillId="0" fontId="3" numFmtId="164" xfId="0" applyAlignment="1" applyBorder="1" applyFont="1" applyNumberFormat="1">
      <alignment horizontal="center"/>
    </xf>
    <xf borderId="4" fillId="0" fontId="1" numFmtId="164" xfId="0" applyAlignment="1" applyBorder="1" applyFont="1" applyNumberFormat="1">
      <alignment horizontal="center"/>
    </xf>
    <xf borderId="4" fillId="2" fontId="3" numFmtId="0" xfId="0" applyAlignment="1" applyBorder="1" applyFont="1">
      <alignment horizontal="center"/>
    </xf>
    <xf borderId="5" fillId="3" fontId="3" numFmtId="0" xfId="0" applyBorder="1" applyFill="1" applyFont="1"/>
    <xf borderId="5" fillId="3" fontId="4" numFmtId="0" xfId="0" applyBorder="1" applyFont="1"/>
    <xf borderId="5" fillId="3" fontId="1" numFmtId="0" xfId="0" applyBorder="1" applyFont="1"/>
    <xf borderId="5" fillId="3" fontId="5" numFmtId="0" xfId="0" applyBorder="1" applyFont="1"/>
    <xf borderId="5" fillId="3" fontId="3" numFmtId="9" xfId="0" applyBorder="1" applyFont="1" applyNumberFormat="1"/>
    <xf borderId="5" fillId="3" fontId="6" numFmtId="0" xfId="0" applyBorder="1" applyFont="1"/>
    <xf borderId="5" fillId="3" fontId="7" numFmtId="0" xfId="0" applyBorder="1" applyFont="1"/>
    <xf borderId="5" fillId="3" fontId="8" numFmtId="0" xfId="0" applyAlignment="1" applyBorder="1" applyFont="1">
      <alignment horizontal="center"/>
    </xf>
    <xf borderId="5" fillId="3" fontId="8" numFmtId="0" xfId="0" applyBorder="1" applyFont="1"/>
    <xf borderId="5" fillId="4" fontId="7" numFmtId="164" xfId="0" applyBorder="1" applyFill="1" applyFont="1" applyNumberFormat="1"/>
    <xf borderId="6" fillId="3" fontId="3" numFmtId="0" xfId="0" applyBorder="1" applyFont="1"/>
    <xf borderId="7" fillId="3" fontId="3" numFmtId="0" xfId="0" applyBorder="1" applyFont="1"/>
    <xf borderId="4" fillId="3" fontId="8" numFmtId="0" xfId="0" applyAlignment="1" applyBorder="1" applyFont="1">
      <alignment horizontal="center"/>
    </xf>
    <xf borderId="8" fillId="3" fontId="3" numFmtId="0" xfId="0" applyBorder="1" applyFont="1"/>
    <xf borderId="4" fillId="4" fontId="1" numFmtId="0" xfId="0" applyAlignment="1" applyBorder="1" applyFont="1">
      <alignment horizontal="left" vertical="top"/>
    </xf>
    <xf borderId="4" fillId="4" fontId="1" numFmtId="164" xfId="0" applyAlignment="1" applyBorder="1" applyFont="1" applyNumberFormat="1">
      <alignment horizontal="left" vertical="top"/>
    </xf>
    <xf borderId="4" fillId="4" fontId="1" numFmtId="164" xfId="0" applyAlignment="1" applyBorder="1" applyFont="1" applyNumberFormat="1">
      <alignment horizontal="center" vertical="top"/>
    </xf>
    <xf borderId="4" fillId="3" fontId="3" numFmtId="0" xfId="0" applyAlignment="1" applyBorder="1" applyFont="1">
      <alignment horizontal="left" vertical="top"/>
    </xf>
    <xf borderId="4" fillId="3" fontId="3" numFmtId="164" xfId="0" applyAlignment="1" applyBorder="1" applyFont="1" applyNumberFormat="1">
      <alignment horizontal="left" vertical="top"/>
    </xf>
    <xf borderId="4" fillId="3" fontId="3" numFmtId="164" xfId="0" applyAlignment="1" applyBorder="1" applyFont="1" applyNumberFormat="1">
      <alignment horizontal="center" vertical="top"/>
    </xf>
    <xf borderId="4" fillId="5" fontId="9" numFmtId="0" xfId="0" applyBorder="1" applyFill="1" applyFont="1"/>
    <xf borderId="4" fillId="3" fontId="3" numFmtId="164" xfId="0" applyAlignment="1" applyBorder="1" applyFont="1" applyNumberFormat="1">
      <alignment horizontal="right" vertical="top"/>
    </xf>
    <xf borderId="4" fillId="3" fontId="3" numFmtId="0" xfId="0" applyBorder="1" applyFont="1"/>
    <xf borderId="4" fillId="3" fontId="1" numFmtId="164" xfId="0" applyAlignment="1" applyBorder="1" applyFont="1" applyNumberFormat="1">
      <alignment horizontal="center" vertical="top"/>
    </xf>
    <xf borderId="9" fillId="3" fontId="3" numFmtId="0" xfId="0" applyBorder="1" applyFont="1"/>
    <xf borderId="5" fillId="3" fontId="1" numFmtId="1" xfId="0" applyBorder="1" applyFont="1" applyNumberFormat="1"/>
    <xf borderId="5" fillId="3" fontId="3" numFmtId="164" xfId="0" applyBorder="1" applyFont="1" applyNumberFormat="1"/>
    <xf borderId="5" fillId="3" fontId="3" numFmtId="1" xfId="0" applyBorder="1" applyFont="1" applyNumberFormat="1"/>
    <xf borderId="5" fillId="3" fontId="3" numFmtId="165" xfId="0" applyBorder="1" applyFont="1" applyNumberFormat="1"/>
    <xf borderId="5" fillId="3" fontId="8" numFmtId="1" xfId="0" applyAlignment="1" applyBorder="1" applyFont="1" applyNumberFormat="1">
      <alignment horizontal="center"/>
    </xf>
    <xf borderId="5" fillId="3" fontId="8" numFmtId="164" xfId="0" applyAlignment="1" applyBorder="1" applyFont="1" applyNumberFormat="1">
      <alignment horizontal="center"/>
    </xf>
    <xf borderId="6" fillId="3" fontId="3" numFmtId="1" xfId="0" applyBorder="1" applyFont="1" applyNumberFormat="1"/>
    <xf borderId="6" fillId="3" fontId="3" numFmtId="164" xfId="0" applyBorder="1" applyFont="1" applyNumberFormat="1"/>
    <xf borderId="4" fillId="0" fontId="8"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0"/>
    </xf>
    <xf borderId="4" fillId="0" fontId="8" numFmtId="1" xfId="0" applyAlignment="1" applyBorder="1" applyFont="1" applyNumberFormat="1">
      <alignment horizontal="center" readingOrder="0" shrinkToFit="0" vertical="center" wrapText="0"/>
    </xf>
    <xf borderId="4" fillId="0" fontId="8" numFmtId="164" xfId="0" applyAlignment="1" applyBorder="1" applyFont="1" applyNumberFormat="1">
      <alignment horizontal="center" readingOrder="0" shrinkToFit="0" vertical="center" wrapText="0"/>
    </xf>
    <xf borderId="4" fillId="4" fontId="1" numFmtId="0" xfId="0" applyAlignment="1" applyBorder="1" applyFont="1">
      <alignment horizontal="left" shrinkToFit="0" vertical="top" wrapText="0"/>
    </xf>
    <xf borderId="4" fillId="4" fontId="3" numFmtId="0" xfId="0" applyAlignment="1" applyBorder="1" applyFont="1">
      <alignment horizontal="left" shrinkToFit="0" vertical="top" wrapText="0"/>
    </xf>
    <xf borderId="4" fillId="4" fontId="3" numFmtId="1" xfId="0" applyAlignment="1" applyBorder="1" applyFont="1" applyNumberFormat="1">
      <alignment horizontal="right" shrinkToFit="0" vertical="top" wrapText="0"/>
    </xf>
    <xf borderId="4" fillId="6" fontId="8" numFmtId="164" xfId="0" applyAlignment="1" applyBorder="1" applyFill="1" applyFont="1" applyNumberFormat="1">
      <alignment horizontal="left" shrinkToFit="0" vertical="top" wrapText="0"/>
    </xf>
    <xf borderId="4" fillId="7" fontId="1" numFmtId="0" xfId="0" applyAlignment="1" applyBorder="1" applyFill="1" applyFont="1">
      <alignment horizontal="left" shrinkToFit="0" vertical="top" wrapText="0"/>
    </xf>
    <xf borderId="4" fillId="7" fontId="3" numFmtId="0" xfId="0" applyAlignment="1" applyBorder="1" applyFont="1">
      <alignment horizontal="left" shrinkToFit="0" vertical="top" wrapText="0"/>
    </xf>
    <xf borderId="4" fillId="7" fontId="3" numFmtId="1" xfId="0" applyAlignment="1" applyBorder="1" applyFont="1" applyNumberFormat="1">
      <alignment horizontal="right" shrinkToFit="0" vertical="top" wrapText="0"/>
    </xf>
    <xf borderId="4" fillId="7" fontId="1" numFmtId="164" xfId="0" applyAlignment="1" applyBorder="1" applyFont="1" applyNumberFormat="1">
      <alignment horizontal="left" shrinkToFit="0" vertical="top" wrapText="0"/>
    </xf>
    <xf borderId="7" fillId="3" fontId="3" numFmtId="0" xfId="0" applyAlignment="1" applyBorder="1" applyFont="1">
      <alignment horizontal="left" vertical="top"/>
    </xf>
    <xf borderId="4" fillId="7" fontId="3" numFmtId="166" xfId="0" applyAlignment="1" applyBorder="1" applyFont="1" applyNumberFormat="1">
      <alignment horizontal="left" shrinkToFit="0" vertical="top" wrapText="0"/>
    </xf>
    <xf borderId="4" fillId="7" fontId="3" numFmtId="0" xfId="0" applyAlignment="1" applyBorder="1" applyFont="1">
      <alignment readingOrder="0" shrinkToFit="0" vertical="top" wrapText="0"/>
    </xf>
    <xf borderId="4" fillId="7" fontId="3" numFmtId="167" xfId="0" applyAlignment="1" applyBorder="1" applyFont="1" applyNumberFormat="1">
      <alignment horizontal="right" shrinkToFit="0" vertical="top" wrapText="0"/>
    </xf>
    <xf borderId="4" fillId="7" fontId="3" numFmtId="164" xfId="0" applyAlignment="1" applyBorder="1" applyFont="1" applyNumberFormat="1">
      <alignment horizontal="right" shrinkToFit="0" vertical="top" wrapText="0"/>
    </xf>
    <xf borderId="8" fillId="3" fontId="3" numFmtId="0" xfId="0" applyAlignment="1" applyBorder="1" applyFont="1">
      <alignment horizontal="left" vertical="top"/>
    </xf>
    <xf borderId="5" fillId="3" fontId="3" numFmtId="0" xfId="0" applyAlignment="1" applyBorder="1" applyFont="1">
      <alignment horizontal="left" vertical="top"/>
    </xf>
    <xf borderId="4" fillId="7" fontId="3" numFmtId="0" xfId="0" applyAlignment="1" applyBorder="1" applyFont="1">
      <alignment shrinkToFit="0" vertical="top" wrapText="0"/>
    </xf>
    <xf borderId="4" fillId="3" fontId="3" numFmtId="0" xfId="0" applyAlignment="1" applyBorder="1" applyFont="1">
      <alignment horizontal="left" shrinkToFit="0" vertical="top" wrapText="0"/>
    </xf>
    <xf borderId="4" fillId="3" fontId="3" numFmtId="1" xfId="0" applyAlignment="1" applyBorder="1" applyFont="1" applyNumberFormat="1">
      <alignment horizontal="right" shrinkToFit="0" vertical="top" wrapText="0"/>
    </xf>
    <xf borderId="4" fillId="3" fontId="3" numFmtId="167" xfId="0" applyAlignment="1" applyBorder="1" applyFont="1" applyNumberFormat="1">
      <alignment horizontal="left" shrinkToFit="0" vertical="top" wrapText="0"/>
    </xf>
    <xf borderId="4" fillId="3" fontId="1" numFmtId="164" xfId="0" applyAlignment="1" applyBorder="1" applyFont="1" applyNumberFormat="1">
      <alignment horizontal="left" shrinkToFit="0" vertical="top" wrapText="0"/>
    </xf>
    <xf borderId="4" fillId="5" fontId="9" numFmtId="0" xfId="0" applyAlignment="1" applyBorder="1" applyFont="1">
      <alignment shrinkToFit="0" vertical="center" wrapText="0"/>
    </xf>
    <xf borderId="4" fillId="3" fontId="3" numFmtId="166" xfId="0" applyAlignment="1" applyBorder="1" applyFont="1" applyNumberFormat="1">
      <alignment horizontal="left" shrinkToFit="0" vertical="top" wrapText="0"/>
    </xf>
    <xf borderId="4" fillId="3" fontId="3" numFmtId="164" xfId="0" applyAlignment="1" applyBorder="1" applyFont="1" applyNumberFormat="1">
      <alignment horizontal="left" shrinkToFit="0" vertical="top" wrapText="0"/>
    </xf>
    <xf borderId="4" fillId="3" fontId="3" numFmtId="0" xfId="0" applyAlignment="1" applyBorder="1" applyFont="1">
      <alignment shrinkToFit="0" vertical="center" wrapText="0"/>
    </xf>
    <xf borderId="4" fillId="4" fontId="3" numFmtId="0" xfId="0" applyAlignment="1" applyBorder="1" applyFont="1">
      <alignment horizontal="left" shrinkToFit="0" vertical="top" wrapText="0"/>
    </xf>
    <xf borderId="4" fillId="4" fontId="3" numFmtId="167" xfId="0" applyAlignment="1" applyBorder="1" applyFont="1" applyNumberFormat="1">
      <alignment horizontal="left" shrinkToFit="0" vertical="top" wrapText="0"/>
    </xf>
    <xf borderId="4" fillId="7" fontId="3" numFmtId="0" xfId="0" applyAlignment="1" applyBorder="1" applyFont="1">
      <alignment horizontal="left" shrinkToFit="0" vertical="top" wrapText="0"/>
    </xf>
    <xf borderId="4" fillId="7" fontId="3" numFmtId="167" xfId="0" applyAlignment="1" applyBorder="1" applyFont="1" applyNumberFormat="1">
      <alignment horizontal="left" shrinkToFit="0" vertical="top" wrapText="0"/>
    </xf>
    <xf borderId="4" fillId="7" fontId="3" numFmtId="164" xfId="0" applyAlignment="1" applyBorder="1" applyFont="1" applyNumberFormat="1">
      <alignment horizontal="left" shrinkToFit="0" vertical="top" wrapText="0"/>
    </xf>
    <xf borderId="4" fillId="7" fontId="3" numFmtId="0" xfId="0" applyAlignment="1" applyBorder="1" applyFont="1">
      <alignment horizontal="left" readingOrder="0" shrinkToFit="0" vertical="top" wrapText="0"/>
    </xf>
    <xf borderId="4" fillId="3" fontId="3" numFmtId="1" xfId="0" applyAlignment="1" applyBorder="1" applyFont="1" applyNumberFormat="1">
      <alignment shrinkToFit="0" vertical="center" wrapText="0"/>
    </xf>
    <xf borderId="4" fillId="3" fontId="3" numFmtId="0" xfId="0" applyAlignment="1" applyBorder="1" applyFont="1">
      <alignment horizontal="left" shrinkToFit="0" vertical="center" wrapText="0"/>
    </xf>
    <xf borderId="4" fillId="3" fontId="8" numFmtId="164" xfId="0" applyAlignment="1" applyBorder="1" applyFont="1" applyNumberFormat="1">
      <alignment horizontal="left" shrinkToFit="0" vertical="top" wrapText="0"/>
    </xf>
    <xf borderId="8" fillId="4" fontId="3" numFmtId="164" xfId="0" applyAlignment="1" applyBorder="1" applyFont="1" applyNumberFormat="1">
      <alignment horizontal="left" vertical="top"/>
    </xf>
    <xf borderId="8" fillId="3" fontId="3" numFmtId="164" xfId="0" applyAlignment="1" applyBorder="1" applyFont="1" applyNumberFormat="1">
      <alignment horizontal="left" vertical="top"/>
    </xf>
    <xf borderId="4" fillId="3" fontId="8" numFmtId="164" xfId="0" applyAlignment="1" applyBorder="1" applyFont="1" applyNumberFormat="1">
      <alignment shrinkToFit="0" vertical="center" wrapText="0"/>
    </xf>
    <xf borderId="4" fillId="3" fontId="1" numFmtId="164" xfId="0" applyAlignment="1" applyBorder="1" applyFont="1" applyNumberFormat="1">
      <alignment shrinkToFit="0" vertical="center" wrapText="0"/>
    </xf>
    <xf borderId="4" fillId="7" fontId="3" numFmtId="0" xfId="0" applyAlignment="1" applyBorder="1" applyFont="1">
      <alignment horizontal="center" shrinkToFit="0" vertical="top" wrapText="0"/>
    </xf>
    <xf borderId="4" fillId="7" fontId="3" numFmtId="0" xfId="0" applyAlignment="1" applyBorder="1" applyFont="1">
      <alignment horizontal="center" shrinkToFit="0" vertical="top" wrapText="0"/>
    </xf>
    <xf borderId="4" fillId="7" fontId="3" numFmtId="167" xfId="0" applyAlignment="1" applyBorder="1" applyFont="1" applyNumberFormat="1">
      <alignment horizontal="center" shrinkToFit="0" vertical="top" wrapText="0"/>
    </xf>
    <xf borderId="4" fillId="7" fontId="3" numFmtId="164" xfId="0" applyAlignment="1" applyBorder="1" applyFont="1" applyNumberFormat="1">
      <alignment horizontal="center" shrinkToFit="0" vertical="top" wrapText="0"/>
    </xf>
    <xf borderId="4" fillId="7" fontId="3" numFmtId="0" xfId="0" applyAlignment="1" applyBorder="1" applyFont="1">
      <alignment horizontal="center" readingOrder="0" shrinkToFit="0" vertical="top" wrapText="0"/>
    </xf>
    <xf borderId="9" fillId="3" fontId="3" numFmtId="0" xfId="0" applyAlignment="1" applyBorder="1" applyFont="1">
      <alignment horizontal="left" vertical="center"/>
    </xf>
    <xf borderId="9" fillId="3" fontId="3" numFmtId="0" xfId="0" applyAlignment="1" applyBorder="1" applyFont="1">
      <alignment horizontal="left" vertical="top"/>
    </xf>
    <xf borderId="9" fillId="3" fontId="3" numFmtId="166" xfId="0" applyAlignment="1" applyBorder="1" applyFont="1" applyNumberFormat="1">
      <alignment horizontal="left" vertical="top"/>
    </xf>
    <xf borderId="9" fillId="3" fontId="3" numFmtId="1" xfId="0" applyAlignment="1" applyBorder="1" applyFont="1" applyNumberFormat="1">
      <alignment horizontal="right" vertical="top"/>
    </xf>
    <xf borderId="9" fillId="3" fontId="3" numFmtId="167" xfId="0" applyAlignment="1" applyBorder="1" applyFont="1" applyNumberFormat="1">
      <alignment horizontal="left" vertical="top"/>
    </xf>
    <xf borderId="9" fillId="3" fontId="3" numFmtId="164" xfId="0" applyAlignment="1" applyBorder="1" applyFont="1" applyNumberFormat="1">
      <alignment horizontal="left" vertical="top"/>
    </xf>
    <xf borderId="5" fillId="3" fontId="3" numFmtId="0" xfId="0" applyAlignment="1" applyBorder="1" applyFont="1">
      <alignment horizontal="left" vertical="center"/>
    </xf>
    <xf borderId="5" fillId="3" fontId="3" numFmtId="166" xfId="0" applyAlignment="1" applyBorder="1" applyFont="1" applyNumberFormat="1">
      <alignment horizontal="left" vertical="top"/>
    </xf>
    <xf borderId="5" fillId="3" fontId="3" numFmtId="1" xfId="0" applyAlignment="1" applyBorder="1" applyFont="1" applyNumberFormat="1">
      <alignment horizontal="right" vertical="top"/>
    </xf>
    <xf borderId="5" fillId="3" fontId="3" numFmtId="164" xfId="0" applyAlignment="1" applyBorder="1" applyFont="1" applyNumberFormat="1">
      <alignment horizontal="left" vertical="top"/>
    </xf>
    <xf borderId="10" fillId="3" fontId="3" numFmtId="0" xfId="0" applyAlignment="1" applyBorder="1" applyFont="1">
      <alignment shrinkToFit="0" vertical="center" wrapText="0"/>
    </xf>
    <xf borderId="11" fillId="3" fontId="3" numFmtId="0" xfId="0" applyAlignment="1" applyBorder="1" applyFont="1">
      <alignment shrinkToFit="0" vertical="center" wrapText="0"/>
    </xf>
    <xf borderId="4" fillId="3" fontId="1" numFmtId="0" xfId="0" applyAlignment="1" applyBorder="1" applyFont="1">
      <alignment horizontal="center" shrinkToFit="0" vertical="center" wrapText="0"/>
    </xf>
    <xf borderId="12" fillId="3" fontId="3" numFmtId="0" xfId="0" applyAlignment="1" applyBorder="1" applyFont="1">
      <alignment shrinkToFit="0" vertical="center" wrapText="0"/>
    </xf>
    <xf borderId="5" fillId="3" fontId="3" numFmtId="0" xfId="0" applyAlignment="1" applyBorder="1" applyFont="1">
      <alignment shrinkToFit="0" vertical="center" wrapText="0"/>
    </xf>
    <xf borderId="4" fillId="3" fontId="3" numFmtId="168" xfId="0" applyBorder="1" applyFont="1" applyNumberFormat="1"/>
    <xf borderId="5" fillId="3" fontId="8" numFmtId="0" xfId="0" applyAlignment="1" applyBorder="1" applyFont="1">
      <alignment horizontal="left"/>
    </xf>
    <xf borderId="5" fillId="4" fontId="3" numFmtId="0" xfId="0" applyAlignment="1" applyBorder="1" applyFont="1">
      <alignment horizontal="left" vertical="top"/>
    </xf>
    <xf borderId="13" fillId="3" fontId="3" numFmtId="0" xfId="0" applyAlignment="1" applyBorder="1" applyFont="1">
      <alignment horizontal="left" vertical="top"/>
    </xf>
    <xf borderId="13" fillId="3" fontId="3" numFmtId="0" xfId="0" applyAlignment="1" applyBorder="1" applyFont="1">
      <alignment horizontal="left" shrinkToFit="0" vertical="top" wrapText="1"/>
    </xf>
    <xf borderId="5" fillId="3" fontId="3" numFmtId="0" xfId="0" applyAlignment="1" applyBorder="1" applyFont="1">
      <alignment horizontal="left" shrinkToFit="0" vertical="top" wrapText="1"/>
    </xf>
    <xf borderId="5" fillId="3" fontId="3" numFmtId="0" xfId="0" applyAlignment="1" applyBorder="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2">
    <tableStyle count="3" pivot="0" name="Presupuesto Detallado-style">
      <tableStyleElement dxfId="1" type="headerRow"/>
      <tableStyleElement dxfId="2" type="firstRowStripe"/>
      <tableStyleElement dxfId="3" type="secondRowStripe"/>
    </tableStyle>
    <tableStyle count="3" pivot="0" name="Dat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1590675</xdr:colOff>
      <xdr:row>0</xdr:row>
      <xdr:rowOff>76200</xdr:rowOff>
    </xdr:from>
    <xdr:ext cx="1790700" cy="4476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561975</xdr:colOff>
      <xdr:row>0</xdr:row>
      <xdr:rowOff>28575</xdr:rowOff>
    </xdr:from>
    <xdr:ext cx="1781175"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0</xdr:row>
      <xdr:rowOff>85725</xdr:rowOff>
    </xdr:from>
    <xdr:ext cx="17907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6:I209" displayName="PRESUPUESTO" name="PRESUPUESTO" id="1">
  <tableColumns count="8">
    <tableColumn name="Código" id="1"/>
    <tableColumn name="Tarea / Actividad" id="2"/>
    <tableColumn name="Elemento" id="3"/>
    <tableColumn name="Tipo de Recurso" id="4"/>
    <tableColumn name="Tipo de Unidades" id="5"/>
    <tableColumn name="Unidades" id="6"/>
    <tableColumn name="Valor unitario/mensual" id="7"/>
    <tableColumn name="Presupuesto" id="8"/>
  </tableColumns>
  <tableStyleInfo name="Presupuesto Detallado-style" showColumnStripes="0" showFirstColumn="1" showLastColumn="1" showRowStripes="1"/>
</table>
</file>

<file path=xl/tables/table2.xml><?xml version="1.0" encoding="utf-8"?>
<table xmlns="http://schemas.openxmlformats.org/spreadsheetml/2006/main" ref="B6:E22" displayName="DATOS" name="DATOS" id="2">
  <tableColumns count="4">
    <tableColumn name="Elemento" id="1"/>
    <tableColumn name="Tipo de Recurso" id="2"/>
    <tableColumn name="Tipo de Unidades" id="3"/>
    <tableColumn name="Tasa" id="4"/>
  </tableColumns>
  <tableStyleInfo name="Dat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18.29"/>
    <col customWidth="1" min="3" max="3" width="17.71"/>
    <col customWidth="1" min="4" max="5" width="10.71"/>
    <col customWidth="1" min="6" max="6" width="14.86"/>
    <col customWidth="1" min="7" max="8" width="14.14"/>
    <col customWidth="1" min="9" max="26" width="10.71"/>
  </cols>
  <sheetData>
    <row r="3">
      <c r="B3" s="1" t="s">
        <v>0</v>
      </c>
      <c r="C3" s="2"/>
      <c r="D3" s="2"/>
      <c r="E3" s="2"/>
      <c r="F3" s="2"/>
      <c r="G3" s="2"/>
      <c r="H3" s="2"/>
      <c r="I3" s="3"/>
    </row>
    <row r="5">
      <c r="B5" s="4" t="s">
        <v>1</v>
      </c>
      <c r="C5" s="2"/>
      <c r="D5" s="2"/>
      <c r="E5" s="2"/>
      <c r="F5" s="2"/>
      <c r="G5" s="2"/>
      <c r="H5" s="2"/>
      <c r="I5" s="3"/>
    </row>
    <row r="6">
      <c r="B6" s="5" t="s">
        <v>2</v>
      </c>
      <c r="C6" s="5"/>
      <c r="D6" s="5" t="s">
        <v>3</v>
      </c>
      <c r="E6" s="5" t="s">
        <v>4</v>
      </c>
      <c r="F6" s="5" t="s">
        <v>5</v>
      </c>
      <c r="G6" s="5" t="s">
        <v>6</v>
      </c>
      <c r="H6" s="5" t="s">
        <v>7</v>
      </c>
      <c r="I6" s="5" t="s">
        <v>8</v>
      </c>
    </row>
    <row r="7">
      <c r="B7" s="5" t="s">
        <v>9</v>
      </c>
      <c r="C7" s="5" t="s">
        <v>10</v>
      </c>
      <c r="D7" s="6"/>
      <c r="E7" s="6"/>
      <c r="F7" s="6"/>
      <c r="G7" s="6"/>
      <c r="H7" s="6"/>
      <c r="I7" s="6"/>
    </row>
    <row r="8">
      <c r="B8" s="5" t="s">
        <v>11</v>
      </c>
      <c r="C8" s="6" t="s">
        <v>12</v>
      </c>
      <c r="D8" s="6">
        <v>3.0</v>
      </c>
      <c r="E8" s="6">
        <v>1.0</v>
      </c>
      <c r="F8" s="7">
        <v>1800000.0</v>
      </c>
      <c r="G8" s="7">
        <f t="shared" ref="G8:G10" si="1">D8*E8*F8</f>
        <v>5400000</v>
      </c>
      <c r="H8" s="7">
        <f t="shared" ref="H8:H10" si="2">F8/30</f>
        <v>60000</v>
      </c>
      <c r="I8" s="7">
        <f t="shared" ref="I8:I10" si="3">H8/8</f>
        <v>7500</v>
      </c>
    </row>
    <row r="9">
      <c r="B9" s="5" t="s">
        <v>13</v>
      </c>
      <c r="C9" s="6" t="s">
        <v>14</v>
      </c>
      <c r="D9" s="6">
        <v>3.0</v>
      </c>
      <c r="E9" s="6">
        <v>1.0</v>
      </c>
      <c r="F9" s="7">
        <v>1600000.0</v>
      </c>
      <c r="G9" s="7">
        <f t="shared" si="1"/>
        <v>4800000</v>
      </c>
      <c r="H9" s="7">
        <f t="shared" si="2"/>
        <v>53333.33333</v>
      </c>
      <c r="I9" s="7">
        <f t="shared" si="3"/>
        <v>6666.666667</v>
      </c>
    </row>
    <row r="10">
      <c r="B10" s="5" t="s">
        <v>15</v>
      </c>
      <c r="C10" s="6" t="s">
        <v>16</v>
      </c>
      <c r="D10" s="6">
        <v>3.0</v>
      </c>
      <c r="E10" s="6">
        <v>1.0</v>
      </c>
      <c r="F10" s="7">
        <v>1400000.0</v>
      </c>
      <c r="G10" s="7">
        <f t="shared" si="1"/>
        <v>4200000</v>
      </c>
      <c r="H10" s="7">
        <f t="shared" si="2"/>
        <v>46666.66667</v>
      </c>
      <c r="I10" s="7">
        <f t="shared" si="3"/>
        <v>5833.333333</v>
      </c>
    </row>
    <row r="11">
      <c r="B11" s="1" t="s">
        <v>17</v>
      </c>
      <c r="C11" s="2"/>
      <c r="D11" s="2"/>
      <c r="E11" s="2"/>
      <c r="F11" s="3"/>
      <c r="G11" s="7">
        <f>G10+G9+G8</f>
        <v>14400000</v>
      </c>
      <c r="H11" s="7"/>
      <c r="I11" s="7"/>
    </row>
    <row r="12">
      <c r="B12" s="4" t="s">
        <v>18</v>
      </c>
      <c r="C12" s="2"/>
      <c r="D12" s="2"/>
      <c r="E12" s="2"/>
      <c r="F12" s="2"/>
      <c r="G12" s="2"/>
      <c r="H12" s="2"/>
      <c r="I12" s="3"/>
    </row>
    <row r="13">
      <c r="B13" s="5"/>
      <c r="C13" s="5"/>
      <c r="D13" s="5" t="s">
        <v>3</v>
      </c>
      <c r="E13" s="5" t="s">
        <v>4</v>
      </c>
      <c r="F13" s="5" t="s">
        <v>5</v>
      </c>
      <c r="G13" s="5" t="s">
        <v>6</v>
      </c>
      <c r="H13" s="5"/>
      <c r="I13" s="5"/>
    </row>
    <row r="14">
      <c r="B14" s="5" t="s">
        <v>19</v>
      </c>
      <c r="C14" s="6"/>
      <c r="D14" s="6">
        <v>3.0</v>
      </c>
      <c r="E14" s="6">
        <v>3.0</v>
      </c>
      <c r="F14" s="7">
        <v>800000.0</v>
      </c>
      <c r="G14" s="7">
        <f t="shared" ref="G14:G17" si="4">D14*E14*F14</f>
        <v>7200000</v>
      </c>
      <c r="H14" s="7"/>
      <c r="I14" s="7"/>
    </row>
    <row r="15">
      <c r="B15" s="5" t="s">
        <v>20</v>
      </c>
      <c r="C15" s="6"/>
      <c r="D15" s="6">
        <v>3.0</v>
      </c>
      <c r="E15" s="6">
        <v>1.0</v>
      </c>
      <c r="F15" s="7">
        <v>25990.0</v>
      </c>
      <c r="G15" s="7">
        <f t="shared" si="4"/>
        <v>77970</v>
      </c>
      <c r="H15" s="7"/>
      <c r="I15" s="7"/>
    </row>
    <row r="16">
      <c r="B16" s="5" t="s">
        <v>21</v>
      </c>
      <c r="C16" s="6"/>
      <c r="D16" s="6">
        <v>3.0</v>
      </c>
      <c r="E16" s="6">
        <v>3.0</v>
      </c>
      <c r="F16" s="7">
        <v>6000.0</v>
      </c>
      <c r="G16" s="7">
        <f t="shared" si="4"/>
        <v>54000</v>
      </c>
      <c r="H16" s="7"/>
      <c r="I16" s="7"/>
    </row>
    <row r="17">
      <c r="B17" s="5" t="s">
        <v>22</v>
      </c>
      <c r="C17" s="6"/>
      <c r="D17" s="6">
        <v>3.0</v>
      </c>
      <c r="E17" s="6">
        <v>2.0</v>
      </c>
      <c r="F17" s="7">
        <v>11550.0</v>
      </c>
      <c r="G17" s="7">
        <f t="shared" si="4"/>
        <v>69300</v>
      </c>
      <c r="H17" s="7"/>
      <c r="I17" s="7"/>
    </row>
    <row r="18">
      <c r="B18" s="1" t="s">
        <v>23</v>
      </c>
      <c r="C18" s="2"/>
      <c r="D18" s="2"/>
      <c r="E18" s="2"/>
      <c r="F18" s="3"/>
      <c r="G18" s="7">
        <f>G14+G15+G16+G17</f>
        <v>7401270</v>
      </c>
      <c r="H18" s="7"/>
      <c r="I18" s="7"/>
    </row>
    <row r="19">
      <c r="B19" s="4" t="s">
        <v>24</v>
      </c>
      <c r="C19" s="2"/>
      <c r="D19" s="2"/>
      <c r="E19" s="2"/>
      <c r="F19" s="2"/>
      <c r="G19" s="2"/>
      <c r="H19" s="2"/>
      <c r="I19" s="3"/>
    </row>
    <row r="20">
      <c r="B20" s="5"/>
      <c r="C20" s="5"/>
      <c r="D20" s="5" t="s">
        <v>3</v>
      </c>
      <c r="E20" s="5" t="s">
        <v>4</v>
      </c>
      <c r="F20" s="5" t="s">
        <v>5</v>
      </c>
      <c r="G20" s="5" t="s">
        <v>6</v>
      </c>
      <c r="H20" s="5" t="s">
        <v>25</v>
      </c>
      <c r="I20" s="5"/>
    </row>
    <row r="21" ht="15.75" customHeight="1">
      <c r="B21" s="5" t="s">
        <v>26</v>
      </c>
      <c r="C21" s="6"/>
      <c r="D21" s="6">
        <v>3.0</v>
      </c>
      <c r="E21" s="6">
        <v>3.0</v>
      </c>
      <c r="F21" s="7">
        <v>30000.0</v>
      </c>
      <c r="G21" s="7">
        <f t="shared" ref="G21:G23" si="5">D21*E21*F21</f>
        <v>270000</v>
      </c>
      <c r="H21" s="7"/>
      <c r="I21" s="7"/>
    </row>
    <row r="22" ht="15.75" customHeight="1">
      <c r="B22" s="5" t="s">
        <v>27</v>
      </c>
      <c r="C22" s="6"/>
      <c r="D22" s="6">
        <v>3.0</v>
      </c>
      <c r="E22" s="6">
        <f>8*3</f>
        <v>24</v>
      </c>
      <c r="F22" s="7">
        <f>H22*E22</f>
        <v>5760</v>
      </c>
      <c r="G22" s="7">
        <f t="shared" si="5"/>
        <v>414720</v>
      </c>
      <c r="H22" s="7">
        <v>240.0</v>
      </c>
      <c r="I22" s="7"/>
    </row>
    <row r="23" ht="15.75" customHeight="1">
      <c r="B23" s="5" t="s">
        <v>28</v>
      </c>
      <c r="C23" s="6"/>
      <c r="D23" s="6">
        <v>3.0</v>
      </c>
      <c r="E23" s="6">
        <v>3.0</v>
      </c>
      <c r="F23" s="7">
        <v>19990.0</v>
      </c>
      <c r="G23" s="7">
        <f t="shared" si="5"/>
        <v>179910</v>
      </c>
      <c r="H23" s="7"/>
      <c r="I23" s="7"/>
    </row>
    <row r="24" ht="15.75" customHeight="1">
      <c r="B24" s="1" t="s">
        <v>29</v>
      </c>
      <c r="C24" s="2"/>
      <c r="D24" s="2"/>
      <c r="E24" s="2"/>
      <c r="F24" s="3"/>
      <c r="G24" s="7">
        <f>G23+G22+G21</f>
        <v>864630</v>
      </c>
    </row>
    <row r="25" ht="15.75" customHeight="1">
      <c r="B25" s="4" t="s">
        <v>30</v>
      </c>
      <c r="C25" s="2"/>
      <c r="D25" s="2"/>
      <c r="E25" s="2"/>
      <c r="F25" s="3"/>
      <c r="G25" s="8">
        <f>G24+G18+G11</f>
        <v>22665900</v>
      </c>
    </row>
    <row r="26" ht="15.75" customHeight="1"/>
    <row r="27" ht="15.75" customHeight="1">
      <c r="B27" s="9"/>
      <c r="C27" s="9"/>
      <c r="D27" s="9"/>
      <c r="E27" s="9"/>
      <c r="F27" s="9"/>
      <c r="G27" s="9"/>
      <c r="H27" s="9"/>
      <c r="I27" s="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3:I3"/>
    <mergeCell ref="B5:I5"/>
    <mergeCell ref="B11:F11"/>
    <mergeCell ref="B12:I12"/>
    <mergeCell ref="B18:F18"/>
    <mergeCell ref="B19:I19"/>
    <mergeCell ref="B24:F24"/>
    <mergeCell ref="B25:F2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24.0"/>
    <col customWidth="1" min="7" max="7" width="27.86"/>
    <col customWidth="1" min="8" max="26" width="10.71"/>
  </cols>
  <sheetData>
    <row r="1" ht="39.75" customHeight="1">
      <c r="A1" s="10"/>
      <c r="B1" s="11" t="s">
        <v>31</v>
      </c>
      <c r="C1" s="10"/>
      <c r="D1" s="10"/>
      <c r="E1" s="10"/>
      <c r="F1" s="12"/>
      <c r="G1" s="10"/>
      <c r="H1" s="10"/>
      <c r="I1" s="10"/>
      <c r="J1" s="10"/>
      <c r="K1" s="10"/>
      <c r="L1" s="10"/>
      <c r="M1" s="10"/>
      <c r="N1" s="10"/>
      <c r="O1" s="10"/>
      <c r="P1" s="10"/>
      <c r="Q1" s="10"/>
      <c r="R1" s="10"/>
      <c r="S1" s="10"/>
      <c r="T1" s="10"/>
      <c r="U1" s="10"/>
      <c r="V1" s="10"/>
      <c r="W1" s="10"/>
      <c r="X1" s="10"/>
      <c r="Y1" s="10"/>
      <c r="Z1" s="10"/>
    </row>
    <row r="2">
      <c r="A2" s="10"/>
      <c r="B2" s="13" t="s">
        <v>32</v>
      </c>
      <c r="C2" s="10"/>
      <c r="D2" s="10"/>
      <c r="E2" s="10" t="s">
        <v>33</v>
      </c>
      <c r="F2" s="10"/>
      <c r="G2" s="14">
        <f>'Presupuesto Detallado'!I2</f>
        <v>0.3</v>
      </c>
      <c r="H2" s="10"/>
      <c r="I2" s="10"/>
      <c r="J2" s="10"/>
      <c r="K2" s="10"/>
      <c r="L2" s="10"/>
      <c r="M2" s="10"/>
      <c r="N2" s="10"/>
      <c r="O2" s="10"/>
      <c r="P2" s="10"/>
      <c r="Q2" s="10"/>
      <c r="R2" s="10"/>
      <c r="S2" s="10"/>
      <c r="T2" s="10"/>
      <c r="U2" s="10"/>
      <c r="V2" s="10"/>
      <c r="W2" s="10"/>
      <c r="X2" s="10"/>
      <c r="Y2" s="10"/>
      <c r="Z2" s="10"/>
    </row>
    <row r="3">
      <c r="A3" s="10"/>
      <c r="B3" s="15" t="s">
        <v>34</v>
      </c>
      <c r="C3" s="10"/>
      <c r="D3" s="16"/>
      <c r="E3" s="17" t="s">
        <v>35</v>
      </c>
      <c r="F3" s="17" t="s">
        <v>36</v>
      </c>
      <c r="G3" s="17" t="s">
        <v>37</v>
      </c>
      <c r="H3" s="10"/>
      <c r="I3" s="10"/>
      <c r="J3" s="10"/>
      <c r="K3" s="10"/>
      <c r="L3" s="10"/>
      <c r="M3" s="10"/>
      <c r="N3" s="10"/>
      <c r="O3" s="10"/>
      <c r="P3" s="10"/>
      <c r="Q3" s="10"/>
      <c r="R3" s="10"/>
      <c r="S3" s="10"/>
      <c r="T3" s="10"/>
      <c r="U3" s="10"/>
      <c r="V3" s="10"/>
      <c r="W3" s="10"/>
      <c r="X3" s="10"/>
      <c r="Y3" s="10"/>
      <c r="Z3" s="10"/>
    </row>
    <row r="4">
      <c r="A4" s="10"/>
      <c r="B4" s="15" t="s">
        <v>38</v>
      </c>
      <c r="C4" s="10"/>
      <c r="D4" s="18" t="s">
        <v>37</v>
      </c>
      <c r="E4" s="19">
        <f>G7+G20</f>
        <v>20528750</v>
      </c>
      <c r="F4" s="19">
        <f>E4*G2</f>
        <v>6158625</v>
      </c>
      <c r="G4" s="19">
        <f>SUM(E4:F4)</f>
        <v>26687375</v>
      </c>
      <c r="H4" s="10"/>
      <c r="I4" s="10"/>
      <c r="J4" s="10"/>
      <c r="K4" s="10"/>
      <c r="L4" s="10"/>
      <c r="M4" s="10"/>
      <c r="N4" s="10"/>
      <c r="O4" s="10"/>
      <c r="P4" s="10"/>
      <c r="Q4" s="10"/>
      <c r="R4" s="10"/>
      <c r="S4" s="10"/>
      <c r="T4" s="10"/>
      <c r="U4" s="10"/>
      <c r="V4" s="10"/>
      <c r="W4" s="10"/>
      <c r="X4" s="10"/>
      <c r="Y4" s="10"/>
      <c r="Z4" s="10"/>
    </row>
    <row r="5">
      <c r="A5" s="10"/>
      <c r="B5" s="20"/>
      <c r="C5" s="20"/>
      <c r="D5" s="20"/>
      <c r="E5" s="20"/>
      <c r="F5" s="20"/>
      <c r="G5" s="20"/>
      <c r="H5" s="10"/>
      <c r="I5" s="10"/>
      <c r="J5" s="10"/>
      <c r="K5" s="10"/>
      <c r="L5" s="10"/>
      <c r="M5" s="10"/>
      <c r="N5" s="10"/>
      <c r="O5" s="10"/>
      <c r="P5" s="10"/>
      <c r="Q5" s="10"/>
      <c r="R5" s="10"/>
      <c r="S5" s="10"/>
      <c r="T5" s="10"/>
      <c r="U5" s="10"/>
      <c r="V5" s="10"/>
      <c r="W5" s="10"/>
      <c r="X5" s="10"/>
      <c r="Y5" s="10"/>
      <c r="Z5" s="10"/>
    </row>
    <row r="6" ht="19.5" customHeight="1">
      <c r="A6" s="21"/>
      <c r="B6" s="22" t="s">
        <v>39</v>
      </c>
      <c r="C6" s="22" t="s">
        <v>40</v>
      </c>
      <c r="D6" s="22"/>
      <c r="E6" s="22" t="s">
        <v>41</v>
      </c>
      <c r="F6" s="22" t="s">
        <v>42</v>
      </c>
      <c r="G6" s="22" t="s">
        <v>35</v>
      </c>
      <c r="H6" s="23"/>
      <c r="I6" s="10"/>
      <c r="J6" s="10"/>
      <c r="K6" s="10"/>
      <c r="L6" s="10"/>
      <c r="M6" s="10"/>
      <c r="N6" s="10"/>
      <c r="O6" s="10"/>
      <c r="P6" s="10"/>
      <c r="Q6" s="10"/>
      <c r="R6" s="10"/>
      <c r="S6" s="10"/>
      <c r="T6" s="10"/>
      <c r="U6" s="10"/>
      <c r="V6" s="10"/>
      <c r="W6" s="10"/>
      <c r="X6" s="10"/>
      <c r="Y6" s="10"/>
      <c r="Z6" s="10"/>
    </row>
    <row r="7" ht="19.5" customHeight="1">
      <c r="A7" s="21"/>
      <c r="B7" s="24" t="s">
        <v>43</v>
      </c>
      <c r="C7" s="24"/>
      <c r="D7" s="24"/>
      <c r="E7" s="24"/>
      <c r="F7" s="25"/>
      <c r="G7" s="26">
        <f>G11+G13+G14+G16+G17+G19+G10+G9</f>
        <v>20278800</v>
      </c>
      <c r="H7" s="23"/>
      <c r="I7" s="10"/>
      <c r="J7" s="10"/>
      <c r="K7" s="10"/>
      <c r="L7" s="10"/>
      <c r="M7" s="10"/>
      <c r="N7" s="10"/>
      <c r="O7" s="10"/>
      <c r="P7" s="10"/>
      <c r="Q7" s="10"/>
      <c r="R7" s="10"/>
      <c r="S7" s="10"/>
      <c r="T7" s="10"/>
      <c r="U7" s="10"/>
      <c r="V7" s="10"/>
      <c r="W7" s="10"/>
      <c r="X7" s="10"/>
      <c r="Y7" s="10"/>
      <c r="Z7" s="10"/>
    </row>
    <row r="8" ht="19.5" customHeight="1">
      <c r="A8" s="21"/>
      <c r="B8" s="27" t="s">
        <v>44</v>
      </c>
      <c r="C8" s="27"/>
      <c r="D8" s="27"/>
      <c r="E8" s="27"/>
      <c r="F8" s="28"/>
      <c r="G8" s="29"/>
      <c r="H8" s="23"/>
      <c r="I8" s="10"/>
      <c r="J8" s="10"/>
      <c r="K8" s="10"/>
      <c r="L8" s="10"/>
      <c r="M8" s="10"/>
      <c r="N8" s="10"/>
      <c r="O8" s="10"/>
      <c r="P8" s="10"/>
      <c r="Q8" s="10"/>
      <c r="R8" s="10"/>
      <c r="S8" s="10"/>
      <c r="T8" s="10"/>
      <c r="U8" s="10"/>
      <c r="V8" s="10"/>
      <c r="W8" s="10"/>
      <c r="X8" s="10"/>
      <c r="Y8" s="10"/>
      <c r="Z8" s="10"/>
    </row>
    <row r="9" ht="19.5" customHeight="1">
      <c r="A9" s="21"/>
      <c r="B9" s="27"/>
      <c r="C9" s="30" t="s">
        <v>12</v>
      </c>
      <c r="D9" s="27"/>
      <c r="E9" s="27" t="str">
        <f>VLOOKUP(C9,Datos!$B$6:$E$17,3,)</f>
        <v>Horas / Jornadas</v>
      </c>
      <c r="F9" s="28">
        <f>VLOOKUP(C9,Datos!$B$6:$E$17,4,)</f>
        <v>7500</v>
      </c>
      <c r="G9" s="29">
        <f>SUMIF('Presupuesto Detallado'!$D$6:$D$209,'Por Recursos'!$C9,'Presupuesto Detallado'!$I$6:$I$209)</f>
        <v>7560000</v>
      </c>
      <c r="H9" s="23"/>
      <c r="I9" s="10"/>
      <c r="J9" s="10"/>
      <c r="K9" s="10"/>
      <c r="L9" s="10"/>
      <c r="M9" s="10"/>
      <c r="N9" s="10"/>
      <c r="O9" s="10"/>
      <c r="P9" s="10"/>
      <c r="Q9" s="10"/>
      <c r="R9" s="10"/>
      <c r="S9" s="10"/>
      <c r="T9" s="10"/>
      <c r="U9" s="10"/>
      <c r="V9" s="10"/>
      <c r="W9" s="10"/>
      <c r="X9" s="10"/>
      <c r="Y9" s="10"/>
      <c r="Z9" s="10"/>
    </row>
    <row r="10" ht="19.5" customHeight="1">
      <c r="A10" s="21"/>
      <c r="B10" s="27"/>
      <c r="C10" s="30" t="s">
        <v>14</v>
      </c>
      <c r="D10" s="27"/>
      <c r="E10" s="27" t="str">
        <f>VLOOKUP(C10,Datos!$B$6:$E$17,3,)</f>
        <v>Horas / Jornadas</v>
      </c>
      <c r="F10" s="28">
        <f>VLOOKUP(C10,Datos!$B$6:$E$17,4,)</f>
        <v>6666.666667</v>
      </c>
      <c r="G10" s="29">
        <f>SUMIF('Presupuesto Detallado'!$D$6:$D$209,'Por Recursos'!$C10,'Presupuesto Detallado'!$I$6:$I$209)</f>
        <v>6720000</v>
      </c>
      <c r="H10" s="23"/>
      <c r="I10" s="10"/>
      <c r="J10" s="10"/>
      <c r="K10" s="10"/>
      <c r="L10" s="10"/>
      <c r="M10" s="10"/>
      <c r="N10" s="10"/>
      <c r="O10" s="10"/>
      <c r="P10" s="10"/>
      <c r="Q10" s="10"/>
      <c r="R10" s="10"/>
      <c r="S10" s="10"/>
      <c r="T10" s="10"/>
      <c r="U10" s="10"/>
      <c r="V10" s="10"/>
      <c r="W10" s="10"/>
      <c r="X10" s="10"/>
      <c r="Y10" s="10"/>
      <c r="Z10" s="10"/>
    </row>
    <row r="11" ht="19.5" customHeight="1">
      <c r="A11" s="21"/>
      <c r="B11" s="27"/>
      <c r="C11" s="30" t="s">
        <v>16</v>
      </c>
      <c r="D11" s="27"/>
      <c r="E11" s="27" t="str">
        <f>VLOOKUP(C11,Datos!$B$10:$E$17,3,)</f>
        <v>Horas / Jornadas</v>
      </c>
      <c r="F11" s="31">
        <f>VLOOKUP(C11,Datos!$B$10:$E$17,4,)</f>
        <v>5833.333333</v>
      </c>
      <c r="G11" s="29">
        <f>SUMIF('Presupuesto Detallado'!$D$6:$D$209,'Por Recursos'!$C11,'Presupuesto Detallado'!$I$6:$I$209)</f>
        <v>5880000</v>
      </c>
      <c r="H11" s="23"/>
      <c r="I11" s="10"/>
      <c r="J11" s="10"/>
      <c r="K11" s="10"/>
      <c r="L11" s="10"/>
      <c r="M11" s="10"/>
      <c r="N11" s="10"/>
      <c r="O11" s="10"/>
      <c r="P11" s="10"/>
      <c r="Q11" s="10"/>
      <c r="R11" s="10"/>
      <c r="S11" s="10"/>
      <c r="T11" s="10"/>
      <c r="U11" s="10"/>
      <c r="V11" s="10"/>
      <c r="W11" s="10"/>
      <c r="X11" s="10"/>
      <c r="Y11" s="10"/>
      <c r="Z11" s="10"/>
    </row>
    <row r="12" ht="19.5" customHeight="1">
      <c r="A12" s="21"/>
      <c r="B12" s="27" t="s">
        <v>45</v>
      </c>
      <c r="C12" s="27"/>
      <c r="D12" s="27"/>
      <c r="E12" s="27"/>
      <c r="F12" s="28"/>
      <c r="G12" s="29">
        <f>SUMIF('Presupuesto Detallado'!$D$6:$D$209,'Por Recursos'!$C12,'Presupuesto Detallado'!$I$6:$I$209)</f>
        <v>0</v>
      </c>
      <c r="H12" s="23"/>
      <c r="I12" s="10"/>
      <c r="J12" s="10"/>
      <c r="K12" s="10"/>
      <c r="L12" s="10"/>
      <c r="M12" s="10"/>
      <c r="N12" s="10"/>
      <c r="O12" s="10"/>
      <c r="P12" s="10"/>
      <c r="Q12" s="10"/>
      <c r="R12" s="10"/>
      <c r="S12" s="10"/>
      <c r="T12" s="10"/>
      <c r="U12" s="10"/>
      <c r="V12" s="10"/>
      <c r="W12" s="10"/>
      <c r="X12" s="10"/>
      <c r="Y12" s="10"/>
      <c r="Z12" s="10"/>
    </row>
    <row r="13" ht="19.5" customHeight="1">
      <c r="A13" s="21"/>
      <c r="B13" s="27"/>
      <c r="C13" s="27" t="s">
        <v>46</v>
      </c>
      <c r="D13" s="27"/>
      <c r="E13" s="27" t="str">
        <f>VLOOKUP(C13,Datos!$B$10:$E$17,3,)</f>
        <v>Horas / Jornadas</v>
      </c>
      <c r="F13" s="31">
        <f>VLOOKUP(C13,Datos!$B$10:$E$17,4,)</f>
        <v>0</v>
      </c>
      <c r="G13" s="29">
        <f>SUMIF('Presupuesto Detallado'!$D$6:$D$209,'Por Recursos'!$C13,'Presupuesto Detallado'!$I$6:$I$209)</f>
        <v>0</v>
      </c>
      <c r="H13" s="23"/>
      <c r="I13" s="10"/>
      <c r="J13" s="10"/>
      <c r="K13" s="10"/>
      <c r="L13" s="10"/>
      <c r="M13" s="10"/>
      <c r="N13" s="10"/>
      <c r="O13" s="10"/>
      <c r="P13" s="10"/>
      <c r="Q13" s="10"/>
      <c r="R13" s="10"/>
      <c r="S13" s="10"/>
      <c r="T13" s="10"/>
      <c r="U13" s="10"/>
      <c r="V13" s="10"/>
      <c r="W13" s="10"/>
      <c r="X13" s="10"/>
      <c r="Y13" s="10"/>
      <c r="Z13" s="10"/>
    </row>
    <row r="14" ht="19.5" customHeight="1">
      <c r="A14" s="21"/>
      <c r="B14" s="27"/>
      <c r="C14" s="27" t="s">
        <v>47</v>
      </c>
      <c r="D14" s="27"/>
      <c r="E14" s="27" t="str">
        <f>VLOOKUP(C14,Datos!$B$10:$E$17,3,)</f>
        <v>Horas / Jornadas</v>
      </c>
      <c r="F14" s="31">
        <f>VLOOKUP(C14,Datos!$B$10:$E$17,4,)</f>
        <v>0</v>
      </c>
      <c r="G14" s="29">
        <f>SUMIF('Presupuesto Detallado'!$D$6:$D$209,'Por Recursos'!$C14,'Presupuesto Detallado'!$I$6:$I$209)</f>
        <v>0</v>
      </c>
      <c r="H14" s="23"/>
      <c r="I14" s="10"/>
      <c r="J14" s="10"/>
      <c r="K14" s="10"/>
      <c r="L14" s="10"/>
      <c r="M14" s="10"/>
      <c r="N14" s="10"/>
      <c r="O14" s="10"/>
      <c r="P14" s="10"/>
      <c r="Q14" s="10"/>
      <c r="R14" s="10"/>
      <c r="S14" s="10"/>
      <c r="T14" s="10"/>
      <c r="U14" s="10"/>
      <c r="V14" s="10"/>
      <c r="W14" s="10"/>
      <c r="X14" s="10"/>
      <c r="Y14" s="10"/>
      <c r="Z14" s="10"/>
    </row>
    <row r="15" ht="19.5" customHeight="1">
      <c r="A15" s="21"/>
      <c r="B15" s="27" t="s">
        <v>48</v>
      </c>
      <c r="C15" s="27"/>
      <c r="D15" s="27"/>
      <c r="E15" s="27"/>
      <c r="F15" s="28"/>
      <c r="G15" s="29">
        <f>SUMIF('Presupuesto Detallado'!$D$6:$D$209,'Por Recursos'!$C15,'Presupuesto Detallado'!$I$6:$I$209)</f>
        <v>0</v>
      </c>
      <c r="H15" s="23"/>
      <c r="I15" s="10"/>
      <c r="J15" s="15"/>
      <c r="K15" s="10"/>
      <c r="L15" s="10"/>
      <c r="M15" s="10"/>
      <c r="N15" s="10"/>
      <c r="O15" s="10"/>
      <c r="P15" s="10"/>
      <c r="Q15" s="10"/>
      <c r="R15" s="10"/>
      <c r="S15" s="10"/>
      <c r="T15" s="10"/>
      <c r="U15" s="10"/>
      <c r="V15" s="10"/>
      <c r="W15" s="10"/>
      <c r="X15" s="10"/>
      <c r="Y15" s="10"/>
      <c r="Z15" s="10"/>
    </row>
    <row r="16" ht="19.5" customHeight="1">
      <c r="A16" s="21"/>
      <c r="B16" s="27"/>
      <c r="C16" s="27" t="s">
        <v>49</v>
      </c>
      <c r="D16" s="27"/>
      <c r="E16" s="27" t="str">
        <f>VLOOKUP(C16,Datos!$B$10:$E$17,3,)</f>
        <v>Cantidad</v>
      </c>
      <c r="F16" s="31">
        <f>VLOOKUP(C16,Datos!$B$10:$E$17,4,)</f>
        <v>11550</v>
      </c>
      <c r="G16" s="29">
        <f>SUMIF('Presupuesto Detallado'!$D$6:$D$209,'Por Recursos'!$C16,'Presupuesto Detallado'!$I$6:$I$209)</f>
        <v>0</v>
      </c>
      <c r="H16" s="23"/>
      <c r="I16" s="10"/>
      <c r="J16" s="10"/>
      <c r="K16" s="10"/>
      <c r="L16" s="10"/>
      <c r="M16" s="10"/>
      <c r="N16" s="10"/>
      <c r="O16" s="10"/>
      <c r="P16" s="10"/>
      <c r="Q16" s="10"/>
      <c r="R16" s="10"/>
      <c r="S16" s="10"/>
      <c r="T16" s="10"/>
      <c r="U16" s="10"/>
      <c r="V16" s="10"/>
      <c r="W16" s="10"/>
      <c r="X16" s="10"/>
      <c r="Y16" s="10"/>
      <c r="Z16" s="10"/>
    </row>
    <row r="17" ht="19.5" customHeight="1">
      <c r="A17" s="21"/>
      <c r="B17" s="27"/>
      <c r="C17" s="27" t="s">
        <v>21</v>
      </c>
      <c r="D17" s="27"/>
      <c r="E17" s="27" t="str">
        <f>VLOOKUP(C17,Datos!$B$10:$E$17,3,)</f>
        <v>Cantidad</v>
      </c>
      <c r="F17" s="31">
        <f>VLOOKUP(C17,Datos!$B$10:$E$17,4,)</f>
        <v>6000</v>
      </c>
      <c r="G17" s="29">
        <f>SUMIF('Presupuesto Detallado'!$D$6:$D$209,'Por Recursos'!$C17,'Presupuesto Detallado'!$I$6:$I$209)</f>
        <v>90000</v>
      </c>
      <c r="H17" s="23"/>
      <c r="I17" s="10"/>
      <c r="J17" s="10"/>
      <c r="K17" s="10"/>
      <c r="L17" s="10"/>
      <c r="M17" s="10"/>
      <c r="N17" s="10"/>
      <c r="O17" s="10"/>
      <c r="P17" s="10"/>
      <c r="Q17" s="10"/>
      <c r="R17" s="10"/>
      <c r="S17" s="10"/>
      <c r="T17" s="10"/>
      <c r="U17" s="10"/>
      <c r="V17" s="10"/>
      <c r="W17" s="10"/>
      <c r="X17" s="10"/>
      <c r="Y17" s="10"/>
      <c r="Z17" s="10"/>
    </row>
    <row r="18" ht="19.5" customHeight="1">
      <c r="A18" s="21"/>
      <c r="B18" s="27" t="s">
        <v>50</v>
      </c>
      <c r="C18" s="27"/>
      <c r="D18" s="27"/>
      <c r="E18" s="27"/>
      <c r="F18" s="28"/>
      <c r="G18" s="29">
        <f>SUMIF('Presupuesto Detallado'!$D$6:$D$209,'Por Recursos'!$C18,'Presupuesto Detallado'!$I$6:$I$209)</f>
        <v>0</v>
      </c>
      <c r="H18" s="23"/>
      <c r="I18" s="10"/>
      <c r="J18" s="10"/>
      <c r="K18" s="10"/>
      <c r="L18" s="10"/>
      <c r="M18" s="10"/>
      <c r="N18" s="10"/>
      <c r="O18" s="10"/>
      <c r="P18" s="10"/>
      <c r="Q18" s="10"/>
      <c r="R18" s="10"/>
      <c r="S18" s="10"/>
      <c r="T18" s="10"/>
      <c r="U18" s="10"/>
      <c r="V18" s="10"/>
      <c r="W18" s="10"/>
      <c r="X18" s="10"/>
      <c r="Y18" s="10"/>
      <c r="Z18" s="10"/>
    </row>
    <row r="19" ht="19.5" customHeight="1">
      <c r="A19" s="21"/>
      <c r="B19" s="32"/>
      <c r="C19" s="27" t="s">
        <v>51</v>
      </c>
      <c r="D19" s="27"/>
      <c r="E19" s="27" t="str">
        <f>VLOOKUP(C19,Datos!$B$10:$E$17,3,)</f>
        <v>Cantidad</v>
      </c>
      <c r="F19" s="31">
        <f>VLOOKUP(C19,Datos!$B$10:$E$17,4,)</f>
        <v>240</v>
      </c>
      <c r="G19" s="29">
        <f>SUMIF('Presupuesto Detallado'!$D$6:$D$209,'Por Recursos'!$C19,'Presupuesto Detallado'!$I$6:$I$209)</f>
        <v>28800</v>
      </c>
      <c r="H19" s="23"/>
      <c r="I19" s="10"/>
      <c r="J19" s="10"/>
      <c r="K19" s="10"/>
      <c r="L19" s="10"/>
      <c r="M19" s="10"/>
      <c r="N19" s="10"/>
      <c r="O19" s="10"/>
      <c r="P19" s="10"/>
      <c r="Q19" s="10"/>
      <c r="R19" s="10"/>
      <c r="S19" s="10"/>
      <c r="T19" s="10"/>
      <c r="U19" s="10"/>
      <c r="V19" s="10"/>
      <c r="W19" s="10"/>
      <c r="X19" s="10"/>
      <c r="Y19" s="10"/>
      <c r="Z19" s="10"/>
    </row>
    <row r="20" ht="19.5" customHeight="1">
      <c r="A20" s="21"/>
      <c r="B20" s="24" t="s">
        <v>52</v>
      </c>
      <c r="C20" s="24"/>
      <c r="D20" s="24"/>
      <c r="E20" s="24"/>
      <c r="F20" s="25"/>
      <c r="G20" s="33">
        <f>G21+G22</f>
        <v>249950</v>
      </c>
      <c r="H20" s="23"/>
      <c r="I20" s="10"/>
      <c r="J20" s="10"/>
      <c r="K20" s="10"/>
      <c r="L20" s="10"/>
      <c r="M20" s="10"/>
      <c r="N20" s="10"/>
      <c r="O20" s="10"/>
      <c r="P20" s="10"/>
      <c r="Q20" s="10"/>
      <c r="R20" s="10"/>
      <c r="S20" s="10"/>
      <c r="T20" s="10"/>
      <c r="U20" s="10"/>
      <c r="V20" s="10"/>
      <c r="W20" s="10"/>
      <c r="X20" s="10"/>
      <c r="Y20" s="10"/>
      <c r="Z20" s="10"/>
    </row>
    <row r="21" ht="19.5" customHeight="1">
      <c r="A21" s="21"/>
      <c r="B21" s="27"/>
      <c r="C21" s="27" t="s">
        <v>26</v>
      </c>
      <c r="D21" s="27"/>
      <c r="E21" s="27" t="str">
        <f>VLOOKUP(C21,Datos!$B$10:$E$17,3,)</f>
        <v>NA</v>
      </c>
      <c r="F21" s="31">
        <f>VLOOKUP(C21,Datos!$B$10:$E$17,4,)</f>
        <v>30000</v>
      </c>
      <c r="G21" s="29">
        <f>SUMIF('Presupuesto Detallado'!$D$6:$D$209,'Por Recursos'!$C21,'Presupuesto Detallado'!$I$6:$I$209)</f>
        <v>150000</v>
      </c>
      <c r="H21" s="23"/>
      <c r="I21" s="10"/>
      <c r="J21" s="10"/>
      <c r="K21" s="10"/>
      <c r="L21" s="10"/>
      <c r="M21" s="10"/>
      <c r="N21" s="10"/>
      <c r="O21" s="10"/>
      <c r="P21" s="10"/>
      <c r="Q21" s="10"/>
      <c r="R21" s="10"/>
      <c r="S21" s="10"/>
      <c r="T21" s="10"/>
      <c r="U21" s="10"/>
      <c r="V21" s="10"/>
      <c r="W21" s="10"/>
      <c r="X21" s="10"/>
      <c r="Y21" s="10"/>
      <c r="Z21" s="10"/>
    </row>
    <row r="22" ht="19.5" customHeight="1">
      <c r="A22" s="21"/>
      <c r="B22" s="27"/>
      <c r="C22" s="27" t="s">
        <v>28</v>
      </c>
      <c r="D22" s="27"/>
      <c r="E22" s="27" t="str">
        <f>VLOOKUP(C22,Datos!$B$10:$E$17,3,)</f>
        <v>NA</v>
      </c>
      <c r="F22" s="31">
        <f>VLOOKUP(C22,Datos!$B$10:$E$17,4,)</f>
        <v>19990</v>
      </c>
      <c r="G22" s="29">
        <f>SUMIF('Presupuesto Detallado'!$D$6:$D$209,'Por Recursos'!$C22,'Presupuesto Detallado'!$I$6:$I$209)</f>
        <v>99950</v>
      </c>
      <c r="H22" s="23"/>
      <c r="I22" s="10"/>
      <c r="J22" s="10"/>
      <c r="K22" s="10"/>
      <c r="L22" s="10"/>
      <c r="M22" s="10"/>
      <c r="N22" s="10"/>
      <c r="O22" s="10"/>
      <c r="P22" s="10"/>
      <c r="Q22" s="10"/>
      <c r="R22" s="10"/>
      <c r="S22" s="10"/>
      <c r="T22" s="10"/>
      <c r="U22" s="10"/>
      <c r="V22" s="10"/>
      <c r="W22" s="10"/>
      <c r="X22" s="10"/>
      <c r="Y22" s="10"/>
      <c r="Z22" s="10"/>
    </row>
    <row r="23" ht="15.75" customHeight="1">
      <c r="A23" s="10"/>
      <c r="B23" s="34"/>
      <c r="C23" s="34"/>
      <c r="D23" s="34"/>
      <c r="E23" s="34"/>
      <c r="F23" s="34"/>
      <c r="G23" s="34"/>
      <c r="H23" s="10"/>
      <c r="I23" s="10"/>
      <c r="J23" s="10"/>
      <c r="K23" s="10"/>
      <c r="L23" s="10"/>
      <c r="M23" s="10"/>
      <c r="N23" s="10"/>
      <c r="O23" s="10"/>
      <c r="P23" s="10"/>
      <c r="Q23" s="10"/>
      <c r="R23" s="10"/>
      <c r="S23" s="10"/>
      <c r="T23" s="10"/>
      <c r="U23" s="10"/>
      <c r="V23" s="10"/>
      <c r="W23" s="10"/>
      <c r="X23" s="10"/>
      <c r="Y23" s="10"/>
      <c r="Z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printOptions/>
  <pageMargins bottom="0.7480314960629921" footer="0.0" header="0.0" left="0.7086614173228347" right="0.7086614173228347"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71"/>
    <col customWidth="1" min="3" max="3" width="38.29"/>
    <col customWidth="1" min="4" max="4" width="27.0"/>
    <col customWidth="1" min="5" max="5" width="21.43"/>
    <col customWidth="1" min="6" max="6" width="22.71"/>
    <col customWidth="1" min="7" max="7" width="18.86"/>
    <col customWidth="1" min="8" max="8" width="32.0"/>
    <col customWidth="1" min="9" max="9" width="22.86"/>
    <col customWidth="1" min="10" max="10" width="19.71"/>
    <col customWidth="1" min="11" max="26" width="10.71"/>
  </cols>
  <sheetData>
    <row r="1" ht="41.25" customHeight="1">
      <c r="A1" s="10"/>
      <c r="B1" s="11" t="s">
        <v>31</v>
      </c>
      <c r="C1" s="10"/>
      <c r="D1" s="10"/>
      <c r="E1" s="10"/>
      <c r="F1" s="10"/>
      <c r="G1" s="35"/>
      <c r="H1" s="10"/>
      <c r="I1" s="36"/>
      <c r="J1" s="10"/>
      <c r="K1" s="10"/>
      <c r="L1" s="10"/>
      <c r="M1" s="10"/>
      <c r="N1" s="10"/>
      <c r="O1" s="10"/>
      <c r="P1" s="10"/>
      <c r="Q1" s="10"/>
      <c r="R1" s="10"/>
      <c r="S1" s="10"/>
      <c r="T1" s="10"/>
      <c r="U1" s="10"/>
      <c r="V1" s="10"/>
      <c r="W1" s="10"/>
      <c r="X1" s="10"/>
      <c r="Y1" s="10"/>
      <c r="Z1" s="10"/>
    </row>
    <row r="2">
      <c r="A2" s="10"/>
      <c r="B2" s="13" t="s">
        <v>32</v>
      </c>
      <c r="C2" s="10"/>
      <c r="D2" s="10"/>
      <c r="E2" s="10"/>
      <c r="F2" s="10"/>
      <c r="G2" s="37" t="s">
        <v>33</v>
      </c>
      <c r="H2" s="10"/>
      <c r="I2" s="38">
        <v>0.3</v>
      </c>
      <c r="J2" s="10"/>
      <c r="K2" s="10"/>
      <c r="L2" s="10"/>
      <c r="M2" s="10"/>
      <c r="N2" s="10"/>
      <c r="O2" s="10"/>
      <c r="P2" s="10"/>
      <c r="Q2" s="10"/>
      <c r="R2" s="10"/>
      <c r="S2" s="10"/>
      <c r="T2" s="10"/>
      <c r="U2" s="10"/>
      <c r="V2" s="10"/>
      <c r="W2" s="10"/>
      <c r="X2" s="10"/>
      <c r="Y2" s="10"/>
      <c r="Z2" s="10"/>
    </row>
    <row r="3" ht="15.75" customHeight="1">
      <c r="A3" s="10"/>
      <c r="B3" s="15" t="s">
        <v>34</v>
      </c>
      <c r="C3" s="10"/>
      <c r="D3" s="10"/>
      <c r="E3" s="16"/>
      <c r="F3" s="16"/>
      <c r="G3" s="39" t="s">
        <v>35</v>
      </c>
      <c r="H3" s="17" t="s">
        <v>36</v>
      </c>
      <c r="I3" s="40" t="s">
        <v>37</v>
      </c>
      <c r="J3" s="10"/>
      <c r="K3" s="10"/>
      <c r="L3" s="10"/>
      <c r="M3" s="10"/>
      <c r="N3" s="10"/>
      <c r="O3" s="10"/>
      <c r="P3" s="10"/>
      <c r="Q3" s="10"/>
      <c r="R3" s="10"/>
      <c r="S3" s="10"/>
      <c r="T3" s="10"/>
      <c r="U3" s="10"/>
      <c r="V3" s="10"/>
      <c r="W3" s="10"/>
      <c r="X3" s="10"/>
      <c r="Y3" s="10"/>
      <c r="Z3" s="10"/>
    </row>
    <row r="4" ht="15.0" customHeight="1">
      <c r="A4" s="10"/>
      <c r="B4" s="15" t="s">
        <v>38</v>
      </c>
      <c r="C4" s="10"/>
      <c r="D4" s="10"/>
      <c r="E4" s="18" t="s">
        <v>37</v>
      </c>
      <c r="F4" s="18"/>
      <c r="G4" s="19">
        <f>I7+I37+I85+I126+I172</f>
        <v>20528750</v>
      </c>
      <c r="H4" s="19">
        <f>G4*I2</f>
        <v>6158625</v>
      </c>
      <c r="I4" s="19">
        <f>G4+H4</f>
        <v>26687375</v>
      </c>
      <c r="J4" s="10"/>
      <c r="K4" s="10"/>
      <c r="L4" s="10"/>
      <c r="M4" s="10"/>
      <c r="N4" s="10"/>
      <c r="O4" s="10"/>
      <c r="P4" s="10"/>
      <c r="Q4" s="10"/>
      <c r="R4" s="10"/>
      <c r="S4" s="10"/>
      <c r="T4" s="10"/>
      <c r="U4" s="10"/>
      <c r="V4" s="10"/>
      <c r="W4" s="10"/>
      <c r="X4" s="10"/>
      <c r="Y4" s="10"/>
      <c r="Z4" s="10"/>
    </row>
    <row r="5">
      <c r="A5" s="10"/>
      <c r="B5" s="20"/>
      <c r="C5" s="20"/>
      <c r="D5" s="20"/>
      <c r="E5" s="20"/>
      <c r="F5" s="20"/>
      <c r="G5" s="41"/>
      <c r="H5" s="20"/>
      <c r="I5" s="42"/>
      <c r="J5" s="10"/>
      <c r="K5" s="10"/>
      <c r="L5" s="10"/>
      <c r="M5" s="10"/>
      <c r="N5" s="10"/>
      <c r="O5" s="10"/>
      <c r="P5" s="10"/>
      <c r="Q5" s="10"/>
      <c r="R5" s="10"/>
      <c r="S5" s="10"/>
      <c r="T5" s="10"/>
      <c r="U5" s="10"/>
      <c r="V5" s="10"/>
      <c r="W5" s="10"/>
      <c r="X5" s="10"/>
      <c r="Y5" s="10"/>
      <c r="Z5" s="10"/>
    </row>
    <row r="6">
      <c r="A6" s="21"/>
      <c r="B6" s="43" t="s">
        <v>53</v>
      </c>
      <c r="C6" s="44" t="s">
        <v>54</v>
      </c>
      <c r="D6" s="44" t="s">
        <v>55</v>
      </c>
      <c r="E6" s="44" t="s">
        <v>56</v>
      </c>
      <c r="F6" s="44" t="s">
        <v>41</v>
      </c>
      <c r="G6" s="45" t="s">
        <v>57</v>
      </c>
      <c r="H6" s="44" t="s">
        <v>42</v>
      </c>
      <c r="I6" s="46" t="s">
        <v>35</v>
      </c>
      <c r="J6" s="23"/>
      <c r="K6" s="10"/>
      <c r="L6" s="10"/>
      <c r="M6" s="10"/>
      <c r="N6" s="10"/>
      <c r="O6" s="10"/>
      <c r="P6" s="10"/>
      <c r="Q6" s="10"/>
      <c r="R6" s="10"/>
      <c r="S6" s="10"/>
      <c r="T6" s="10"/>
      <c r="U6" s="10"/>
      <c r="V6" s="10"/>
      <c r="W6" s="10"/>
      <c r="X6" s="10"/>
      <c r="Y6" s="10"/>
      <c r="Z6" s="10"/>
    </row>
    <row r="7" ht="21.0" customHeight="1">
      <c r="A7" s="21"/>
      <c r="B7" s="47">
        <v>1.0</v>
      </c>
      <c r="C7" s="47" t="s">
        <v>58</v>
      </c>
      <c r="D7" s="48"/>
      <c r="E7" s="48"/>
      <c r="F7" s="48"/>
      <c r="G7" s="49"/>
      <c r="H7" s="48"/>
      <c r="I7" s="50">
        <f>I8+I15+I21+I27+I32</f>
        <v>1673750</v>
      </c>
      <c r="J7" s="23"/>
      <c r="K7" s="10"/>
      <c r="L7" s="10"/>
      <c r="M7" s="10"/>
      <c r="N7" s="10"/>
      <c r="O7" s="10"/>
      <c r="P7" s="10"/>
      <c r="Q7" s="10"/>
      <c r="R7" s="10"/>
      <c r="S7" s="10"/>
      <c r="T7" s="10"/>
      <c r="U7" s="10"/>
      <c r="V7" s="10"/>
      <c r="W7" s="10"/>
      <c r="X7" s="10"/>
      <c r="Y7" s="10"/>
      <c r="Z7" s="10"/>
    </row>
    <row r="8" ht="21.0" customHeight="1">
      <c r="A8" s="21"/>
      <c r="B8" s="51"/>
      <c r="C8" s="51" t="s">
        <v>59</v>
      </c>
      <c r="D8" s="52"/>
      <c r="E8" s="52"/>
      <c r="F8" s="52"/>
      <c r="G8" s="53"/>
      <c r="H8" s="52"/>
      <c r="I8" s="54">
        <f>SUM(I9:I14)</f>
        <v>73750</v>
      </c>
      <c r="J8" s="23"/>
      <c r="K8" s="10"/>
      <c r="L8" s="10"/>
      <c r="M8" s="10"/>
      <c r="N8" s="10"/>
      <c r="O8" s="10"/>
      <c r="P8" s="10"/>
      <c r="Q8" s="10"/>
      <c r="R8" s="10"/>
      <c r="S8" s="10"/>
      <c r="T8" s="10"/>
      <c r="U8" s="10"/>
      <c r="V8" s="10"/>
      <c r="W8" s="10"/>
      <c r="X8" s="10"/>
      <c r="Y8" s="10"/>
      <c r="Z8" s="10"/>
    </row>
    <row r="9" ht="21.0" customHeight="1">
      <c r="A9" s="55"/>
      <c r="B9" s="52"/>
      <c r="C9" s="52"/>
      <c r="D9" s="52" t="s">
        <v>49</v>
      </c>
      <c r="E9" s="56" t="str">
        <f>VLOOKUP(D9,Datos!$B$10:$E$17,2,)</f>
        <v>Licencias</v>
      </c>
      <c r="F9" s="56" t="str">
        <f>VLOOKUP(D9,Datos!$B$10:$E$17,3,)</f>
        <v>Cantidad</v>
      </c>
      <c r="G9" s="57">
        <v>0.0</v>
      </c>
      <c r="H9" s="58">
        <f>VLOOKUP(D9,Datos!$B$10:$E$17,4,)</f>
        <v>11550</v>
      </c>
      <c r="I9" s="59">
        <f t="shared" ref="I9:I13" si="1">G9*H9</f>
        <v>0</v>
      </c>
      <c r="J9" s="60"/>
      <c r="K9" s="61"/>
      <c r="L9" s="61"/>
      <c r="M9" s="61"/>
      <c r="N9" s="61"/>
      <c r="O9" s="61"/>
      <c r="P9" s="61"/>
      <c r="Q9" s="61"/>
      <c r="R9" s="61"/>
      <c r="S9" s="61"/>
      <c r="T9" s="61"/>
      <c r="U9" s="61"/>
      <c r="V9" s="61"/>
      <c r="W9" s="61"/>
      <c r="X9" s="61"/>
      <c r="Y9" s="61"/>
      <c r="Z9" s="61"/>
    </row>
    <row r="10" ht="21.0" customHeight="1">
      <c r="A10" s="55"/>
      <c r="B10" s="52"/>
      <c r="C10" s="52"/>
      <c r="D10" s="52" t="s">
        <v>21</v>
      </c>
      <c r="E10" s="56" t="str">
        <f>VLOOKUP(D10,Datos!$B$10:$E$17,2,)</f>
        <v>Licencias</v>
      </c>
      <c r="F10" s="56" t="str">
        <f>VLOOKUP(D10,Datos!$B$10:$E$17,3,)</f>
        <v>Cantidad</v>
      </c>
      <c r="G10" s="62">
        <v>3.0</v>
      </c>
      <c r="H10" s="58">
        <f>VLOOKUP(D10,Datos!$B$10:$E$17,4,)</f>
        <v>6000</v>
      </c>
      <c r="I10" s="59">
        <f t="shared" si="1"/>
        <v>18000</v>
      </c>
      <c r="J10" s="60"/>
      <c r="K10" s="61"/>
      <c r="L10" s="61"/>
      <c r="M10" s="61"/>
      <c r="N10" s="61"/>
      <c r="O10" s="61"/>
      <c r="P10" s="61"/>
      <c r="Q10" s="61"/>
      <c r="R10" s="61"/>
      <c r="S10" s="61"/>
      <c r="T10" s="61"/>
      <c r="U10" s="61"/>
      <c r="V10" s="61"/>
      <c r="W10" s="61"/>
      <c r="X10" s="61"/>
      <c r="Y10" s="61"/>
      <c r="Z10" s="61"/>
    </row>
    <row r="11" ht="21.0" customHeight="1">
      <c r="A11" s="55"/>
      <c r="B11" s="52"/>
      <c r="C11" s="52"/>
      <c r="D11" s="52" t="s">
        <v>51</v>
      </c>
      <c r="E11" s="56" t="str">
        <f>VLOOKUP(D11,Datos!$B$10:$E$17,2,)</f>
        <v>Viajes</v>
      </c>
      <c r="F11" s="56" t="str">
        <f>VLOOKUP(D11,Datos!$B$10:$E$17,3,)</f>
        <v>Cantidad</v>
      </c>
      <c r="G11" s="62">
        <f>8*3</f>
        <v>24</v>
      </c>
      <c r="H11" s="58">
        <f>VLOOKUP(D11,Datos!$B$10:$E$17,4,)</f>
        <v>240</v>
      </c>
      <c r="I11" s="59">
        <f t="shared" si="1"/>
        <v>5760</v>
      </c>
      <c r="J11" s="60"/>
      <c r="K11" s="61"/>
      <c r="L11" s="61"/>
      <c r="M11" s="61"/>
      <c r="N11" s="61"/>
      <c r="O11" s="61"/>
      <c r="P11" s="61"/>
      <c r="Q11" s="61"/>
      <c r="R11" s="61"/>
      <c r="S11" s="61"/>
      <c r="T11" s="61"/>
      <c r="U11" s="61"/>
      <c r="V11" s="61"/>
      <c r="W11" s="61"/>
      <c r="X11" s="61"/>
      <c r="Y11" s="61"/>
      <c r="Z11" s="61"/>
    </row>
    <row r="12" ht="21.0" customHeight="1">
      <c r="A12" s="55"/>
      <c r="B12" s="52"/>
      <c r="C12" s="52"/>
      <c r="D12" s="52" t="s">
        <v>26</v>
      </c>
      <c r="E12" s="56" t="str">
        <f>VLOOKUP(D12,Datos!$B$10:$E$17,2,)</f>
        <v>Gastos Indirectos</v>
      </c>
      <c r="F12" s="56" t="str">
        <f>VLOOKUP(D12,Datos!$B$10:$E$17,3,)</f>
        <v>NA</v>
      </c>
      <c r="G12" s="62">
        <v>1.0</v>
      </c>
      <c r="H12" s="58">
        <f>VLOOKUP(D12,Datos!$B$10:$E$17,4,)</f>
        <v>30000</v>
      </c>
      <c r="I12" s="59">
        <f t="shared" si="1"/>
        <v>30000</v>
      </c>
      <c r="J12" s="60"/>
      <c r="K12" s="61"/>
      <c r="L12" s="61"/>
      <c r="M12" s="61"/>
      <c r="N12" s="61"/>
      <c r="O12" s="61"/>
      <c r="P12" s="61"/>
      <c r="Q12" s="61"/>
      <c r="R12" s="61"/>
      <c r="S12" s="61"/>
      <c r="T12" s="61"/>
      <c r="U12" s="61"/>
      <c r="V12" s="61"/>
      <c r="W12" s="61"/>
      <c r="X12" s="61"/>
      <c r="Y12" s="61"/>
      <c r="Z12" s="61"/>
    </row>
    <row r="13" ht="21.0" customHeight="1">
      <c r="A13" s="55"/>
      <c r="B13" s="52"/>
      <c r="C13" s="52"/>
      <c r="D13" s="52" t="s">
        <v>28</v>
      </c>
      <c r="E13" s="56" t="str">
        <f>VLOOKUP(D13,Datos!$B$10:$E$17,2,)</f>
        <v>Gastos Indirectos</v>
      </c>
      <c r="F13" s="56" t="str">
        <f>VLOOKUP(D13,Datos!$B$10:$E$17,3,)</f>
        <v>NA</v>
      </c>
      <c r="G13" s="62">
        <v>1.0</v>
      </c>
      <c r="H13" s="58">
        <f>VLOOKUP(D13,Datos!$B$10:$E$17,4,)</f>
        <v>19990</v>
      </c>
      <c r="I13" s="59">
        <f t="shared" si="1"/>
        <v>19990</v>
      </c>
      <c r="J13" s="60"/>
      <c r="K13" s="61"/>
      <c r="L13" s="61"/>
      <c r="M13" s="61"/>
      <c r="N13" s="61"/>
      <c r="O13" s="61"/>
      <c r="P13" s="61"/>
      <c r="Q13" s="61"/>
      <c r="R13" s="61"/>
      <c r="S13" s="61"/>
      <c r="T13" s="61"/>
      <c r="U13" s="61"/>
      <c r="V13" s="61"/>
      <c r="W13" s="61"/>
      <c r="X13" s="61"/>
      <c r="Y13" s="61"/>
      <c r="Z13" s="61"/>
    </row>
    <row r="14" ht="21.0" customHeight="1">
      <c r="A14" s="55"/>
      <c r="B14" s="52"/>
      <c r="C14" s="52"/>
      <c r="D14" s="52"/>
      <c r="E14" s="56"/>
      <c r="F14" s="56"/>
      <c r="G14" s="62"/>
      <c r="H14" s="58"/>
      <c r="I14" s="59"/>
      <c r="J14" s="60"/>
      <c r="K14" s="61"/>
      <c r="L14" s="61"/>
      <c r="M14" s="61"/>
      <c r="N14" s="61"/>
      <c r="O14" s="61"/>
      <c r="P14" s="61"/>
      <c r="Q14" s="61"/>
      <c r="R14" s="61"/>
      <c r="S14" s="61"/>
      <c r="T14" s="61"/>
      <c r="U14" s="61"/>
      <c r="V14" s="61"/>
      <c r="W14" s="61"/>
      <c r="X14" s="61"/>
      <c r="Y14" s="61"/>
      <c r="Z14" s="61"/>
    </row>
    <row r="15" ht="21.0" customHeight="1">
      <c r="A15" s="21"/>
      <c r="B15" s="63" t="s">
        <v>60</v>
      </c>
      <c r="C15" s="63" t="s">
        <v>61</v>
      </c>
      <c r="D15" s="63"/>
      <c r="E15" s="63"/>
      <c r="F15" s="63"/>
      <c r="G15" s="64"/>
      <c r="H15" s="65"/>
      <c r="I15" s="66">
        <f>SUM(I16:I20)</f>
        <v>800000</v>
      </c>
      <c r="J15" s="23"/>
      <c r="K15" s="10"/>
      <c r="L15" s="10"/>
      <c r="M15" s="10"/>
      <c r="N15" s="10"/>
      <c r="O15" s="10"/>
      <c r="P15" s="10"/>
      <c r="Q15" s="10"/>
      <c r="R15" s="10"/>
      <c r="S15" s="10"/>
      <c r="T15" s="10"/>
      <c r="U15" s="10"/>
      <c r="V15" s="10"/>
      <c r="W15" s="10"/>
      <c r="X15" s="10"/>
      <c r="Y15" s="10"/>
      <c r="Z15" s="10"/>
    </row>
    <row r="16" ht="21.0" customHeight="1">
      <c r="A16" s="21"/>
      <c r="B16" s="63"/>
      <c r="C16" s="63"/>
      <c r="D16" s="67" t="s">
        <v>12</v>
      </c>
      <c r="E16" s="68" t="str">
        <f>VLOOKUP(D16,Datos!$B$6:$E$17,2,)</f>
        <v>Labor (Personal)</v>
      </c>
      <c r="F16" s="68" t="str">
        <f>VLOOKUP(D16,Datos!$B$6:$E$17,3,)</f>
        <v>Horas / Jornadas</v>
      </c>
      <c r="G16" s="64">
        <v>40.0</v>
      </c>
      <c r="H16" s="65">
        <f>VLOOKUP(D16,Datos!$B$6:$E$17,4,)</f>
        <v>7500</v>
      </c>
      <c r="I16" s="69">
        <f t="shared" ref="I16:I20" si="2">G16*H16</f>
        <v>300000</v>
      </c>
      <c r="J16" s="23"/>
      <c r="K16" s="10"/>
      <c r="L16" s="10"/>
      <c r="M16" s="10"/>
      <c r="N16" s="10"/>
      <c r="O16" s="10"/>
      <c r="P16" s="10"/>
      <c r="Q16" s="10"/>
      <c r="R16" s="10"/>
      <c r="S16" s="10"/>
      <c r="T16" s="10"/>
      <c r="U16" s="10"/>
      <c r="V16" s="10"/>
      <c r="W16" s="10"/>
      <c r="X16" s="10"/>
      <c r="Y16" s="10"/>
      <c r="Z16" s="10"/>
    </row>
    <row r="17" ht="21.0" customHeight="1">
      <c r="A17" s="21"/>
      <c r="B17" s="63"/>
      <c r="C17" s="63"/>
      <c r="D17" s="67" t="s">
        <v>14</v>
      </c>
      <c r="E17" s="68" t="str">
        <f>VLOOKUP(D17,Datos!$B$6:$E$17,2,)</f>
        <v>Labor (Personal)</v>
      </c>
      <c r="F17" s="68" t="str">
        <f>VLOOKUP(D17,Datos!$B$6:$E$17,3,)</f>
        <v>Horas / Jornadas</v>
      </c>
      <c r="G17" s="64">
        <v>40.0</v>
      </c>
      <c r="H17" s="65">
        <f>VLOOKUP(D17,Datos!$B$6:$E$17,4,)</f>
        <v>6666.666667</v>
      </c>
      <c r="I17" s="69">
        <f t="shared" si="2"/>
        <v>266666.6667</v>
      </c>
      <c r="J17" s="23"/>
      <c r="K17" s="10"/>
      <c r="L17" s="10"/>
      <c r="M17" s="10"/>
      <c r="N17" s="10"/>
      <c r="O17" s="10"/>
      <c r="P17" s="10"/>
      <c r="Q17" s="10"/>
      <c r="R17" s="10"/>
      <c r="S17" s="10"/>
      <c r="T17" s="10"/>
      <c r="U17" s="10"/>
      <c r="V17" s="10"/>
      <c r="W17" s="10"/>
      <c r="X17" s="10"/>
      <c r="Y17" s="10"/>
      <c r="Z17" s="10"/>
    </row>
    <row r="18" ht="21.0" customHeight="1">
      <c r="A18" s="21"/>
      <c r="B18" s="63"/>
      <c r="C18" s="63"/>
      <c r="D18" s="67" t="s">
        <v>16</v>
      </c>
      <c r="E18" s="68" t="str">
        <f>VLOOKUP(D18,Datos!$B$6:$E$17,2,)</f>
        <v>Labor (Personal)</v>
      </c>
      <c r="F18" s="68" t="str">
        <f>VLOOKUP(D18,Datos!$B$6:$E$17,3,)</f>
        <v>Horas / Jornadas</v>
      </c>
      <c r="G18" s="64">
        <v>40.0</v>
      </c>
      <c r="H18" s="65">
        <f>VLOOKUP(D18,Datos!$B$6:$E$17,4,)</f>
        <v>5833.333333</v>
      </c>
      <c r="I18" s="69">
        <f t="shared" si="2"/>
        <v>233333.3333</v>
      </c>
      <c r="J18" s="23"/>
      <c r="K18" s="10"/>
      <c r="L18" s="10"/>
      <c r="M18" s="10"/>
      <c r="N18" s="10"/>
      <c r="O18" s="10"/>
      <c r="P18" s="10"/>
      <c r="Q18" s="10"/>
      <c r="R18" s="10"/>
      <c r="S18" s="10"/>
      <c r="T18" s="10"/>
      <c r="U18" s="10"/>
      <c r="V18" s="10"/>
      <c r="W18" s="10"/>
      <c r="X18" s="10"/>
      <c r="Y18" s="10"/>
      <c r="Z18" s="10"/>
    </row>
    <row r="19" ht="21.0" customHeight="1">
      <c r="A19" s="21"/>
      <c r="B19" s="63"/>
      <c r="C19" s="63"/>
      <c r="D19" s="63" t="s">
        <v>46</v>
      </c>
      <c r="E19" s="68" t="str">
        <f>VLOOKUP(D19,Datos!$B$6:$E$17,2,)</f>
        <v>Consultoría</v>
      </c>
      <c r="F19" s="68" t="str">
        <f>VLOOKUP(D19,Datos!$B$6:$E$17,3,)</f>
        <v>Horas / Jornadas</v>
      </c>
      <c r="G19" s="64">
        <v>10.0</v>
      </c>
      <c r="H19" s="65">
        <f>VLOOKUP(D19,Datos!$B$6:$E$17,4,)</f>
        <v>0</v>
      </c>
      <c r="I19" s="69">
        <f t="shared" si="2"/>
        <v>0</v>
      </c>
      <c r="J19" s="23"/>
      <c r="K19" s="10"/>
      <c r="L19" s="10"/>
      <c r="M19" s="10"/>
      <c r="N19" s="10"/>
      <c r="O19" s="10"/>
      <c r="P19" s="10"/>
      <c r="Q19" s="10"/>
      <c r="R19" s="10"/>
      <c r="S19" s="10"/>
      <c r="T19" s="10"/>
      <c r="U19" s="10"/>
      <c r="V19" s="10"/>
      <c r="W19" s="10"/>
      <c r="X19" s="10"/>
      <c r="Y19" s="10"/>
      <c r="Z19" s="10"/>
    </row>
    <row r="20" ht="21.0" customHeight="1">
      <c r="A20" s="21"/>
      <c r="B20" s="63"/>
      <c r="C20" s="63"/>
      <c r="D20" s="63" t="s">
        <v>47</v>
      </c>
      <c r="E20" s="68" t="str">
        <f>VLOOKUP(D20,Datos!$B$6:$E$17,2,)</f>
        <v>Consultoría</v>
      </c>
      <c r="F20" s="68" t="str">
        <f>VLOOKUP(D20,Datos!$B$6:$E$17,3,)</f>
        <v>Horas / Jornadas</v>
      </c>
      <c r="G20" s="64">
        <v>5.0</v>
      </c>
      <c r="H20" s="65">
        <f>VLOOKUP(D20,Datos!$B$6:$E$17,4,)</f>
        <v>0</v>
      </c>
      <c r="I20" s="69">
        <f t="shared" si="2"/>
        <v>0</v>
      </c>
      <c r="J20" s="23"/>
      <c r="K20" s="10"/>
      <c r="L20" s="10"/>
      <c r="M20" s="10"/>
      <c r="N20" s="10"/>
      <c r="O20" s="10"/>
      <c r="P20" s="10"/>
      <c r="Q20" s="10"/>
      <c r="R20" s="10"/>
      <c r="S20" s="10"/>
      <c r="T20" s="10"/>
      <c r="U20" s="10"/>
      <c r="V20" s="10"/>
      <c r="W20" s="10"/>
      <c r="X20" s="10"/>
      <c r="Y20" s="10"/>
      <c r="Z20" s="10"/>
    </row>
    <row r="21" ht="21.0" customHeight="1">
      <c r="A21" s="21"/>
      <c r="B21" s="63" t="s">
        <v>62</v>
      </c>
      <c r="C21" s="63" t="s">
        <v>63</v>
      </c>
      <c r="D21" s="63"/>
      <c r="E21" s="68"/>
      <c r="F21" s="68"/>
      <c r="G21" s="64"/>
      <c r="H21" s="65"/>
      <c r="I21" s="66">
        <f>SUM(I22:I26)</f>
        <v>320000</v>
      </c>
      <c r="J21" s="23"/>
      <c r="K21" s="10"/>
      <c r="L21" s="10"/>
      <c r="M21" s="10"/>
      <c r="N21" s="10"/>
      <c r="O21" s="10"/>
      <c r="P21" s="10"/>
      <c r="Q21" s="10"/>
      <c r="R21" s="10"/>
      <c r="S21" s="10"/>
      <c r="T21" s="10"/>
      <c r="U21" s="10"/>
      <c r="V21" s="10"/>
      <c r="W21" s="10"/>
      <c r="X21" s="10"/>
      <c r="Y21" s="10"/>
      <c r="Z21" s="10"/>
    </row>
    <row r="22" ht="21.0" customHeight="1">
      <c r="A22" s="21"/>
      <c r="B22" s="70"/>
      <c r="C22" s="63"/>
      <c r="D22" s="67" t="s">
        <v>12</v>
      </c>
      <c r="E22" s="68" t="str">
        <f>VLOOKUP(D22,Datos!$B$6:$E$17,2,)</f>
        <v>Labor (Personal)</v>
      </c>
      <c r="F22" s="68" t="str">
        <f>VLOOKUP(D22,Datos!$B$6:$E$17,3,)</f>
        <v>Horas / Jornadas</v>
      </c>
      <c r="G22" s="64">
        <v>16.0</v>
      </c>
      <c r="H22" s="65">
        <f>VLOOKUP(D22,Datos!$B$6:$E$17,4,)</f>
        <v>7500</v>
      </c>
      <c r="I22" s="69">
        <f t="shared" ref="I22:I26" si="3">G22*H22</f>
        <v>120000</v>
      </c>
      <c r="J22" s="23"/>
      <c r="K22" s="10"/>
      <c r="L22" s="10"/>
      <c r="M22" s="10"/>
      <c r="N22" s="10"/>
      <c r="O22" s="10"/>
      <c r="P22" s="10"/>
      <c r="Q22" s="10"/>
      <c r="R22" s="10"/>
      <c r="S22" s="10"/>
      <c r="T22" s="10"/>
      <c r="U22" s="10"/>
      <c r="V22" s="10"/>
      <c r="W22" s="10"/>
      <c r="X22" s="10"/>
      <c r="Y22" s="10"/>
      <c r="Z22" s="10"/>
    </row>
    <row r="23" ht="21.0" customHeight="1">
      <c r="A23" s="21"/>
      <c r="B23" s="70"/>
      <c r="C23" s="63"/>
      <c r="D23" s="67" t="s">
        <v>14</v>
      </c>
      <c r="E23" s="68" t="str">
        <f>VLOOKUP(D23,Datos!$B$6:$E$17,2,)</f>
        <v>Labor (Personal)</v>
      </c>
      <c r="F23" s="68" t="str">
        <f>VLOOKUP(D23,Datos!$B$6:$E$17,3,)</f>
        <v>Horas / Jornadas</v>
      </c>
      <c r="G23" s="64">
        <v>16.0</v>
      </c>
      <c r="H23" s="65">
        <f>VLOOKUP(D23,Datos!$B$6:$E$17,4,)</f>
        <v>6666.666667</v>
      </c>
      <c r="I23" s="69">
        <f t="shared" si="3"/>
        <v>106666.6667</v>
      </c>
      <c r="J23" s="23"/>
      <c r="K23" s="10"/>
      <c r="L23" s="10"/>
      <c r="M23" s="10"/>
      <c r="N23" s="10"/>
      <c r="O23" s="10"/>
      <c r="P23" s="10"/>
      <c r="Q23" s="10"/>
      <c r="R23" s="10"/>
      <c r="S23" s="10"/>
      <c r="T23" s="10"/>
      <c r="U23" s="10"/>
      <c r="V23" s="10"/>
      <c r="W23" s="10"/>
      <c r="X23" s="10"/>
      <c r="Y23" s="10"/>
      <c r="Z23" s="10"/>
    </row>
    <row r="24" ht="21.0" customHeight="1">
      <c r="A24" s="21"/>
      <c r="B24" s="70"/>
      <c r="C24" s="63"/>
      <c r="D24" s="67" t="s">
        <v>16</v>
      </c>
      <c r="E24" s="68" t="str">
        <f>VLOOKUP(D24,Datos!$B$6:$E$17,2,)</f>
        <v>Labor (Personal)</v>
      </c>
      <c r="F24" s="68" t="str">
        <f>VLOOKUP(D24,Datos!$B$6:$E$17,3,)</f>
        <v>Horas / Jornadas</v>
      </c>
      <c r="G24" s="64">
        <v>16.0</v>
      </c>
      <c r="H24" s="65">
        <f>VLOOKUP(D24,Datos!$B$6:$E$17,4,)</f>
        <v>5833.333333</v>
      </c>
      <c r="I24" s="69">
        <f t="shared" si="3"/>
        <v>93333.33333</v>
      </c>
      <c r="J24" s="23"/>
      <c r="K24" s="10"/>
      <c r="L24" s="10"/>
      <c r="M24" s="10"/>
      <c r="N24" s="10"/>
      <c r="O24" s="10"/>
      <c r="P24" s="10"/>
      <c r="Q24" s="10"/>
      <c r="R24" s="10"/>
      <c r="S24" s="10"/>
      <c r="T24" s="10"/>
      <c r="U24" s="10"/>
      <c r="V24" s="10"/>
      <c r="W24" s="10"/>
      <c r="X24" s="10"/>
      <c r="Y24" s="10"/>
      <c r="Z24" s="10"/>
    </row>
    <row r="25" ht="21.0" customHeight="1">
      <c r="A25" s="21"/>
      <c r="B25" s="70"/>
      <c r="C25" s="63"/>
      <c r="D25" s="63" t="s">
        <v>46</v>
      </c>
      <c r="E25" s="68" t="str">
        <f>VLOOKUP(D25,Datos!$B$6:$E$17,2,)</f>
        <v>Consultoría</v>
      </c>
      <c r="F25" s="68" t="str">
        <f>VLOOKUP(D25,Datos!$B$6:$E$17,3,)</f>
        <v>Horas / Jornadas</v>
      </c>
      <c r="G25" s="64">
        <v>8.0</v>
      </c>
      <c r="H25" s="65">
        <f>VLOOKUP(D25,Datos!$B$6:$E$17,4,)</f>
        <v>0</v>
      </c>
      <c r="I25" s="69">
        <f t="shared" si="3"/>
        <v>0</v>
      </c>
      <c r="J25" s="23"/>
      <c r="K25" s="10"/>
      <c r="L25" s="10"/>
      <c r="M25" s="10"/>
      <c r="N25" s="10"/>
      <c r="O25" s="10"/>
      <c r="P25" s="10"/>
      <c r="Q25" s="10"/>
      <c r="R25" s="10"/>
      <c r="S25" s="10"/>
      <c r="T25" s="10"/>
      <c r="U25" s="10"/>
      <c r="V25" s="10"/>
      <c r="W25" s="10"/>
      <c r="X25" s="10"/>
      <c r="Y25" s="10"/>
      <c r="Z25" s="10"/>
    </row>
    <row r="26" ht="21.0" customHeight="1">
      <c r="A26" s="21"/>
      <c r="B26" s="70"/>
      <c r="C26" s="63"/>
      <c r="D26" s="63" t="s">
        <v>47</v>
      </c>
      <c r="E26" s="68" t="str">
        <f>VLOOKUP(D26,Datos!$B$6:$E$17,2,)</f>
        <v>Consultoría</v>
      </c>
      <c r="F26" s="68" t="str">
        <f>VLOOKUP(D26,Datos!$B$6:$E$17,3,)</f>
        <v>Horas / Jornadas</v>
      </c>
      <c r="G26" s="64">
        <v>5.0</v>
      </c>
      <c r="H26" s="65">
        <f>VLOOKUP(D26,Datos!$B$6:$E$17,4,)</f>
        <v>0</v>
      </c>
      <c r="I26" s="69">
        <f t="shared" si="3"/>
        <v>0</v>
      </c>
      <c r="J26" s="23"/>
      <c r="K26" s="10"/>
      <c r="L26" s="10"/>
      <c r="M26" s="10"/>
      <c r="N26" s="10"/>
      <c r="O26" s="10"/>
      <c r="P26" s="10"/>
      <c r="Q26" s="10"/>
      <c r="R26" s="10"/>
      <c r="S26" s="10"/>
      <c r="T26" s="10"/>
      <c r="U26" s="10"/>
      <c r="V26" s="10"/>
      <c r="W26" s="10"/>
      <c r="X26" s="10"/>
      <c r="Y26" s="10"/>
      <c r="Z26" s="10"/>
    </row>
    <row r="27" ht="21.0" customHeight="1">
      <c r="A27" s="21"/>
      <c r="B27" s="63" t="s">
        <v>64</v>
      </c>
      <c r="C27" s="63" t="s">
        <v>65</v>
      </c>
      <c r="D27" s="63"/>
      <c r="E27" s="68"/>
      <c r="F27" s="68"/>
      <c r="G27" s="64"/>
      <c r="H27" s="65"/>
      <c r="I27" s="66">
        <f>SUM(I28:I31)</f>
        <v>320000</v>
      </c>
      <c r="J27" s="23"/>
      <c r="K27" s="10"/>
      <c r="L27" s="10"/>
      <c r="M27" s="10"/>
      <c r="N27" s="10"/>
      <c r="O27" s="10"/>
      <c r="P27" s="10"/>
      <c r="Q27" s="10"/>
      <c r="R27" s="10"/>
      <c r="S27" s="10"/>
      <c r="T27" s="10"/>
      <c r="U27" s="10"/>
      <c r="V27" s="10"/>
      <c r="W27" s="10"/>
      <c r="X27" s="10"/>
      <c r="Y27" s="10"/>
      <c r="Z27" s="10"/>
    </row>
    <row r="28" ht="21.0" customHeight="1">
      <c r="A28" s="21"/>
      <c r="B28" s="70"/>
      <c r="C28" s="63"/>
      <c r="D28" s="67" t="s">
        <v>12</v>
      </c>
      <c r="E28" s="68" t="str">
        <f>VLOOKUP(D28,Datos!$B$6:$E$17,2,)</f>
        <v>Labor (Personal)</v>
      </c>
      <c r="F28" s="68" t="str">
        <f>VLOOKUP(D28,Datos!$B$6:$E$17,3,)</f>
        <v>Horas / Jornadas</v>
      </c>
      <c r="G28" s="64">
        <v>16.0</v>
      </c>
      <c r="H28" s="65">
        <f>VLOOKUP(D28,Datos!$B$6:$E$17,4,)</f>
        <v>7500</v>
      </c>
      <c r="I28" s="69">
        <f t="shared" ref="I28:I31" si="4">G28*H28</f>
        <v>120000</v>
      </c>
      <c r="J28" s="23"/>
      <c r="K28" s="10"/>
      <c r="L28" s="10"/>
      <c r="M28" s="10"/>
      <c r="N28" s="10"/>
      <c r="O28" s="10"/>
      <c r="P28" s="10"/>
      <c r="Q28" s="10"/>
      <c r="R28" s="10"/>
      <c r="S28" s="10"/>
      <c r="T28" s="10"/>
      <c r="U28" s="10"/>
      <c r="V28" s="10"/>
      <c r="W28" s="10"/>
      <c r="X28" s="10"/>
      <c r="Y28" s="10"/>
      <c r="Z28" s="10"/>
    </row>
    <row r="29" ht="21.0" customHeight="1">
      <c r="A29" s="21"/>
      <c r="B29" s="70"/>
      <c r="C29" s="63"/>
      <c r="D29" s="67" t="s">
        <v>14</v>
      </c>
      <c r="E29" s="68" t="str">
        <f>VLOOKUP(D29,Datos!$B$6:$E$17,2,)</f>
        <v>Labor (Personal)</v>
      </c>
      <c r="F29" s="68" t="str">
        <f>VLOOKUP(D29,Datos!$B$6:$E$17,3,)</f>
        <v>Horas / Jornadas</v>
      </c>
      <c r="G29" s="64">
        <v>16.0</v>
      </c>
      <c r="H29" s="65">
        <f>VLOOKUP(D29,Datos!$B$6:$E$17,4,)</f>
        <v>6666.666667</v>
      </c>
      <c r="I29" s="69">
        <f t="shared" si="4"/>
        <v>106666.6667</v>
      </c>
      <c r="J29" s="23"/>
      <c r="K29" s="10"/>
      <c r="L29" s="10"/>
      <c r="M29" s="10"/>
      <c r="N29" s="10"/>
      <c r="O29" s="10"/>
      <c r="P29" s="10"/>
      <c r="Q29" s="10"/>
      <c r="R29" s="10"/>
      <c r="S29" s="10"/>
      <c r="T29" s="10"/>
      <c r="U29" s="10"/>
      <c r="V29" s="10"/>
      <c r="W29" s="10"/>
      <c r="X29" s="10"/>
      <c r="Y29" s="10"/>
      <c r="Z29" s="10"/>
    </row>
    <row r="30" ht="21.0" customHeight="1">
      <c r="A30" s="21"/>
      <c r="B30" s="70"/>
      <c r="C30" s="63"/>
      <c r="D30" s="67" t="s">
        <v>16</v>
      </c>
      <c r="E30" s="68" t="str">
        <f>VLOOKUP(D30,Datos!$B$6:$E$17,2,)</f>
        <v>Labor (Personal)</v>
      </c>
      <c r="F30" s="68" t="str">
        <f>VLOOKUP(D30,Datos!$B$6:$E$17,3,)</f>
        <v>Horas / Jornadas</v>
      </c>
      <c r="G30" s="64">
        <v>16.0</v>
      </c>
      <c r="H30" s="65">
        <f>VLOOKUP(D30,Datos!$B$6:$E$17,4,)</f>
        <v>5833.333333</v>
      </c>
      <c r="I30" s="69">
        <f t="shared" si="4"/>
        <v>93333.33333</v>
      </c>
      <c r="J30" s="23"/>
      <c r="K30" s="10"/>
      <c r="L30" s="10"/>
      <c r="M30" s="10"/>
      <c r="N30" s="10"/>
      <c r="O30" s="10"/>
      <c r="P30" s="10"/>
      <c r="Q30" s="10"/>
      <c r="R30" s="10"/>
      <c r="S30" s="10"/>
      <c r="T30" s="10"/>
      <c r="U30" s="10"/>
      <c r="V30" s="10"/>
      <c r="W30" s="10"/>
      <c r="X30" s="10"/>
      <c r="Y30" s="10"/>
      <c r="Z30" s="10"/>
    </row>
    <row r="31" ht="21.0" customHeight="1">
      <c r="A31" s="21"/>
      <c r="B31" s="70"/>
      <c r="C31" s="63"/>
      <c r="D31" s="63" t="s">
        <v>47</v>
      </c>
      <c r="E31" s="68" t="str">
        <f>VLOOKUP(D31,Datos!$B$6:$E$17,2,)</f>
        <v>Consultoría</v>
      </c>
      <c r="F31" s="68" t="str">
        <f>VLOOKUP(D31,Datos!$B$6:$E$17,3,)</f>
        <v>Horas / Jornadas</v>
      </c>
      <c r="G31" s="64">
        <v>8.0</v>
      </c>
      <c r="H31" s="65">
        <f>VLOOKUP(D31,Datos!$B$6:$E$17,4,)</f>
        <v>0</v>
      </c>
      <c r="I31" s="69">
        <f t="shared" si="4"/>
        <v>0</v>
      </c>
      <c r="J31" s="23"/>
      <c r="K31" s="10"/>
      <c r="L31" s="10"/>
      <c r="M31" s="10"/>
      <c r="N31" s="10"/>
      <c r="O31" s="10"/>
      <c r="P31" s="10"/>
      <c r="Q31" s="10"/>
      <c r="R31" s="10"/>
      <c r="S31" s="10"/>
      <c r="T31" s="10"/>
      <c r="U31" s="10"/>
      <c r="V31" s="10"/>
      <c r="W31" s="10"/>
      <c r="X31" s="10"/>
      <c r="Y31" s="10"/>
      <c r="Z31" s="10"/>
    </row>
    <row r="32" ht="21.0" customHeight="1">
      <c r="A32" s="21"/>
      <c r="B32" s="63" t="s">
        <v>66</v>
      </c>
      <c r="C32" s="63" t="s">
        <v>67</v>
      </c>
      <c r="D32" s="63"/>
      <c r="E32" s="68"/>
      <c r="F32" s="68"/>
      <c r="G32" s="64"/>
      <c r="H32" s="65"/>
      <c r="I32" s="66">
        <f>SUM(I33:I36)</f>
        <v>160000</v>
      </c>
      <c r="J32" s="23"/>
      <c r="K32" s="10"/>
      <c r="L32" s="10"/>
      <c r="M32" s="10"/>
      <c r="N32" s="10"/>
      <c r="O32" s="10"/>
      <c r="P32" s="10"/>
      <c r="Q32" s="10"/>
      <c r="R32" s="10"/>
      <c r="S32" s="10"/>
      <c r="T32" s="10"/>
      <c r="U32" s="10"/>
      <c r="V32" s="10"/>
      <c r="W32" s="10"/>
      <c r="X32" s="10"/>
      <c r="Y32" s="10"/>
      <c r="Z32" s="10"/>
    </row>
    <row r="33" ht="21.0" customHeight="1">
      <c r="A33" s="21"/>
      <c r="B33" s="70"/>
      <c r="C33" s="63"/>
      <c r="D33" s="67" t="s">
        <v>12</v>
      </c>
      <c r="E33" s="68" t="str">
        <f>VLOOKUP(D33,Datos!$B$6:$E$17,2,)</f>
        <v>Labor (Personal)</v>
      </c>
      <c r="F33" s="68" t="str">
        <f>VLOOKUP(D33,Datos!$B$6:$E$17,3,)</f>
        <v>Horas / Jornadas</v>
      </c>
      <c r="G33" s="64">
        <v>8.0</v>
      </c>
      <c r="H33" s="65">
        <f>VLOOKUP(D33,Datos!$B$6:$E$17,4,)</f>
        <v>7500</v>
      </c>
      <c r="I33" s="69">
        <f t="shared" ref="I33:I36" si="5">G33*H33</f>
        <v>60000</v>
      </c>
      <c r="J33" s="23"/>
      <c r="K33" s="10"/>
      <c r="L33" s="10"/>
      <c r="M33" s="10"/>
      <c r="N33" s="10"/>
      <c r="O33" s="10"/>
      <c r="P33" s="10"/>
      <c r="Q33" s="10"/>
      <c r="R33" s="10"/>
      <c r="S33" s="10"/>
      <c r="T33" s="10"/>
      <c r="U33" s="10"/>
      <c r="V33" s="10"/>
      <c r="W33" s="10"/>
      <c r="X33" s="10"/>
      <c r="Y33" s="10"/>
      <c r="Z33" s="10"/>
    </row>
    <row r="34" ht="21.0" customHeight="1">
      <c r="A34" s="21"/>
      <c r="B34" s="70"/>
      <c r="C34" s="63"/>
      <c r="D34" s="67" t="s">
        <v>14</v>
      </c>
      <c r="E34" s="68" t="str">
        <f>VLOOKUP(D34,Datos!$B$6:$E$17,2,)</f>
        <v>Labor (Personal)</v>
      </c>
      <c r="F34" s="68" t="str">
        <f>VLOOKUP(D34,Datos!$B$6:$E$17,3,)</f>
        <v>Horas / Jornadas</v>
      </c>
      <c r="G34" s="64">
        <v>8.0</v>
      </c>
      <c r="H34" s="65">
        <f>VLOOKUP(D34,Datos!$B$6:$E$17,4,)</f>
        <v>6666.666667</v>
      </c>
      <c r="I34" s="69">
        <f t="shared" si="5"/>
        <v>53333.33333</v>
      </c>
      <c r="J34" s="23"/>
      <c r="K34" s="10"/>
      <c r="L34" s="10"/>
      <c r="M34" s="10"/>
      <c r="N34" s="10"/>
      <c r="O34" s="10"/>
      <c r="P34" s="10"/>
      <c r="Q34" s="10"/>
      <c r="R34" s="10"/>
      <c r="S34" s="10"/>
      <c r="T34" s="10"/>
      <c r="U34" s="10"/>
      <c r="V34" s="10"/>
      <c r="W34" s="10"/>
      <c r="X34" s="10"/>
      <c r="Y34" s="10"/>
      <c r="Z34" s="10"/>
    </row>
    <row r="35" ht="21.0" customHeight="1">
      <c r="A35" s="21"/>
      <c r="B35" s="70"/>
      <c r="C35" s="63"/>
      <c r="D35" s="67" t="s">
        <v>16</v>
      </c>
      <c r="E35" s="68" t="str">
        <f>VLOOKUP(D35,Datos!$B$6:$E$17,2,)</f>
        <v>Labor (Personal)</v>
      </c>
      <c r="F35" s="68" t="str">
        <f>VLOOKUP(D35,Datos!$B$6:$E$17,3,)</f>
        <v>Horas / Jornadas</v>
      </c>
      <c r="G35" s="64">
        <v>8.0</v>
      </c>
      <c r="H35" s="65">
        <f>VLOOKUP(D35,Datos!$B$6:$E$17,4,)</f>
        <v>5833.333333</v>
      </c>
      <c r="I35" s="69">
        <f t="shared" si="5"/>
        <v>46666.66667</v>
      </c>
      <c r="J35" s="23"/>
      <c r="K35" s="10"/>
      <c r="L35" s="10"/>
      <c r="M35" s="10"/>
      <c r="N35" s="10"/>
      <c r="O35" s="10"/>
      <c r="P35" s="10"/>
      <c r="Q35" s="10"/>
      <c r="R35" s="10"/>
      <c r="S35" s="10"/>
      <c r="T35" s="10"/>
      <c r="U35" s="10"/>
      <c r="V35" s="10"/>
      <c r="W35" s="10"/>
      <c r="X35" s="10"/>
      <c r="Y35" s="10"/>
      <c r="Z35" s="10"/>
    </row>
    <row r="36" ht="21.0" customHeight="1">
      <c r="A36" s="21"/>
      <c r="B36" s="70"/>
      <c r="C36" s="63"/>
      <c r="D36" s="63" t="s">
        <v>46</v>
      </c>
      <c r="E36" s="68" t="str">
        <f>VLOOKUP(D36,Datos!$B$6:$E$17,2,)</f>
        <v>Consultoría</v>
      </c>
      <c r="F36" s="68" t="str">
        <f>VLOOKUP(D36,Datos!$B$6:$E$17,3,)</f>
        <v>Horas / Jornadas</v>
      </c>
      <c r="G36" s="64">
        <v>4.0</v>
      </c>
      <c r="H36" s="65">
        <f>VLOOKUP(D36,Datos!$B$6:$E$17,4,)</f>
        <v>0</v>
      </c>
      <c r="I36" s="69">
        <f t="shared" si="5"/>
        <v>0</v>
      </c>
      <c r="J36" s="23"/>
      <c r="K36" s="10"/>
      <c r="L36" s="10"/>
      <c r="M36" s="10"/>
      <c r="N36" s="10"/>
      <c r="O36" s="10"/>
      <c r="P36" s="10"/>
      <c r="Q36" s="10"/>
      <c r="R36" s="10"/>
      <c r="S36" s="10"/>
      <c r="T36" s="10"/>
      <c r="U36" s="10"/>
      <c r="V36" s="10"/>
      <c r="W36" s="10"/>
      <c r="X36" s="10"/>
      <c r="Y36" s="10"/>
      <c r="Z36" s="10"/>
    </row>
    <row r="37" ht="21.0" customHeight="1">
      <c r="A37" s="21"/>
      <c r="B37" s="47">
        <v>2.0</v>
      </c>
      <c r="C37" s="47" t="s">
        <v>68</v>
      </c>
      <c r="D37" s="48"/>
      <c r="E37" s="48"/>
      <c r="F37" s="48"/>
      <c r="G37" s="71"/>
      <c r="H37" s="72"/>
      <c r="I37" s="50">
        <f>I38+I45+I50+I54+I59+I64+I68+I72+I76+I80</f>
        <v>5033750</v>
      </c>
      <c r="J37" s="23"/>
      <c r="K37" s="10"/>
      <c r="L37" s="10"/>
      <c r="M37" s="10"/>
      <c r="N37" s="10"/>
      <c r="O37" s="10"/>
      <c r="P37" s="10"/>
      <c r="Q37" s="10"/>
      <c r="R37" s="10"/>
      <c r="S37" s="10"/>
      <c r="T37" s="10"/>
      <c r="U37" s="10"/>
      <c r="V37" s="10"/>
      <c r="W37" s="10"/>
      <c r="X37" s="10"/>
      <c r="Y37" s="10"/>
      <c r="Z37" s="10"/>
    </row>
    <row r="38" ht="21.0" customHeight="1">
      <c r="A38" s="21"/>
      <c r="B38" s="51"/>
      <c r="C38" s="51" t="s">
        <v>59</v>
      </c>
      <c r="D38" s="52"/>
      <c r="E38" s="52"/>
      <c r="F38" s="52"/>
      <c r="G38" s="73"/>
      <c r="H38" s="74"/>
      <c r="I38" s="75">
        <f>SUM(I39:I44)</f>
        <v>73750</v>
      </c>
      <c r="J38" s="23"/>
      <c r="K38" s="10"/>
      <c r="L38" s="10"/>
      <c r="M38" s="10"/>
      <c r="N38" s="10"/>
      <c r="O38" s="10"/>
      <c r="P38" s="10"/>
      <c r="Q38" s="10"/>
      <c r="R38" s="10"/>
      <c r="S38" s="10"/>
      <c r="T38" s="10"/>
      <c r="U38" s="10"/>
      <c r="V38" s="10"/>
      <c r="W38" s="10"/>
      <c r="X38" s="10"/>
      <c r="Y38" s="10"/>
      <c r="Z38" s="10"/>
    </row>
    <row r="39" ht="21.0" customHeight="1">
      <c r="A39" s="21"/>
      <c r="B39" s="52"/>
      <c r="C39" s="52"/>
      <c r="D39" s="52" t="s">
        <v>49</v>
      </c>
      <c r="E39" s="52" t="str">
        <f>VLOOKUP(D39,Datos!$B$6:$E$17,2,)</f>
        <v>Licencias</v>
      </c>
      <c r="F39" s="52" t="str">
        <f>VLOOKUP(D39,Datos!$B$6:$E$17,3,)</f>
        <v>Cantidad</v>
      </c>
      <c r="G39" s="76">
        <v>0.0</v>
      </c>
      <c r="H39" s="74">
        <f>VLOOKUP(D39,Datos!$B$6:$E$17,4,)</f>
        <v>11550</v>
      </c>
      <c r="I39" s="75">
        <f t="shared" ref="I39:I43" si="6">G39*H39</f>
        <v>0</v>
      </c>
      <c r="J39" s="23"/>
      <c r="K39" s="10"/>
      <c r="L39" s="10"/>
      <c r="M39" s="10"/>
      <c r="N39" s="10"/>
      <c r="O39" s="10"/>
      <c r="P39" s="10"/>
      <c r="Q39" s="10"/>
      <c r="R39" s="10"/>
      <c r="S39" s="10"/>
      <c r="T39" s="10"/>
      <c r="U39" s="10"/>
      <c r="V39" s="10"/>
      <c r="W39" s="10"/>
      <c r="X39" s="10"/>
      <c r="Y39" s="10"/>
      <c r="Z39" s="10"/>
    </row>
    <row r="40" ht="21.0" customHeight="1">
      <c r="A40" s="21"/>
      <c r="B40" s="52"/>
      <c r="C40" s="52"/>
      <c r="D40" s="52" t="s">
        <v>21</v>
      </c>
      <c r="E40" s="52" t="str">
        <f>VLOOKUP(D40,Datos!$B$6:$E$17,2,)</f>
        <v>Licencias</v>
      </c>
      <c r="F40" s="52" t="str">
        <f>VLOOKUP(D40,Datos!$B$6:$E$17,3,)</f>
        <v>Cantidad</v>
      </c>
      <c r="G40" s="73">
        <v>3.0</v>
      </c>
      <c r="H40" s="74">
        <f>VLOOKUP(D40,Datos!$B$6:$E$17,4,)</f>
        <v>6000</v>
      </c>
      <c r="I40" s="75">
        <f t="shared" si="6"/>
        <v>18000</v>
      </c>
      <c r="J40" s="23"/>
      <c r="K40" s="10"/>
      <c r="L40" s="10"/>
      <c r="M40" s="10"/>
      <c r="N40" s="10"/>
      <c r="O40" s="10"/>
      <c r="P40" s="10"/>
      <c r="Q40" s="10"/>
      <c r="R40" s="10"/>
      <c r="S40" s="10"/>
      <c r="T40" s="10"/>
      <c r="U40" s="10"/>
      <c r="V40" s="10"/>
      <c r="W40" s="10"/>
      <c r="X40" s="10"/>
      <c r="Y40" s="10"/>
      <c r="Z40" s="10"/>
    </row>
    <row r="41" ht="21.0" customHeight="1">
      <c r="A41" s="21"/>
      <c r="B41" s="52"/>
      <c r="C41" s="52"/>
      <c r="D41" s="52" t="s">
        <v>51</v>
      </c>
      <c r="E41" s="52" t="str">
        <f>VLOOKUP(D41,Datos!$B$6:$E$17,2,)</f>
        <v>Viajes</v>
      </c>
      <c r="F41" s="52" t="str">
        <f>VLOOKUP(D41,Datos!$B$6:$E$17,3,)</f>
        <v>Cantidad</v>
      </c>
      <c r="G41" s="73">
        <f>8*3</f>
        <v>24</v>
      </c>
      <c r="H41" s="74">
        <f>VLOOKUP(D41,Datos!$B$6:$E$17,4,)</f>
        <v>240</v>
      </c>
      <c r="I41" s="75">
        <f t="shared" si="6"/>
        <v>5760</v>
      </c>
      <c r="J41" s="23"/>
      <c r="K41" s="10"/>
      <c r="L41" s="10"/>
      <c r="M41" s="10"/>
      <c r="N41" s="10"/>
      <c r="O41" s="10"/>
      <c r="P41" s="10"/>
      <c r="Q41" s="10"/>
      <c r="R41" s="10"/>
      <c r="S41" s="10"/>
      <c r="T41" s="10"/>
      <c r="U41" s="10"/>
      <c r="V41" s="10"/>
      <c r="W41" s="10"/>
      <c r="X41" s="10"/>
      <c r="Y41" s="10"/>
      <c r="Z41" s="10"/>
    </row>
    <row r="42" ht="21.0" customHeight="1">
      <c r="A42" s="21"/>
      <c r="B42" s="52"/>
      <c r="C42" s="52"/>
      <c r="D42" s="52" t="s">
        <v>26</v>
      </c>
      <c r="E42" s="52" t="str">
        <f>VLOOKUP(D42,Datos!$B$6:$E$17,2,)</f>
        <v>Gastos Indirectos</v>
      </c>
      <c r="F42" s="52" t="str">
        <f>VLOOKUP(D42,Datos!$B$6:$E$17,3,)</f>
        <v>NA</v>
      </c>
      <c r="G42" s="73">
        <v>1.0</v>
      </c>
      <c r="H42" s="74">
        <f>VLOOKUP(D42,Datos!$B$6:$E$17,4,)</f>
        <v>30000</v>
      </c>
      <c r="I42" s="75">
        <f t="shared" si="6"/>
        <v>30000</v>
      </c>
      <c r="J42" s="23"/>
      <c r="K42" s="10"/>
      <c r="L42" s="10"/>
      <c r="M42" s="10"/>
      <c r="N42" s="10"/>
      <c r="O42" s="10"/>
      <c r="P42" s="10"/>
      <c r="Q42" s="10"/>
      <c r="R42" s="10"/>
      <c r="S42" s="10"/>
      <c r="T42" s="10"/>
      <c r="U42" s="10"/>
      <c r="V42" s="10"/>
      <c r="W42" s="10"/>
      <c r="X42" s="10"/>
      <c r="Y42" s="10"/>
      <c r="Z42" s="10"/>
    </row>
    <row r="43" ht="21.0" customHeight="1">
      <c r="A43" s="21"/>
      <c r="B43" s="52"/>
      <c r="C43" s="52"/>
      <c r="D43" s="52" t="s">
        <v>28</v>
      </c>
      <c r="E43" s="52" t="str">
        <f>VLOOKUP(D43,Datos!$B$6:$E$17,2,)</f>
        <v>Gastos Indirectos</v>
      </c>
      <c r="F43" s="52" t="str">
        <f>VLOOKUP(D43,Datos!$B$6:$E$17,3,)</f>
        <v>NA</v>
      </c>
      <c r="G43" s="73">
        <v>1.0</v>
      </c>
      <c r="H43" s="74">
        <f>VLOOKUP(D43,Datos!$B$6:$E$17,4,)</f>
        <v>19990</v>
      </c>
      <c r="I43" s="75">
        <f t="shared" si="6"/>
        <v>19990</v>
      </c>
      <c r="J43" s="23"/>
      <c r="K43" s="10"/>
      <c r="L43" s="10"/>
      <c r="M43" s="10"/>
      <c r="N43" s="10"/>
      <c r="O43" s="10"/>
      <c r="P43" s="10"/>
      <c r="Q43" s="10"/>
      <c r="R43" s="10"/>
      <c r="S43" s="10"/>
      <c r="T43" s="10"/>
      <c r="U43" s="10"/>
      <c r="V43" s="10"/>
      <c r="W43" s="10"/>
      <c r="X43" s="10"/>
      <c r="Y43" s="10"/>
      <c r="Z43" s="10"/>
    </row>
    <row r="44" ht="21.0" customHeight="1">
      <c r="A44" s="21"/>
      <c r="B44" s="52"/>
      <c r="C44" s="52"/>
      <c r="D44" s="52"/>
      <c r="E44" s="52"/>
      <c r="F44" s="52"/>
      <c r="G44" s="73"/>
      <c r="H44" s="74"/>
      <c r="I44" s="75"/>
      <c r="J44" s="23"/>
      <c r="K44" s="10"/>
      <c r="L44" s="10"/>
      <c r="M44" s="10"/>
      <c r="N44" s="10"/>
      <c r="O44" s="10"/>
      <c r="P44" s="10"/>
      <c r="Q44" s="10"/>
      <c r="R44" s="10"/>
      <c r="S44" s="10"/>
      <c r="T44" s="10"/>
      <c r="U44" s="10"/>
      <c r="V44" s="10"/>
      <c r="W44" s="10"/>
      <c r="X44" s="10"/>
      <c r="Y44" s="10"/>
      <c r="Z44" s="10"/>
    </row>
    <row r="45" ht="21.0" customHeight="1">
      <c r="A45" s="21"/>
      <c r="B45" s="63" t="s">
        <v>69</v>
      </c>
      <c r="C45" s="63" t="s">
        <v>70</v>
      </c>
      <c r="D45" s="63"/>
      <c r="E45" s="68"/>
      <c r="F45" s="68"/>
      <c r="G45" s="64"/>
      <c r="H45" s="65"/>
      <c r="I45" s="66">
        <f>SUM(I46:I49)</f>
        <v>640000</v>
      </c>
      <c r="J45" s="23"/>
      <c r="K45" s="10"/>
      <c r="L45" s="10"/>
      <c r="M45" s="10"/>
      <c r="N45" s="10"/>
      <c r="O45" s="10"/>
      <c r="P45" s="10"/>
      <c r="Q45" s="10"/>
      <c r="R45" s="10"/>
      <c r="S45" s="10"/>
      <c r="T45" s="10"/>
      <c r="U45" s="10"/>
      <c r="V45" s="10"/>
      <c r="W45" s="10"/>
      <c r="X45" s="10"/>
      <c r="Y45" s="10"/>
      <c r="Z45" s="10"/>
    </row>
    <row r="46" ht="21.0" customHeight="1">
      <c r="A46" s="21"/>
      <c r="B46" s="63"/>
      <c r="C46" s="63"/>
      <c r="D46" s="67" t="s">
        <v>12</v>
      </c>
      <c r="E46" s="68" t="str">
        <f>VLOOKUP(D46,Datos!$B$6:$E$17,2,)</f>
        <v>Labor (Personal)</v>
      </c>
      <c r="F46" s="68" t="str">
        <f>VLOOKUP(D46,Datos!$B$6:$E$17,3,)</f>
        <v>Horas / Jornadas</v>
      </c>
      <c r="G46" s="64">
        <v>32.0</v>
      </c>
      <c r="H46" s="65">
        <f>VLOOKUP(D46,Datos!$B$6:$E$17,4,)</f>
        <v>7500</v>
      </c>
      <c r="I46" s="69">
        <f>G46*H46</f>
        <v>240000</v>
      </c>
      <c r="J46" s="23"/>
      <c r="K46" s="10"/>
      <c r="L46" s="10"/>
      <c r="M46" s="10"/>
      <c r="N46" s="10"/>
      <c r="O46" s="10"/>
      <c r="P46" s="10"/>
      <c r="Q46" s="10"/>
      <c r="R46" s="10"/>
      <c r="S46" s="10"/>
      <c r="T46" s="10"/>
      <c r="U46" s="10"/>
      <c r="V46" s="10"/>
      <c r="W46" s="10"/>
      <c r="X46" s="10"/>
      <c r="Y46" s="10"/>
      <c r="Z46" s="10"/>
    </row>
    <row r="47" ht="21.0" customHeight="1">
      <c r="A47" s="21"/>
      <c r="B47" s="63"/>
      <c r="C47" s="63"/>
      <c r="D47" s="67" t="s">
        <v>14</v>
      </c>
      <c r="E47" s="68" t="str">
        <f>VLOOKUP(D47,Datos!$B$6:$E$17,2,)</f>
        <v>Labor (Personal)</v>
      </c>
      <c r="F47" s="68" t="str">
        <f>VLOOKUP(D47,Datos!$B$6:$E$17,3,)</f>
        <v>Horas / Jornadas</v>
      </c>
      <c r="G47" s="64">
        <v>32.0</v>
      </c>
      <c r="H47" s="65">
        <f>VLOOKUP(D47,Datos!$B$6:$E$17,4,)</f>
        <v>6666.666667</v>
      </c>
      <c r="I47" s="69">
        <f>H47*G47</f>
        <v>213333.3333</v>
      </c>
      <c r="J47" s="23"/>
      <c r="K47" s="10"/>
      <c r="L47" s="10"/>
      <c r="M47" s="10"/>
      <c r="N47" s="10"/>
      <c r="O47" s="10"/>
      <c r="P47" s="10"/>
      <c r="Q47" s="10"/>
      <c r="R47" s="10"/>
      <c r="S47" s="10"/>
      <c r="T47" s="10"/>
      <c r="U47" s="10"/>
      <c r="V47" s="10"/>
      <c r="W47" s="10"/>
      <c r="X47" s="10"/>
      <c r="Y47" s="10"/>
      <c r="Z47" s="10"/>
    </row>
    <row r="48" ht="21.0" customHeight="1">
      <c r="A48" s="21"/>
      <c r="B48" s="63"/>
      <c r="C48" s="63"/>
      <c r="D48" s="67" t="s">
        <v>16</v>
      </c>
      <c r="E48" s="68" t="str">
        <f>VLOOKUP(D48,Datos!$B$6:$E$17,2,)</f>
        <v>Labor (Personal)</v>
      </c>
      <c r="F48" s="68" t="str">
        <f>VLOOKUP(D48,Datos!$B$6:$E$17,3,)</f>
        <v>Horas / Jornadas</v>
      </c>
      <c r="G48" s="64">
        <v>32.0</v>
      </c>
      <c r="H48" s="65">
        <f>VLOOKUP(D48,Datos!$B$6:$E$17,4,)</f>
        <v>5833.333333</v>
      </c>
      <c r="I48" s="69">
        <f t="shared" ref="I48:I49" si="7">G48*H48</f>
        <v>186666.6667</v>
      </c>
      <c r="J48" s="23"/>
      <c r="K48" s="10"/>
      <c r="L48" s="10"/>
      <c r="M48" s="10"/>
      <c r="N48" s="10"/>
      <c r="O48" s="10"/>
      <c r="P48" s="10"/>
      <c r="Q48" s="10"/>
      <c r="R48" s="10"/>
      <c r="S48" s="10"/>
      <c r="T48" s="10"/>
      <c r="U48" s="10"/>
      <c r="V48" s="10"/>
      <c r="W48" s="10"/>
      <c r="X48" s="10"/>
      <c r="Y48" s="10"/>
      <c r="Z48" s="10"/>
    </row>
    <row r="49" ht="21.0" customHeight="1">
      <c r="A49" s="21"/>
      <c r="B49" s="63"/>
      <c r="C49" s="63"/>
      <c r="D49" s="63" t="s">
        <v>46</v>
      </c>
      <c r="E49" s="68" t="str">
        <f>VLOOKUP(D49,Datos!$B$6:$E$17,2,)</f>
        <v>Consultoría</v>
      </c>
      <c r="F49" s="68" t="str">
        <f>VLOOKUP(D49,Datos!$B$6:$E$17,3,)</f>
        <v>Horas / Jornadas</v>
      </c>
      <c r="G49" s="64">
        <v>8.0</v>
      </c>
      <c r="H49" s="65">
        <f>VLOOKUP(D49,Datos!$B$6:$E$17,4,)</f>
        <v>0</v>
      </c>
      <c r="I49" s="69">
        <f t="shared" si="7"/>
        <v>0</v>
      </c>
      <c r="J49" s="23"/>
      <c r="K49" s="10"/>
      <c r="L49" s="10"/>
      <c r="M49" s="10"/>
      <c r="N49" s="10"/>
      <c r="O49" s="10"/>
      <c r="P49" s="10"/>
      <c r="Q49" s="10"/>
      <c r="R49" s="10"/>
      <c r="S49" s="10"/>
      <c r="T49" s="10"/>
      <c r="U49" s="10"/>
      <c r="V49" s="10"/>
      <c r="W49" s="10"/>
      <c r="X49" s="10"/>
      <c r="Y49" s="10"/>
      <c r="Z49" s="10"/>
    </row>
    <row r="50" ht="21.0" customHeight="1">
      <c r="A50" s="21"/>
      <c r="B50" s="63" t="s">
        <v>69</v>
      </c>
      <c r="C50" s="63" t="s">
        <v>71</v>
      </c>
      <c r="D50" s="63"/>
      <c r="E50" s="68"/>
      <c r="F50" s="68"/>
      <c r="G50" s="64"/>
      <c r="H50" s="65"/>
      <c r="I50" s="66">
        <f>SUM(I51:I53)</f>
        <v>480000</v>
      </c>
      <c r="J50" s="23"/>
      <c r="K50" s="10"/>
      <c r="L50" s="10"/>
      <c r="M50" s="10"/>
      <c r="N50" s="10"/>
      <c r="O50" s="10"/>
      <c r="P50" s="10"/>
      <c r="Q50" s="10"/>
      <c r="R50" s="10"/>
      <c r="S50" s="10"/>
      <c r="T50" s="10"/>
      <c r="U50" s="10"/>
      <c r="V50" s="10"/>
      <c r="W50" s="10"/>
      <c r="X50" s="10"/>
      <c r="Y50" s="10"/>
      <c r="Z50" s="10"/>
    </row>
    <row r="51" ht="21.0" customHeight="1">
      <c r="A51" s="21"/>
      <c r="B51" s="63"/>
      <c r="C51" s="63"/>
      <c r="D51" s="67" t="s">
        <v>12</v>
      </c>
      <c r="E51" s="68" t="str">
        <f>VLOOKUP(D51,Datos!$B$6:$E$17,2,)</f>
        <v>Labor (Personal)</v>
      </c>
      <c r="F51" s="68" t="str">
        <f>VLOOKUP(D51,Datos!$B$6:$E$17,3,)</f>
        <v>Horas / Jornadas</v>
      </c>
      <c r="G51" s="64">
        <v>24.0</v>
      </c>
      <c r="H51" s="65">
        <f>VLOOKUP(D51,Datos!$B$6:$E$17,4,)</f>
        <v>7500</v>
      </c>
      <c r="I51" s="69">
        <f t="shared" ref="I51:I53" si="8">G51*H51</f>
        <v>180000</v>
      </c>
      <c r="J51" s="23"/>
      <c r="K51" s="10"/>
      <c r="L51" s="10"/>
      <c r="M51" s="10"/>
      <c r="N51" s="10"/>
      <c r="O51" s="10"/>
      <c r="P51" s="10"/>
      <c r="Q51" s="10"/>
      <c r="R51" s="10"/>
      <c r="S51" s="10"/>
      <c r="T51" s="10"/>
      <c r="U51" s="10"/>
      <c r="V51" s="10"/>
      <c r="W51" s="10"/>
      <c r="X51" s="10"/>
      <c r="Y51" s="10"/>
      <c r="Z51" s="10"/>
    </row>
    <row r="52" ht="21.0" customHeight="1">
      <c r="A52" s="21"/>
      <c r="B52" s="63"/>
      <c r="C52" s="63"/>
      <c r="D52" s="67" t="s">
        <v>14</v>
      </c>
      <c r="E52" s="68" t="str">
        <f>VLOOKUP(D52,Datos!$B$6:$E$17,2,)</f>
        <v>Labor (Personal)</v>
      </c>
      <c r="F52" s="68" t="str">
        <f>VLOOKUP(D52,Datos!$B$6:$E$17,3,)</f>
        <v>Horas / Jornadas</v>
      </c>
      <c r="G52" s="64">
        <v>24.0</v>
      </c>
      <c r="H52" s="65">
        <f>VLOOKUP(D52,Datos!$B$6:$E$17,4,)</f>
        <v>6666.666667</v>
      </c>
      <c r="I52" s="69">
        <f t="shared" si="8"/>
        <v>160000</v>
      </c>
      <c r="J52" s="23"/>
      <c r="K52" s="10"/>
      <c r="L52" s="10"/>
      <c r="M52" s="10"/>
      <c r="N52" s="10"/>
      <c r="O52" s="10"/>
      <c r="P52" s="10"/>
      <c r="Q52" s="10"/>
      <c r="R52" s="10"/>
      <c r="S52" s="10"/>
      <c r="T52" s="10"/>
      <c r="U52" s="10"/>
      <c r="V52" s="10"/>
      <c r="W52" s="10"/>
      <c r="X52" s="10"/>
      <c r="Y52" s="10"/>
      <c r="Z52" s="10"/>
    </row>
    <row r="53" ht="21.0" customHeight="1">
      <c r="A53" s="21"/>
      <c r="B53" s="63"/>
      <c r="C53" s="63"/>
      <c r="D53" s="67" t="s">
        <v>16</v>
      </c>
      <c r="E53" s="68" t="str">
        <f>VLOOKUP(D53,Datos!$B$6:$E$17,2,)</f>
        <v>Labor (Personal)</v>
      </c>
      <c r="F53" s="68" t="str">
        <f>VLOOKUP(D53,Datos!$B$6:$E$17,3,)</f>
        <v>Horas / Jornadas</v>
      </c>
      <c r="G53" s="64">
        <v>24.0</v>
      </c>
      <c r="H53" s="65">
        <f>VLOOKUP(D53,Datos!$B$6:$E$17,4,)</f>
        <v>5833.333333</v>
      </c>
      <c r="I53" s="69">
        <f t="shared" si="8"/>
        <v>140000</v>
      </c>
      <c r="J53" s="23"/>
      <c r="K53" s="10"/>
      <c r="L53" s="10"/>
      <c r="M53" s="10"/>
      <c r="N53" s="10"/>
      <c r="O53" s="10"/>
      <c r="P53" s="10"/>
      <c r="Q53" s="10"/>
      <c r="R53" s="10"/>
      <c r="S53" s="10"/>
      <c r="T53" s="10"/>
      <c r="U53" s="10"/>
      <c r="V53" s="10"/>
      <c r="W53" s="10"/>
      <c r="X53" s="10"/>
      <c r="Y53" s="10"/>
      <c r="Z53" s="10"/>
    </row>
    <row r="54" ht="21.0" customHeight="1">
      <c r="A54" s="21"/>
      <c r="B54" s="63" t="s">
        <v>72</v>
      </c>
      <c r="C54" s="63" t="s">
        <v>73</v>
      </c>
      <c r="D54" s="63"/>
      <c r="E54" s="68"/>
      <c r="F54" s="68"/>
      <c r="G54" s="64"/>
      <c r="H54" s="65"/>
      <c r="I54" s="66">
        <f>SUM(I55:I58)</f>
        <v>480000</v>
      </c>
      <c r="J54" s="23"/>
      <c r="K54" s="10"/>
      <c r="L54" s="10"/>
      <c r="M54" s="10"/>
      <c r="N54" s="10"/>
      <c r="O54" s="10"/>
      <c r="P54" s="10"/>
      <c r="Q54" s="10"/>
      <c r="R54" s="10"/>
      <c r="S54" s="10"/>
      <c r="T54" s="10"/>
      <c r="U54" s="10"/>
      <c r="V54" s="10"/>
      <c r="W54" s="10"/>
      <c r="X54" s="10"/>
      <c r="Y54" s="10"/>
      <c r="Z54" s="10"/>
    </row>
    <row r="55" ht="21.0" customHeight="1">
      <c r="A55" s="21"/>
      <c r="B55" s="63"/>
      <c r="C55" s="63"/>
      <c r="D55" s="67" t="s">
        <v>12</v>
      </c>
      <c r="E55" s="68" t="str">
        <f>VLOOKUP(D55,Datos!$B$6:$E$17,2,)</f>
        <v>Labor (Personal)</v>
      </c>
      <c r="F55" s="68" t="str">
        <f>VLOOKUP(D55,Datos!$B$6:$E$17,3,)</f>
        <v>Horas / Jornadas</v>
      </c>
      <c r="G55" s="64">
        <v>24.0</v>
      </c>
      <c r="H55" s="65">
        <f>VLOOKUP(D55,Datos!$B$6:$E$17,4,)</f>
        <v>7500</v>
      </c>
      <c r="I55" s="69">
        <f t="shared" ref="I55:I58" si="9">G55*H55</f>
        <v>180000</v>
      </c>
      <c r="J55" s="23"/>
      <c r="K55" s="10"/>
      <c r="L55" s="10"/>
      <c r="M55" s="10"/>
      <c r="N55" s="10"/>
      <c r="O55" s="10"/>
      <c r="P55" s="10"/>
      <c r="Q55" s="10"/>
      <c r="R55" s="10"/>
      <c r="S55" s="10"/>
      <c r="T55" s="10"/>
      <c r="U55" s="10"/>
      <c r="V55" s="10"/>
      <c r="W55" s="10"/>
      <c r="X55" s="10"/>
      <c r="Y55" s="10"/>
      <c r="Z55" s="10"/>
    </row>
    <row r="56" ht="21.0" customHeight="1">
      <c r="A56" s="21"/>
      <c r="B56" s="63"/>
      <c r="C56" s="63"/>
      <c r="D56" s="67" t="s">
        <v>14</v>
      </c>
      <c r="E56" s="68" t="str">
        <f>VLOOKUP(D56,Datos!$B$6:$E$17,2,)</f>
        <v>Labor (Personal)</v>
      </c>
      <c r="F56" s="68" t="str">
        <f>VLOOKUP(D56,Datos!$B$6:$E$17,3,)</f>
        <v>Horas / Jornadas</v>
      </c>
      <c r="G56" s="64">
        <v>24.0</v>
      </c>
      <c r="H56" s="65">
        <f>VLOOKUP(D56,Datos!$B$6:$E$17,4,)</f>
        <v>6666.666667</v>
      </c>
      <c r="I56" s="69">
        <f t="shared" si="9"/>
        <v>160000</v>
      </c>
      <c r="J56" s="23"/>
      <c r="K56" s="10"/>
      <c r="L56" s="10"/>
      <c r="M56" s="10"/>
      <c r="N56" s="10"/>
      <c r="O56" s="10"/>
      <c r="P56" s="10"/>
      <c r="Q56" s="10"/>
      <c r="R56" s="10"/>
      <c r="S56" s="10"/>
      <c r="T56" s="10"/>
      <c r="U56" s="10"/>
      <c r="V56" s="10"/>
      <c r="W56" s="10"/>
      <c r="X56" s="10"/>
      <c r="Y56" s="10"/>
      <c r="Z56" s="10"/>
    </row>
    <row r="57" ht="21.0" customHeight="1">
      <c r="A57" s="21"/>
      <c r="B57" s="63"/>
      <c r="C57" s="63"/>
      <c r="D57" s="67" t="s">
        <v>16</v>
      </c>
      <c r="E57" s="68" t="str">
        <f>VLOOKUP(D57,Datos!$B$6:$E$17,2,)</f>
        <v>Labor (Personal)</v>
      </c>
      <c r="F57" s="68" t="str">
        <f>VLOOKUP(D57,Datos!$B$6:$E$17,3,)</f>
        <v>Horas / Jornadas</v>
      </c>
      <c r="G57" s="64">
        <v>24.0</v>
      </c>
      <c r="H57" s="65">
        <f>VLOOKUP(D57,Datos!$B$6:$E$17,4,)</f>
        <v>5833.333333</v>
      </c>
      <c r="I57" s="69">
        <f t="shared" si="9"/>
        <v>140000</v>
      </c>
      <c r="J57" s="23"/>
      <c r="K57" s="10"/>
      <c r="L57" s="10"/>
      <c r="M57" s="10"/>
      <c r="N57" s="10"/>
      <c r="O57" s="10"/>
      <c r="P57" s="10"/>
      <c r="Q57" s="10"/>
      <c r="R57" s="10"/>
      <c r="S57" s="10"/>
      <c r="T57" s="10"/>
      <c r="U57" s="10"/>
      <c r="V57" s="10"/>
      <c r="W57" s="10"/>
      <c r="X57" s="10"/>
      <c r="Y57" s="10"/>
      <c r="Z57" s="10"/>
    </row>
    <row r="58" ht="21.0" customHeight="1">
      <c r="A58" s="21"/>
      <c r="B58" s="63"/>
      <c r="C58" s="63"/>
      <c r="D58" s="63" t="s">
        <v>46</v>
      </c>
      <c r="E58" s="68" t="str">
        <f>VLOOKUP(D58,Datos!$B$6:$E$17,2,)</f>
        <v>Consultoría</v>
      </c>
      <c r="F58" s="68" t="str">
        <f>VLOOKUP(D58,Datos!$B$6:$E$17,3,)</f>
        <v>Horas / Jornadas</v>
      </c>
      <c r="G58" s="64">
        <v>24.0</v>
      </c>
      <c r="H58" s="65">
        <f>VLOOKUP(D58,Datos!$B$6:$E$17,4,)</f>
        <v>0</v>
      </c>
      <c r="I58" s="69">
        <f t="shared" si="9"/>
        <v>0</v>
      </c>
      <c r="J58" s="23"/>
      <c r="K58" s="10"/>
      <c r="L58" s="10"/>
      <c r="M58" s="10"/>
      <c r="N58" s="10"/>
      <c r="O58" s="10"/>
      <c r="P58" s="10"/>
      <c r="Q58" s="10"/>
      <c r="R58" s="10"/>
      <c r="S58" s="10"/>
      <c r="T58" s="10"/>
      <c r="U58" s="10"/>
      <c r="V58" s="10"/>
      <c r="W58" s="10"/>
      <c r="X58" s="10"/>
      <c r="Y58" s="10"/>
      <c r="Z58" s="10"/>
    </row>
    <row r="59" ht="21.0" customHeight="1">
      <c r="A59" s="21"/>
      <c r="B59" s="63" t="s">
        <v>74</v>
      </c>
      <c r="C59" s="63" t="s">
        <v>75</v>
      </c>
      <c r="D59" s="63"/>
      <c r="E59" s="68"/>
      <c r="F59" s="68"/>
      <c r="G59" s="64"/>
      <c r="H59" s="65"/>
      <c r="I59" s="66">
        <f>SUM(I60:I63)</f>
        <v>800000</v>
      </c>
      <c r="J59" s="23"/>
      <c r="K59" s="10"/>
      <c r="L59" s="10"/>
      <c r="M59" s="10"/>
      <c r="N59" s="10"/>
      <c r="O59" s="10"/>
      <c r="P59" s="10"/>
      <c r="Q59" s="10"/>
      <c r="R59" s="10"/>
      <c r="S59" s="10"/>
      <c r="T59" s="10"/>
      <c r="U59" s="10"/>
      <c r="V59" s="10"/>
      <c r="W59" s="10"/>
      <c r="X59" s="10"/>
      <c r="Y59" s="10"/>
      <c r="Z59" s="10"/>
    </row>
    <row r="60" ht="21.0" customHeight="1">
      <c r="A60" s="21"/>
      <c r="B60" s="63"/>
      <c r="C60" s="63"/>
      <c r="D60" s="67" t="s">
        <v>12</v>
      </c>
      <c r="E60" s="68" t="str">
        <f>VLOOKUP(D60,Datos!$B$6:$E$17,2,)</f>
        <v>Labor (Personal)</v>
      </c>
      <c r="F60" s="68" t="str">
        <f>VLOOKUP(D60,Datos!$B$6:$E$17,3,)</f>
        <v>Horas / Jornadas</v>
      </c>
      <c r="G60" s="64">
        <v>40.0</v>
      </c>
      <c r="H60" s="65">
        <f>VLOOKUP(D60,Datos!$B$6:$E$17,4,)</f>
        <v>7500</v>
      </c>
      <c r="I60" s="69">
        <f t="shared" ref="I60:I63" si="10">G60*H60</f>
        <v>300000</v>
      </c>
      <c r="J60" s="23"/>
      <c r="K60" s="10"/>
      <c r="L60" s="10"/>
      <c r="M60" s="10"/>
      <c r="N60" s="10"/>
      <c r="O60" s="10"/>
      <c r="P60" s="10"/>
      <c r="Q60" s="10"/>
      <c r="R60" s="10"/>
      <c r="S60" s="10"/>
      <c r="T60" s="10"/>
      <c r="U60" s="10"/>
      <c r="V60" s="10"/>
      <c r="W60" s="10"/>
      <c r="X60" s="10"/>
      <c r="Y60" s="10"/>
      <c r="Z60" s="10"/>
    </row>
    <row r="61" ht="21.0" customHeight="1">
      <c r="A61" s="21"/>
      <c r="B61" s="63"/>
      <c r="C61" s="63"/>
      <c r="D61" s="67" t="s">
        <v>14</v>
      </c>
      <c r="E61" s="68" t="str">
        <f>VLOOKUP(D61,Datos!$B$6:$E$17,2,)</f>
        <v>Labor (Personal)</v>
      </c>
      <c r="F61" s="68" t="str">
        <f>VLOOKUP(D61,Datos!$B$6:$E$17,3,)</f>
        <v>Horas / Jornadas</v>
      </c>
      <c r="G61" s="64">
        <v>40.0</v>
      </c>
      <c r="H61" s="65">
        <f>VLOOKUP(D61,Datos!$B$6:$E$17,4,)</f>
        <v>6666.666667</v>
      </c>
      <c r="I61" s="69">
        <f t="shared" si="10"/>
        <v>266666.6667</v>
      </c>
      <c r="J61" s="23"/>
      <c r="K61" s="10"/>
      <c r="L61" s="10"/>
      <c r="M61" s="10"/>
      <c r="N61" s="10"/>
      <c r="O61" s="10"/>
      <c r="P61" s="10"/>
      <c r="Q61" s="10"/>
      <c r="R61" s="10"/>
      <c r="S61" s="10"/>
      <c r="T61" s="10"/>
      <c r="U61" s="10"/>
      <c r="V61" s="10"/>
      <c r="W61" s="10"/>
      <c r="X61" s="10"/>
      <c r="Y61" s="10"/>
      <c r="Z61" s="10"/>
    </row>
    <row r="62" ht="21.0" customHeight="1">
      <c r="A62" s="21"/>
      <c r="B62" s="63"/>
      <c r="C62" s="63"/>
      <c r="D62" s="67" t="s">
        <v>16</v>
      </c>
      <c r="E62" s="68" t="str">
        <f>VLOOKUP(D62,Datos!$B$6:$E$17,2,)</f>
        <v>Labor (Personal)</v>
      </c>
      <c r="F62" s="68" t="str">
        <f>VLOOKUP(D62,Datos!$B$6:$E$17,3,)</f>
        <v>Horas / Jornadas</v>
      </c>
      <c r="G62" s="64">
        <v>40.0</v>
      </c>
      <c r="H62" s="65">
        <f>VLOOKUP(D62,Datos!$B$6:$E$17,4,)</f>
        <v>5833.333333</v>
      </c>
      <c r="I62" s="69">
        <f t="shared" si="10"/>
        <v>233333.3333</v>
      </c>
      <c r="J62" s="23"/>
      <c r="K62" s="10"/>
      <c r="L62" s="10"/>
      <c r="M62" s="10"/>
      <c r="N62" s="10"/>
      <c r="O62" s="10"/>
      <c r="P62" s="10"/>
      <c r="Q62" s="10"/>
      <c r="R62" s="10"/>
      <c r="S62" s="10"/>
      <c r="T62" s="10"/>
      <c r="U62" s="10"/>
      <c r="V62" s="10"/>
      <c r="W62" s="10"/>
      <c r="X62" s="10"/>
      <c r="Y62" s="10"/>
      <c r="Z62" s="10"/>
    </row>
    <row r="63" ht="21.0" customHeight="1">
      <c r="A63" s="21"/>
      <c r="B63" s="63"/>
      <c r="C63" s="63"/>
      <c r="D63" s="63" t="s">
        <v>47</v>
      </c>
      <c r="E63" s="68" t="str">
        <f>VLOOKUP(D63,Datos!$B$6:$E$17,2,)</f>
        <v>Consultoría</v>
      </c>
      <c r="F63" s="68" t="str">
        <f>VLOOKUP(D63,Datos!$B$6:$E$17,3,)</f>
        <v>Horas / Jornadas</v>
      </c>
      <c r="G63" s="64">
        <v>10.0</v>
      </c>
      <c r="H63" s="65">
        <f>VLOOKUP(D63,Datos!$B$6:$E$17,4,)</f>
        <v>0</v>
      </c>
      <c r="I63" s="69">
        <f t="shared" si="10"/>
        <v>0</v>
      </c>
      <c r="J63" s="23"/>
      <c r="K63" s="10"/>
      <c r="L63" s="10"/>
      <c r="M63" s="10"/>
      <c r="N63" s="10"/>
      <c r="O63" s="10"/>
      <c r="P63" s="10"/>
      <c r="Q63" s="10"/>
      <c r="R63" s="10"/>
      <c r="S63" s="10"/>
      <c r="T63" s="10"/>
      <c r="U63" s="10"/>
      <c r="V63" s="10"/>
      <c r="W63" s="10"/>
      <c r="X63" s="10"/>
      <c r="Y63" s="10"/>
      <c r="Z63" s="10"/>
    </row>
    <row r="64" ht="21.0" customHeight="1">
      <c r="A64" s="21"/>
      <c r="B64" s="63" t="s">
        <v>76</v>
      </c>
      <c r="C64" s="63" t="s">
        <v>77</v>
      </c>
      <c r="D64" s="63"/>
      <c r="E64" s="68"/>
      <c r="F64" s="68"/>
      <c r="G64" s="64"/>
      <c r="H64" s="65"/>
      <c r="I64" s="66">
        <f>SUM(I65:I67)</f>
        <v>640000</v>
      </c>
      <c r="J64" s="23"/>
      <c r="K64" s="10"/>
      <c r="L64" s="10"/>
      <c r="M64" s="10"/>
      <c r="N64" s="10"/>
      <c r="O64" s="10"/>
      <c r="P64" s="10"/>
      <c r="Q64" s="10"/>
      <c r="R64" s="10"/>
      <c r="S64" s="10"/>
      <c r="T64" s="10"/>
      <c r="U64" s="10"/>
      <c r="V64" s="10"/>
      <c r="W64" s="10"/>
      <c r="X64" s="10"/>
      <c r="Y64" s="10"/>
      <c r="Z64" s="10"/>
    </row>
    <row r="65" ht="21.0" customHeight="1">
      <c r="A65" s="21"/>
      <c r="B65" s="63"/>
      <c r="C65" s="63"/>
      <c r="D65" s="67" t="s">
        <v>12</v>
      </c>
      <c r="E65" s="68" t="str">
        <f>VLOOKUP(D65,Datos!$B$6:$E$17,2,)</f>
        <v>Labor (Personal)</v>
      </c>
      <c r="F65" s="68" t="str">
        <f>VLOOKUP(D65,Datos!$B$6:$E$17,3,)</f>
        <v>Horas / Jornadas</v>
      </c>
      <c r="G65" s="64">
        <v>32.0</v>
      </c>
      <c r="H65" s="65">
        <f>VLOOKUP(D65,Datos!$B$6:$E$17,4,)</f>
        <v>7500</v>
      </c>
      <c r="I65" s="69">
        <f t="shared" ref="I65:I67" si="11">G65*H65</f>
        <v>240000</v>
      </c>
      <c r="J65" s="23"/>
      <c r="K65" s="10"/>
      <c r="L65" s="10"/>
      <c r="M65" s="10"/>
      <c r="N65" s="10"/>
      <c r="O65" s="10"/>
      <c r="P65" s="10"/>
      <c r="Q65" s="10"/>
      <c r="R65" s="10"/>
      <c r="S65" s="10"/>
      <c r="T65" s="10"/>
      <c r="U65" s="10"/>
      <c r="V65" s="10"/>
      <c r="W65" s="10"/>
      <c r="X65" s="10"/>
      <c r="Y65" s="10"/>
      <c r="Z65" s="10"/>
    </row>
    <row r="66" ht="21.0" customHeight="1">
      <c r="A66" s="21"/>
      <c r="B66" s="63"/>
      <c r="C66" s="70"/>
      <c r="D66" s="67" t="s">
        <v>14</v>
      </c>
      <c r="E66" s="68" t="str">
        <f>VLOOKUP(D66,Datos!$B$6:$E$17,2,)</f>
        <v>Labor (Personal)</v>
      </c>
      <c r="F66" s="68" t="str">
        <f>VLOOKUP(D66,Datos!$B$6:$E$17,3,)</f>
        <v>Horas / Jornadas</v>
      </c>
      <c r="G66" s="64">
        <v>32.0</v>
      </c>
      <c r="H66" s="65">
        <f>VLOOKUP(D66,Datos!$B$6:$E$17,4,)</f>
        <v>6666.666667</v>
      </c>
      <c r="I66" s="69">
        <f t="shared" si="11"/>
        <v>213333.3333</v>
      </c>
      <c r="J66" s="23"/>
      <c r="K66" s="10"/>
      <c r="L66" s="10"/>
      <c r="M66" s="10"/>
      <c r="N66" s="10"/>
      <c r="O66" s="10"/>
      <c r="P66" s="10"/>
      <c r="Q66" s="10"/>
      <c r="R66" s="10"/>
      <c r="S66" s="10"/>
      <c r="T66" s="10"/>
      <c r="U66" s="10"/>
      <c r="V66" s="10"/>
      <c r="W66" s="10"/>
      <c r="X66" s="10"/>
      <c r="Y66" s="10"/>
      <c r="Z66" s="10"/>
    </row>
    <row r="67" ht="21.0" customHeight="1">
      <c r="A67" s="21"/>
      <c r="B67" s="63"/>
      <c r="C67" s="70"/>
      <c r="D67" s="67" t="s">
        <v>16</v>
      </c>
      <c r="E67" s="68" t="str">
        <f>VLOOKUP(D67,Datos!$B$6:$E$17,2,)</f>
        <v>Labor (Personal)</v>
      </c>
      <c r="F67" s="68" t="str">
        <f>VLOOKUP(D67,Datos!$B$6:$E$17,3,)</f>
        <v>Horas / Jornadas</v>
      </c>
      <c r="G67" s="64">
        <v>32.0</v>
      </c>
      <c r="H67" s="65">
        <f>VLOOKUP(D67,Datos!$B$6:$E$17,4,)</f>
        <v>5833.333333</v>
      </c>
      <c r="I67" s="69">
        <f t="shared" si="11"/>
        <v>186666.6667</v>
      </c>
      <c r="J67" s="23"/>
      <c r="K67" s="10"/>
      <c r="L67" s="10"/>
      <c r="M67" s="10"/>
      <c r="N67" s="10"/>
      <c r="O67" s="10"/>
      <c r="P67" s="10"/>
      <c r="Q67" s="10"/>
      <c r="R67" s="10"/>
      <c r="S67" s="10"/>
      <c r="T67" s="10"/>
      <c r="U67" s="10"/>
      <c r="V67" s="10"/>
      <c r="W67" s="10"/>
      <c r="X67" s="10"/>
      <c r="Y67" s="10"/>
      <c r="Z67" s="10"/>
    </row>
    <row r="68" ht="21.0" customHeight="1">
      <c r="A68" s="21"/>
      <c r="B68" s="63" t="s">
        <v>78</v>
      </c>
      <c r="C68" s="63" t="s">
        <v>79</v>
      </c>
      <c r="D68" s="63"/>
      <c r="E68" s="68"/>
      <c r="F68" s="68"/>
      <c r="G68" s="64"/>
      <c r="H68" s="65"/>
      <c r="I68" s="66">
        <f>SUM(I69:I71)</f>
        <v>640000</v>
      </c>
      <c r="J68" s="23"/>
      <c r="K68" s="10"/>
      <c r="L68" s="10"/>
      <c r="M68" s="10"/>
      <c r="N68" s="10"/>
      <c r="O68" s="10"/>
      <c r="P68" s="10"/>
      <c r="Q68" s="10"/>
      <c r="R68" s="10"/>
      <c r="S68" s="10"/>
      <c r="T68" s="10"/>
      <c r="U68" s="10"/>
      <c r="V68" s="10"/>
      <c r="W68" s="10"/>
      <c r="X68" s="10"/>
      <c r="Y68" s="10"/>
      <c r="Z68" s="10"/>
    </row>
    <row r="69" ht="21.0" customHeight="1">
      <c r="A69" s="21"/>
      <c r="B69" s="70"/>
      <c r="C69" s="70"/>
      <c r="D69" s="67" t="s">
        <v>12</v>
      </c>
      <c r="E69" s="68" t="str">
        <f>VLOOKUP(D69,Datos!$B$6:$E$17,2,)</f>
        <v>Labor (Personal)</v>
      </c>
      <c r="F69" s="68" t="str">
        <f>VLOOKUP(D69,Datos!$B$6:$E$17,3,)</f>
        <v>Horas / Jornadas</v>
      </c>
      <c r="G69" s="64">
        <v>32.0</v>
      </c>
      <c r="H69" s="65">
        <f>VLOOKUP(D69,Datos!$B$6:$E$17,4,)</f>
        <v>7500</v>
      </c>
      <c r="I69" s="69">
        <f t="shared" ref="I69:I71" si="12">G69*H69</f>
        <v>240000</v>
      </c>
      <c r="J69" s="23"/>
      <c r="K69" s="10"/>
      <c r="L69" s="10"/>
      <c r="M69" s="10"/>
      <c r="N69" s="10"/>
      <c r="O69" s="10"/>
      <c r="P69" s="10"/>
      <c r="Q69" s="10"/>
      <c r="R69" s="10"/>
      <c r="S69" s="10"/>
      <c r="T69" s="10"/>
      <c r="U69" s="10"/>
      <c r="V69" s="10"/>
      <c r="W69" s="10"/>
      <c r="X69" s="10"/>
      <c r="Y69" s="10"/>
      <c r="Z69" s="10"/>
    </row>
    <row r="70" ht="21.0" customHeight="1">
      <c r="A70" s="21"/>
      <c r="B70" s="70"/>
      <c r="C70" s="70"/>
      <c r="D70" s="67" t="s">
        <v>14</v>
      </c>
      <c r="E70" s="68" t="str">
        <f>VLOOKUP(D70,Datos!$B$6:$E$17,2,)</f>
        <v>Labor (Personal)</v>
      </c>
      <c r="F70" s="68" t="str">
        <f>VLOOKUP(D70,Datos!$B$6:$E$17,3,)</f>
        <v>Horas / Jornadas</v>
      </c>
      <c r="G70" s="64">
        <v>32.0</v>
      </c>
      <c r="H70" s="65">
        <f>VLOOKUP(D70,Datos!$B$6:$E$17,4,)</f>
        <v>6666.666667</v>
      </c>
      <c r="I70" s="69">
        <f t="shared" si="12"/>
        <v>213333.3333</v>
      </c>
      <c r="J70" s="23"/>
      <c r="K70" s="10"/>
      <c r="L70" s="10"/>
      <c r="M70" s="10"/>
      <c r="N70" s="10"/>
      <c r="O70" s="10"/>
      <c r="P70" s="10"/>
      <c r="Q70" s="10"/>
      <c r="R70" s="10"/>
      <c r="S70" s="10"/>
      <c r="T70" s="10"/>
      <c r="U70" s="10"/>
      <c r="V70" s="10"/>
      <c r="W70" s="10"/>
      <c r="X70" s="10"/>
      <c r="Y70" s="10"/>
      <c r="Z70" s="10"/>
    </row>
    <row r="71" ht="21.0" customHeight="1">
      <c r="A71" s="21"/>
      <c r="B71" s="70"/>
      <c r="C71" s="70"/>
      <c r="D71" s="67" t="s">
        <v>16</v>
      </c>
      <c r="E71" s="68" t="str">
        <f>VLOOKUP(D71,Datos!$B$6:$E$17,2,)</f>
        <v>Labor (Personal)</v>
      </c>
      <c r="F71" s="68" t="str">
        <f>VLOOKUP(D71,Datos!$B$6:$E$17,3,)</f>
        <v>Horas / Jornadas</v>
      </c>
      <c r="G71" s="64">
        <v>32.0</v>
      </c>
      <c r="H71" s="65">
        <f>VLOOKUP(D71,Datos!$B$6:$E$17,4,)</f>
        <v>5833.333333</v>
      </c>
      <c r="I71" s="69">
        <f t="shared" si="12"/>
        <v>186666.6667</v>
      </c>
      <c r="J71" s="23"/>
      <c r="K71" s="10"/>
      <c r="L71" s="10"/>
      <c r="M71" s="10"/>
      <c r="N71" s="10"/>
      <c r="O71" s="10"/>
      <c r="P71" s="10"/>
      <c r="Q71" s="10"/>
      <c r="R71" s="10"/>
      <c r="S71" s="10"/>
      <c r="T71" s="10"/>
      <c r="U71" s="10"/>
      <c r="V71" s="10"/>
      <c r="W71" s="10"/>
      <c r="X71" s="10"/>
      <c r="Y71" s="10"/>
      <c r="Z71" s="10"/>
    </row>
    <row r="72" ht="21.0" customHeight="1">
      <c r="A72" s="21"/>
      <c r="B72" s="63" t="s">
        <v>80</v>
      </c>
      <c r="C72" s="63" t="s">
        <v>81</v>
      </c>
      <c r="D72" s="70"/>
      <c r="E72" s="68"/>
      <c r="F72" s="68"/>
      <c r="G72" s="77"/>
      <c r="H72" s="65"/>
      <c r="I72" s="66">
        <f>SUM(I73:I75)</f>
        <v>480000</v>
      </c>
      <c r="J72" s="23"/>
      <c r="K72" s="10"/>
      <c r="L72" s="10"/>
      <c r="M72" s="10"/>
      <c r="N72" s="10"/>
      <c r="O72" s="10"/>
      <c r="P72" s="10"/>
      <c r="Q72" s="10"/>
      <c r="R72" s="10"/>
      <c r="S72" s="10"/>
      <c r="T72" s="10"/>
      <c r="U72" s="10"/>
      <c r="V72" s="10"/>
      <c r="W72" s="10"/>
      <c r="X72" s="10"/>
      <c r="Y72" s="10"/>
      <c r="Z72" s="10"/>
    </row>
    <row r="73" ht="21.0" customHeight="1">
      <c r="A73" s="21"/>
      <c r="B73" s="70"/>
      <c r="C73" s="70"/>
      <c r="D73" s="67" t="s">
        <v>12</v>
      </c>
      <c r="E73" s="68" t="str">
        <f>VLOOKUP(D73,Datos!$B$6:$E$17,2,)</f>
        <v>Labor (Personal)</v>
      </c>
      <c r="F73" s="68" t="str">
        <f>VLOOKUP(D73,Datos!$B$6:$E$17,3,)</f>
        <v>Horas / Jornadas</v>
      </c>
      <c r="G73" s="64">
        <v>24.0</v>
      </c>
      <c r="H73" s="65">
        <f>VLOOKUP(D73,Datos!$B$6:$E$17,4,)</f>
        <v>7500</v>
      </c>
      <c r="I73" s="69">
        <f t="shared" ref="I73:I75" si="13">G73*H73</f>
        <v>180000</v>
      </c>
      <c r="J73" s="23"/>
      <c r="K73" s="10"/>
      <c r="L73" s="10"/>
      <c r="M73" s="10"/>
      <c r="N73" s="10"/>
      <c r="O73" s="10"/>
      <c r="P73" s="10"/>
      <c r="Q73" s="10"/>
      <c r="R73" s="10"/>
      <c r="S73" s="10"/>
      <c r="T73" s="10"/>
      <c r="U73" s="10"/>
      <c r="V73" s="10"/>
      <c r="W73" s="10"/>
      <c r="X73" s="10"/>
      <c r="Y73" s="10"/>
      <c r="Z73" s="10"/>
    </row>
    <row r="74" ht="21.0" customHeight="1">
      <c r="A74" s="21"/>
      <c r="B74" s="70"/>
      <c r="C74" s="70"/>
      <c r="D74" s="67" t="s">
        <v>14</v>
      </c>
      <c r="E74" s="68" t="str">
        <f>VLOOKUP(D74,Datos!$B$6:$E$17,2,)</f>
        <v>Labor (Personal)</v>
      </c>
      <c r="F74" s="68" t="str">
        <f>VLOOKUP(D74,Datos!$B$6:$E$17,3,)</f>
        <v>Horas / Jornadas</v>
      </c>
      <c r="G74" s="64">
        <v>24.0</v>
      </c>
      <c r="H74" s="65">
        <f>VLOOKUP(D74,Datos!$B$6:$E$17,4,)</f>
        <v>6666.666667</v>
      </c>
      <c r="I74" s="69">
        <f t="shared" si="13"/>
        <v>160000</v>
      </c>
      <c r="J74" s="23"/>
      <c r="K74" s="10"/>
      <c r="L74" s="10"/>
      <c r="M74" s="10"/>
      <c r="N74" s="10"/>
      <c r="O74" s="10"/>
      <c r="P74" s="10"/>
      <c r="Q74" s="10"/>
      <c r="R74" s="10"/>
      <c r="S74" s="10"/>
      <c r="T74" s="10"/>
      <c r="U74" s="10"/>
      <c r="V74" s="10"/>
      <c r="W74" s="10"/>
      <c r="X74" s="10"/>
      <c r="Y74" s="10"/>
      <c r="Z74" s="10"/>
    </row>
    <row r="75" ht="21.0" customHeight="1">
      <c r="A75" s="21"/>
      <c r="B75" s="70"/>
      <c r="C75" s="70"/>
      <c r="D75" s="67" t="s">
        <v>16</v>
      </c>
      <c r="E75" s="68" t="str">
        <f>VLOOKUP(D75,Datos!$B$6:$E$17,2,)</f>
        <v>Labor (Personal)</v>
      </c>
      <c r="F75" s="68" t="str">
        <f>VLOOKUP(D75,Datos!$B$6:$E$17,3,)</f>
        <v>Horas / Jornadas</v>
      </c>
      <c r="G75" s="64">
        <v>24.0</v>
      </c>
      <c r="H75" s="65">
        <f>VLOOKUP(D75,Datos!$B$6:$E$17,4,)</f>
        <v>5833.333333</v>
      </c>
      <c r="I75" s="69">
        <f t="shared" si="13"/>
        <v>140000</v>
      </c>
      <c r="J75" s="23"/>
      <c r="K75" s="10"/>
      <c r="L75" s="10"/>
      <c r="M75" s="10"/>
      <c r="N75" s="10"/>
      <c r="O75" s="10"/>
      <c r="P75" s="10"/>
      <c r="Q75" s="10"/>
      <c r="R75" s="10"/>
      <c r="S75" s="10"/>
      <c r="T75" s="10"/>
      <c r="U75" s="10"/>
      <c r="V75" s="10"/>
      <c r="W75" s="10"/>
      <c r="X75" s="10"/>
      <c r="Y75" s="10"/>
      <c r="Z75" s="10"/>
    </row>
    <row r="76" ht="21.0" customHeight="1">
      <c r="A76" s="21"/>
      <c r="B76" s="63" t="s">
        <v>82</v>
      </c>
      <c r="C76" s="63" t="s">
        <v>83</v>
      </c>
      <c r="D76" s="70"/>
      <c r="E76" s="68"/>
      <c r="F76" s="68"/>
      <c r="G76" s="77"/>
      <c r="H76" s="65"/>
      <c r="I76" s="66">
        <f>SUM(I77:I79)</f>
        <v>320000</v>
      </c>
      <c r="J76" s="23"/>
      <c r="K76" s="10"/>
      <c r="L76" s="10"/>
      <c r="M76" s="10"/>
      <c r="N76" s="10"/>
      <c r="O76" s="10"/>
      <c r="P76" s="10"/>
      <c r="Q76" s="10"/>
      <c r="R76" s="10"/>
      <c r="S76" s="10"/>
      <c r="T76" s="10"/>
      <c r="U76" s="10"/>
      <c r="V76" s="10"/>
      <c r="W76" s="10"/>
      <c r="X76" s="10"/>
      <c r="Y76" s="10"/>
      <c r="Z76" s="10"/>
    </row>
    <row r="77" ht="21.0" customHeight="1">
      <c r="A77" s="21"/>
      <c r="B77" s="70"/>
      <c r="C77" s="70"/>
      <c r="D77" s="67" t="s">
        <v>12</v>
      </c>
      <c r="E77" s="68" t="str">
        <f>VLOOKUP(D77,Datos!$B$6:$E$17,2,)</f>
        <v>Labor (Personal)</v>
      </c>
      <c r="F77" s="68" t="str">
        <f>VLOOKUP(D77,Datos!$B$6:$E$17,3,)</f>
        <v>Horas / Jornadas</v>
      </c>
      <c r="G77" s="64">
        <v>16.0</v>
      </c>
      <c r="H77" s="65">
        <f>VLOOKUP(D77,Datos!$B$6:$E$17,4,)</f>
        <v>7500</v>
      </c>
      <c r="I77" s="69">
        <f t="shared" ref="I77:I79" si="14">G77*H77</f>
        <v>120000</v>
      </c>
      <c r="J77" s="23"/>
      <c r="K77" s="10"/>
      <c r="L77" s="10"/>
      <c r="M77" s="10"/>
      <c r="N77" s="10"/>
      <c r="O77" s="10"/>
      <c r="P77" s="10"/>
      <c r="Q77" s="10"/>
      <c r="R77" s="10"/>
      <c r="S77" s="10"/>
      <c r="T77" s="10"/>
      <c r="U77" s="10"/>
      <c r="V77" s="10"/>
      <c r="W77" s="10"/>
      <c r="X77" s="10"/>
      <c r="Y77" s="10"/>
      <c r="Z77" s="10"/>
    </row>
    <row r="78" ht="21.0" customHeight="1">
      <c r="A78" s="21"/>
      <c r="B78" s="70"/>
      <c r="C78" s="70"/>
      <c r="D78" s="67" t="s">
        <v>14</v>
      </c>
      <c r="E78" s="68" t="str">
        <f>VLOOKUP(D78,Datos!$B$6:$E$17,2,)</f>
        <v>Labor (Personal)</v>
      </c>
      <c r="F78" s="68" t="str">
        <f>VLOOKUP(D78,Datos!$B$6:$E$17,3,)</f>
        <v>Horas / Jornadas</v>
      </c>
      <c r="G78" s="64">
        <v>16.0</v>
      </c>
      <c r="H78" s="65">
        <f>VLOOKUP(D78,Datos!$B$6:$E$17,4,)</f>
        <v>6666.666667</v>
      </c>
      <c r="I78" s="69">
        <f t="shared" si="14"/>
        <v>106666.6667</v>
      </c>
      <c r="J78" s="23"/>
      <c r="K78" s="10"/>
      <c r="L78" s="10"/>
      <c r="M78" s="10"/>
      <c r="N78" s="10"/>
      <c r="O78" s="10"/>
      <c r="P78" s="10"/>
      <c r="Q78" s="10"/>
      <c r="R78" s="10"/>
      <c r="S78" s="10"/>
      <c r="T78" s="10"/>
      <c r="U78" s="10"/>
      <c r="V78" s="10"/>
      <c r="W78" s="10"/>
      <c r="X78" s="10"/>
      <c r="Y78" s="10"/>
      <c r="Z78" s="10"/>
    </row>
    <row r="79" ht="21.0" customHeight="1">
      <c r="A79" s="21"/>
      <c r="B79" s="70"/>
      <c r="C79" s="70"/>
      <c r="D79" s="67" t="s">
        <v>16</v>
      </c>
      <c r="E79" s="68" t="str">
        <f>VLOOKUP(D79,Datos!$B$6:$E$17,2,)</f>
        <v>Labor (Personal)</v>
      </c>
      <c r="F79" s="68" t="str">
        <f>VLOOKUP(D79,Datos!$B$6:$E$17,3,)</f>
        <v>Horas / Jornadas</v>
      </c>
      <c r="G79" s="64">
        <v>16.0</v>
      </c>
      <c r="H79" s="65">
        <f>VLOOKUP(D79,Datos!$B$6:$E$17,4,)</f>
        <v>5833.333333</v>
      </c>
      <c r="I79" s="69">
        <f t="shared" si="14"/>
        <v>93333.33333</v>
      </c>
      <c r="J79" s="23"/>
      <c r="K79" s="10"/>
      <c r="L79" s="10"/>
      <c r="M79" s="10"/>
      <c r="N79" s="10"/>
      <c r="O79" s="10"/>
      <c r="P79" s="10"/>
      <c r="Q79" s="10"/>
      <c r="R79" s="10"/>
      <c r="S79" s="10"/>
      <c r="T79" s="10"/>
      <c r="U79" s="10"/>
      <c r="V79" s="10"/>
      <c r="W79" s="10"/>
      <c r="X79" s="10"/>
      <c r="Y79" s="10"/>
      <c r="Z79" s="10"/>
    </row>
    <row r="80" ht="21.0" customHeight="1">
      <c r="A80" s="21"/>
      <c r="B80" s="63" t="s">
        <v>84</v>
      </c>
      <c r="C80" s="63" t="s">
        <v>85</v>
      </c>
      <c r="D80" s="70"/>
      <c r="E80" s="68"/>
      <c r="F80" s="68"/>
      <c r="G80" s="77"/>
      <c r="H80" s="65"/>
      <c r="I80" s="66">
        <f>SUM(I81:I84)</f>
        <v>480000</v>
      </c>
      <c r="J80" s="23"/>
      <c r="K80" s="10"/>
      <c r="L80" s="10"/>
      <c r="M80" s="10"/>
      <c r="N80" s="10"/>
      <c r="O80" s="10"/>
      <c r="P80" s="10"/>
      <c r="Q80" s="10"/>
      <c r="R80" s="10"/>
      <c r="S80" s="10"/>
      <c r="T80" s="10"/>
      <c r="U80" s="10"/>
      <c r="V80" s="10"/>
      <c r="W80" s="10"/>
      <c r="X80" s="10"/>
      <c r="Y80" s="10"/>
      <c r="Z80" s="10"/>
    </row>
    <row r="81" ht="21.0" customHeight="1">
      <c r="A81" s="21"/>
      <c r="B81" s="70"/>
      <c r="C81" s="70"/>
      <c r="D81" s="67" t="s">
        <v>12</v>
      </c>
      <c r="E81" s="68" t="str">
        <f>VLOOKUP(D81,Datos!$B$6:$E$17,2,)</f>
        <v>Labor (Personal)</v>
      </c>
      <c r="F81" s="68" t="str">
        <f>VLOOKUP(D81,Datos!$B$6:$E$17,3,)</f>
        <v>Horas / Jornadas</v>
      </c>
      <c r="G81" s="64">
        <v>24.0</v>
      </c>
      <c r="H81" s="65">
        <f>VLOOKUP(D81,Datos!$B$6:$E$17,4,)</f>
        <v>7500</v>
      </c>
      <c r="I81" s="69">
        <f t="shared" ref="I81:I84" si="15">G81*H81</f>
        <v>180000</v>
      </c>
      <c r="J81" s="23"/>
      <c r="K81" s="10"/>
      <c r="L81" s="10"/>
      <c r="M81" s="10"/>
      <c r="N81" s="10"/>
      <c r="O81" s="10"/>
      <c r="P81" s="10"/>
      <c r="Q81" s="10"/>
      <c r="R81" s="10"/>
      <c r="S81" s="10"/>
      <c r="T81" s="10"/>
      <c r="U81" s="10"/>
      <c r="V81" s="10"/>
      <c r="W81" s="10"/>
      <c r="X81" s="10"/>
      <c r="Y81" s="10"/>
      <c r="Z81" s="10"/>
    </row>
    <row r="82" ht="21.0" customHeight="1">
      <c r="A82" s="21"/>
      <c r="B82" s="70"/>
      <c r="C82" s="70"/>
      <c r="D82" s="67" t="s">
        <v>14</v>
      </c>
      <c r="E82" s="68" t="str">
        <f>VLOOKUP(D82,Datos!$B$6:$E$17,2,)</f>
        <v>Labor (Personal)</v>
      </c>
      <c r="F82" s="68" t="str">
        <f>VLOOKUP(D82,Datos!$B$6:$E$17,3,)</f>
        <v>Horas / Jornadas</v>
      </c>
      <c r="G82" s="64">
        <v>24.0</v>
      </c>
      <c r="H82" s="65">
        <f>VLOOKUP(D82,Datos!$B$6:$E$17,4,)</f>
        <v>6666.666667</v>
      </c>
      <c r="I82" s="69">
        <f t="shared" si="15"/>
        <v>160000</v>
      </c>
      <c r="J82" s="23"/>
      <c r="K82" s="10"/>
      <c r="L82" s="10"/>
      <c r="M82" s="10"/>
      <c r="N82" s="10"/>
      <c r="O82" s="10"/>
      <c r="P82" s="10"/>
      <c r="Q82" s="10"/>
      <c r="R82" s="10"/>
      <c r="S82" s="10"/>
      <c r="T82" s="10"/>
      <c r="U82" s="10"/>
      <c r="V82" s="10"/>
      <c r="W82" s="10"/>
      <c r="X82" s="10"/>
      <c r="Y82" s="10"/>
      <c r="Z82" s="10"/>
    </row>
    <row r="83" ht="21.0" customHeight="1">
      <c r="A83" s="21"/>
      <c r="B83" s="70"/>
      <c r="C83" s="70"/>
      <c r="D83" s="67" t="s">
        <v>16</v>
      </c>
      <c r="E83" s="68" t="str">
        <f>VLOOKUP(D83,Datos!$B$6:$E$17,2,)</f>
        <v>Labor (Personal)</v>
      </c>
      <c r="F83" s="68" t="str">
        <f>VLOOKUP(D83,Datos!$B$6:$E$17,3,)</f>
        <v>Horas / Jornadas</v>
      </c>
      <c r="G83" s="64">
        <v>24.0</v>
      </c>
      <c r="H83" s="65">
        <f>VLOOKUP(D83,Datos!$B$6:$E$17,4,)</f>
        <v>5833.333333</v>
      </c>
      <c r="I83" s="69">
        <f t="shared" si="15"/>
        <v>140000</v>
      </c>
      <c r="J83" s="23"/>
      <c r="K83" s="10"/>
      <c r="L83" s="10"/>
      <c r="M83" s="10"/>
      <c r="N83" s="10"/>
      <c r="O83" s="10"/>
      <c r="P83" s="10"/>
      <c r="Q83" s="10"/>
      <c r="R83" s="10"/>
      <c r="S83" s="10"/>
      <c r="T83" s="10"/>
      <c r="U83" s="10"/>
      <c r="V83" s="10"/>
      <c r="W83" s="10"/>
      <c r="X83" s="10"/>
      <c r="Y83" s="10"/>
      <c r="Z83" s="10"/>
    </row>
    <row r="84" ht="21.0" customHeight="1">
      <c r="A84" s="21"/>
      <c r="B84" s="70"/>
      <c r="C84" s="70"/>
      <c r="D84" s="63" t="s">
        <v>46</v>
      </c>
      <c r="E84" s="68" t="str">
        <f>VLOOKUP(D84,Datos!$B$6:$E$17,2,)</f>
        <v>Consultoría</v>
      </c>
      <c r="F84" s="68" t="str">
        <f>VLOOKUP(D84,Datos!$B$6:$E$17,3,)</f>
        <v>Horas / Jornadas</v>
      </c>
      <c r="G84" s="64">
        <v>8.0</v>
      </c>
      <c r="H84" s="65">
        <f>VLOOKUP(D84,Datos!$B$6:$E$17,4,)</f>
        <v>0</v>
      </c>
      <c r="I84" s="69">
        <f t="shared" si="15"/>
        <v>0</v>
      </c>
      <c r="J84" s="23"/>
      <c r="K84" s="10"/>
      <c r="L84" s="10"/>
      <c r="M84" s="10"/>
      <c r="N84" s="10"/>
      <c r="O84" s="10"/>
      <c r="P84" s="10"/>
      <c r="Q84" s="10"/>
      <c r="R84" s="10"/>
      <c r="S84" s="10"/>
      <c r="T84" s="10"/>
      <c r="U84" s="10"/>
      <c r="V84" s="10"/>
      <c r="W84" s="10"/>
      <c r="X84" s="10"/>
      <c r="Y84" s="10"/>
      <c r="Z84" s="10"/>
    </row>
    <row r="85" ht="21.0" customHeight="1">
      <c r="A85" s="21"/>
      <c r="B85" s="47">
        <v>3.0</v>
      </c>
      <c r="C85" s="47" t="s">
        <v>86</v>
      </c>
      <c r="D85" s="48"/>
      <c r="E85" s="48"/>
      <c r="F85" s="48"/>
      <c r="G85" s="71"/>
      <c r="H85" s="72"/>
      <c r="I85" s="50">
        <f>I86+I93+I102+I111</f>
        <v>6473750</v>
      </c>
      <c r="J85" s="23"/>
      <c r="K85" s="10"/>
      <c r="L85" s="10"/>
      <c r="M85" s="10"/>
      <c r="N85" s="10"/>
      <c r="O85" s="10"/>
      <c r="P85" s="10"/>
      <c r="Q85" s="10"/>
      <c r="R85" s="10"/>
      <c r="S85" s="10"/>
      <c r="T85" s="10"/>
      <c r="U85" s="10"/>
      <c r="V85" s="10"/>
      <c r="W85" s="10"/>
      <c r="X85" s="10"/>
      <c r="Y85" s="10"/>
      <c r="Z85" s="10"/>
    </row>
    <row r="86" ht="21.0" customHeight="1">
      <c r="A86" s="21"/>
      <c r="B86" s="51" t="s">
        <v>87</v>
      </c>
      <c r="C86" s="51" t="s">
        <v>59</v>
      </c>
      <c r="D86" s="52"/>
      <c r="E86" s="52"/>
      <c r="F86" s="52"/>
      <c r="G86" s="73"/>
      <c r="H86" s="74"/>
      <c r="I86" s="75">
        <f>SUM(I87:I92)</f>
        <v>73750</v>
      </c>
      <c r="J86" s="23"/>
      <c r="K86" s="10"/>
      <c r="L86" s="10"/>
      <c r="M86" s="10"/>
      <c r="N86" s="10"/>
      <c r="O86" s="10"/>
      <c r="P86" s="10"/>
      <c r="Q86" s="10"/>
      <c r="R86" s="10"/>
      <c r="S86" s="10"/>
      <c r="T86" s="10"/>
      <c r="U86" s="10"/>
      <c r="V86" s="10"/>
      <c r="W86" s="10"/>
      <c r="X86" s="10"/>
      <c r="Y86" s="10"/>
      <c r="Z86" s="10"/>
    </row>
    <row r="87" ht="21.0" customHeight="1">
      <c r="A87" s="21"/>
      <c r="B87" s="52"/>
      <c r="C87" s="52"/>
      <c r="D87" s="52" t="s">
        <v>49</v>
      </c>
      <c r="E87" s="52" t="str">
        <f>VLOOKUP(D87,Datos!$B$6:$E$17,2,)</f>
        <v>Licencias</v>
      </c>
      <c r="F87" s="52" t="str">
        <f>VLOOKUP(D87,Datos!$B$6:$E$17,3,)</f>
        <v>Cantidad</v>
      </c>
      <c r="G87" s="76">
        <v>0.0</v>
      </c>
      <c r="H87" s="74">
        <f>VLOOKUP(D87,Datos!$B$6:$E$17,4,)</f>
        <v>11550</v>
      </c>
      <c r="I87" s="75">
        <f t="shared" ref="I87:I91" si="16">G87*H87</f>
        <v>0</v>
      </c>
      <c r="J87" s="23"/>
      <c r="K87" s="10"/>
      <c r="L87" s="10"/>
      <c r="M87" s="10"/>
      <c r="N87" s="10"/>
      <c r="O87" s="10"/>
      <c r="P87" s="10"/>
      <c r="Q87" s="10"/>
      <c r="R87" s="10"/>
      <c r="S87" s="10"/>
      <c r="T87" s="10"/>
      <c r="U87" s="10"/>
      <c r="V87" s="10"/>
      <c r="W87" s="10"/>
      <c r="X87" s="10"/>
      <c r="Y87" s="10"/>
      <c r="Z87" s="10"/>
    </row>
    <row r="88" ht="21.0" customHeight="1">
      <c r="A88" s="21"/>
      <c r="B88" s="52"/>
      <c r="C88" s="52"/>
      <c r="D88" s="52" t="s">
        <v>21</v>
      </c>
      <c r="E88" s="52" t="str">
        <f>VLOOKUP(D88,Datos!$B$6:$E$17,2,)</f>
        <v>Licencias</v>
      </c>
      <c r="F88" s="52" t="str">
        <f>VLOOKUP(D88,Datos!$B$6:$E$17,3,)</f>
        <v>Cantidad</v>
      </c>
      <c r="G88" s="73">
        <v>3.0</v>
      </c>
      <c r="H88" s="74">
        <f>VLOOKUP(D88,Datos!$B$6:$E$17,4,)</f>
        <v>6000</v>
      </c>
      <c r="I88" s="75">
        <f t="shared" si="16"/>
        <v>18000</v>
      </c>
      <c r="J88" s="23"/>
      <c r="K88" s="10"/>
      <c r="L88" s="10"/>
      <c r="M88" s="10"/>
      <c r="N88" s="10"/>
      <c r="O88" s="10"/>
      <c r="P88" s="10"/>
      <c r="Q88" s="10"/>
      <c r="R88" s="10"/>
      <c r="S88" s="10"/>
      <c r="T88" s="10"/>
      <c r="U88" s="10"/>
      <c r="V88" s="10"/>
      <c r="W88" s="10"/>
      <c r="X88" s="10"/>
      <c r="Y88" s="10"/>
      <c r="Z88" s="10"/>
    </row>
    <row r="89" ht="21.0" customHeight="1">
      <c r="A89" s="21"/>
      <c r="B89" s="52"/>
      <c r="C89" s="52"/>
      <c r="D89" s="52" t="s">
        <v>51</v>
      </c>
      <c r="E89" s="52" t="str">
        <f>VLOOKUP(D89,Datos!$B$6:$E$17,2,)</f>
        <v>Viajes</v>
      </c>
      <c r="F89" s="52" t="str">
        <f>VLOOKUP(D89,Datos!$B$6:$E$17,3,)</f>
        <v>Cantidad</v>
      </c>
      <c r="G89" s="73">
        <f>8*3</f>
        <v>24</v>
      </c>
      <c r="H89" s="74">
        <f>VLOOKUP(D89,Datos!$B$6:$E$17,4,)</f>
        <v>240</v>
      </c>
      <c r="I89" s="75">
        <f t="shared" si="16"/>
        <v>5760</v>
      </c>
      <c r="J89" s="23"/>
      <c r="K89" s="10"/>
      <c r="L89" s="10"/>
      <c r="M89" s="10"/>
      <c r="N89" s="10"/>
      <c r="O89" s="10"/>
      <c r="P89" s="10"/>
      <c r="Q89" s="10"/>
      <c r="R89" s="10"/>
      <c r="S89" s="10"/>
      <c r="T89" s="10"/>
      <c r="U89" s="10"/>
      <c r="V89" s="10"/>
      <c r="W89" s="10"/>
      <c r="X89" s="10"/>
      <c r="Y89" s="10"/>
      <c r="Z89" s="10"/>
    </row>
    <row r="90" ht="21.0" customHeight="1">
      <c r="A90" s="21"/>
      <c r="B90" s="52"/>
      <c r="C90" s="52"/>
      <c r="D90" s="52" t="s">
        <v>26</v>
      </c>
      <c r="E90" s="52" t="str">
        <f>VLOOKUP(D90,Datos!$B$6:$E$17,2,)</f>
        <v>Gastos Indirectos</v>
      </c>
      <c r="F90" s="52" t="str">
        <f>VLOOKUP(D90,Datos!$B$6:$E$17,3,)</f>
        <v>NA</v>
      </c>
      <c r="G90" s="73">
        <v>1.0</v>
      </c>
      <c r="H90" s="74">
        <f>VLOOKUP(D90,Datos!$B$6:$E$17,4,)</f>
        <v>30000</v>
      </c>
      <c r="I90" s="75">
        <f t="shared" si="16"/>
        <v>30000</v>
      </c>
      <c r="J90" s="23"/>
      <c r="K90" s="10"/>
      <c r="L90" s="10"/>
      <c r="M90" s="10"/>
      <c r="N90" s="10"/>
      <c r="O90" s="10"/>
      <c r="P90" s="10"/>
      <c r="Q90" s="10"/>
      <c r="R90" s="10"/>
      <c r="S90" s="10"/>
      <c r="T90" s="10"/>
      <c r="U90" s="10"/>
      <c r="V90" s="10"/>
      <c r="W90" s="10"/>
      <c r="X90" s="10"/>
      <c r="Y90" s="10"/>
      <c r="Z90" s="10"/>
    </row>
    <row r="91" ht="21.0" customHeight="1">
      <c r="A91" s="21"/>
      <c r="B91" s="52"/>
      <c r="C91" s="52"/>
      <c r="D91" s="52" t="s">
        <v>28</v>
      </c>
      <c r="E91" s="52" t="str">
        <f>VLOOKUP(D91,Datos!$B$6:$E$17,2,)</f>
        <v>Gastos Indirectos</v>
      </c>
      <c r="F91" s="52" t="str">
        <f>VLOOKUP(D91,Datos!$B$6:$E$17,3,)</f>
        <v>NA</v>
      </c>
      <c r="G91" s="73">
        <v>1.0</v>
      </c>
      <c r="H91" s="74">
        <f>VLOOKUP(D91,Datos!$B$6:$E$17,4,)</f>
        <v>19990</v>
      </c>
      <c r="I91" s="75">
        <f t="shared" si="16"/>
        <v>19990</v>
      </c>
      <c r="J91" s="23"/>
      <c r="K91" s="10"/>
      <c r="L91" s="10"/>
      <c r="M91" s="10"/>
      <c r="N91" s="10"/>
      <c r="O91" s="10"/>
      <c r="P91" s="10"/>
      <c r="Q91" s="10"/>
      <c r="R91" s="10"/>
      <c r="S91" s="10"/>
      <c r="T91" s="10"/>
      <c r="U91" s="10"/>
      <c r="V91" s="10"/>
      <c r="W91" s="10"/>
      <c r="X91" s="10"/>
      <c r="Y91" s="10"/>
      <c r="Z91" s="10"/>
    </row>
    <row r="92" ht="21.0" customHeight="1">
      <c r="A92" s="21"/>
      <c r="B92" s="52"/>
      <c r="C92" s="52"/>
      <c r="D92" s="52"/>
      <c r="E92" s="52"/>
      <c r="F92" s="52"/>
      <c r="G92" s="73"/>
      <c r="H92" s="74"/>
      <c r="I92" s="75"/>
      <c r="J92" s="23"/>
      <c r="K92" s="10"/>
      <c r="L92" s="10"/>
      <c r="M92" s="10"/>
      <c r="N92" s="10"/>
      <c r="O92" s="10"/>
      <c r="P92" s="10"/>
      <c r="Q92" s="10"/>
      <c r="R92" s="10"/>
      <c r="S92" s="10"/>
      <c r="T92" s="10"/>
      <c r="U92" s="10"/>
      <c r="V92" s="10"/>
      <c r="W92" s="10"/>
      <c r="X92" s="10"/>
      <c r="Y92" s="10"/>
      <c r="Z92" s="10"/>
    </row>
    <row r="93" ht="21.0" customHeight="1">
      <c r="A93" s="21"/>
      <c r="B93" s="63" t="s">
        <v>88</v>
      </c>
      <c r="C93" s="78" t="s">
        <v>89</v>
      </c>
      <c r="D93" s="63"/>
      <c r="E93" s="68"/>
      <c r="F93" s="68"/>
      <c r="G93" s="64"/>
      <c r="H93" s="65"/>
      <c r="I93" s="79">
        <f>I94+I98</f>
        <v>3520000</v>
      </c>
      <c r="J93" s="23"/>
      <c r="K93" s="10"/>
      <c r="L93" s="10"/>
      <c r="M93" s="10"/>
      <c r="N93" s="10"/>
      <c r="O93" s="10"/>
      <c r="P93" s="10"/>
      <c r="Q93" s="10"/>
      <c r="R93" s="10"/>
      <c r="S93" s="10"/>
      <c r="T93" s="10"/>
      <c r="U93" s="10"/>
      <c r="V93" s="10"/>
      <c r="W93" s="10"/>
      <c r="X93" s="10"/>
      <c r="Y93" s="10"/>
      <c r="Z93" s="10"/>
    </row>
    <row r="94" ht="21.0" customHeight="1">
      <c r="A94" s="21"/>
      <c r="B94" s="63"/>
      <c r="C94" s="78" t="s">
        <v>90</v>
      </c>
      <c r="D94" s="63"/>
      <c r="E94" s="68"/>
      <c r="F94" s="68"/>
      <c r="G94" s="64"/>
      <c r="H94" s="65"/>
      <c r="I94" s="66">
        <f>SUM(I95:I97)</f>
        <v>1600000</v>
      </c>
      <c r="J94" s="23"/>
      <c r="K94" s="10"/>
      <c r="L94" s="10"/>
      <c r="M94" s="10"/>
      <c r="N94" s="10"/>
      <c r="O94" s="10"/>
      <c r="P94" s="10"/>
      <c r="Q94" s="10"/>
      <c r="R94" s="10"/>
      <c r="S94" s="10"/>
      <c r="T94" s="10"/>
      <c r="U94" s="10"/>
      <c r="V94" s="10"/>
      <c r="W94" s="10"/>
      <c r="X94" s="10"/>
      <c r="Y94" s="10"/>
      <c r="Z94" s="10"/>
    </row>
    <row r="95" ht="21.0" customHeight="1">
      <c r="A95" s="21"/>
      <c r="B95" s="63"/>
      <c r="C95" s="78"/>
      <c r="D95" s="67" t="s">
        <v>12</v>
      </c>
      <c r="E95" s="68" t="str">
        <f>VLOOKUP(D95,Datos!$B$6:$E$17,2,)</f>
        <v>Labor (Personal)</v>
      </c>
      <c r="F95" s="68" t="str">
        <f>VLOOKUP(D95,Datos!$B$6:$E$17,3,)</f>
        <v>Horas / Jornadas</v>
      </c>
      <c r="G95" s="64">
        <v>80.0</v>
      </c>
      <c r="H95" s="65">
        <f>VLOOKUP(D95,Datos!$B$6:$E$17,4,)</f>
        <v>7500</v>
      </c>
      <c r="I95" s="69">
        <f t="shared" ref="I95:I97" si="17">G95*H95</f>
        <v>600000</v>
      </c>
      <c r="J95" s="80"/>
      <c r="K95" s="10"/>
      <c r="L95" s="10"/>
      <c r="M95" s="10"/>
      <c r="N95" s="10"/>
      <c r="O95" s="10"/>
      <c r="P95" s="10"/>
      <c r="Q95" s="10"/>
      <c r="R95" s="10"/>
      <c r="S95" s="10"/>
      <c r="T95" s="10"/>
      <c r="U95" s="10"/>
      <c r="V95" s="10"/>
      <c r="W95" s="10"/>
      <c r="X95" s="10"/>
      <c r="Y95" s="10"/>
      <c r="Z95" s="10"/>
    </row>
    <row r="96" ht="21.0" customHeight="1">
      <c r="A96" s="21"/>
      <c r="B96" s="63"/>
      <c r="C96" s="78"/>
      <c r="D96" s="67" t="s">
        <v>14</v>
      </c>
      <c r="E96" s="68" t="str">
        <f>VLOOKUP(D96,Datos!$B$6:$E$17,2,)</f>
        <v>Labor (Personal)</v>
      </c>
      <c r="F96" s="68" t="str">
        <f>VLOOKUP(D96,Datos!$B$6:$E$17,3,)</f>
        <v>Horas / Jornadas</v>
      </c>
      <c r="G96" s="64">
        <v>80.0</v>
      </c>
      <c r="H96" s="65">
        <f>VLOOKUP(D96,Datos!$B$6:$E$17,4,)</f>
        <v>6666.666667</v>
      </c>
      <c r="I96" s="69">
        <f t="shared" si="17"/>
        <v>533333.3333</v>
      </c>
      <c r="J96" s="81"/>
      <c r="K96" s="10"/>
      <c r="L96" s="10"/>
      <c r="M96" s="10"/>
      <c r="N96" s="10"/>
      <c r="O96" s="10"/>
      <c r="P96" s="10"/>
      <c r="Q96" s="10"/>
      <c r="R96" s="10"/>
      <c r="S96" s="10"/>
      <c r="T96" s="10"/>
      <c r="U96" s="10"/>
      <c r="V96" s="10"/>
      <c r="W96" s="10"/>
      <c r="X96" s="10"/>
      <c r="Y96" s="10"/>
      <c r="Z96" s="10"/>
    </row>
    <row r="97" ht="21.0" customHeight="1">
      <c r="A97" s="21"/>
      <c r="B97" s="63"/>
      <c r="C97" s="78"/>
      <c r="D97" s="67" t="s">
        <v>16</v>
      </c>
      <c r="E97" s="68" t="str">
        <f>VLOOKUP(D97,Datos!$B$6:$E$17,2,)</f>
        <v>Labor (Personal)</v>
      </c>
      <c r="F97" s="68" t="str">
        <f>VLOOKUP(D97,Datos!$B$6:$E$17,3,)</f>
        <v>Horas / Jornadas</v>
      </c>
      <c r="G97" s="64">
        <v>80.0</v>
      </c>
      <c r="H97" s="65">
        <f>VLOOKUP(D97,Datos!$B$6:$E$17,4,)</f>
        <v>5833.333333</v>
      </c>
      <c r="I97" s="69">
        <f t="shared" si="17"/>
        <v>466666.6667</v>
      </c>
      <c r="J97" s="81"/>
      <c r="K97" s="10"/>
      <c r="L97" s="10"/>
      <c r="M97" s="10"/>
      <c r="N97" s="10"/>
      <c r="O97" s="10"/>
      <c r="P97" s="10"/>
      <c r="Q97" s="10"/>
      <c r="R97" s="10"/>
      <c r="S97" s="10"/>
      <c r="T97" s="10"/>
      <c r="U97" s="10"/>
      <c r="V97" s="10"/>
      <c r="W97" s="10"/>
      <c r="X97" s="10"/>
      <c r="Y97" s="10"/>
      <c r="Z97" s="10"/>
    </row>
    <row r="98" ht="21.0" customHeight="1">
      <c r="A98" s="21"/>
      <c r="B98" s="63"/>
      <c r="C98" s="78" t="s">
        <v>91</v>
      </c>
      <c r="D98" s="63"/>
      <c r="E98" s="68"/>
      <c r="F98" s="68"/>
      <c r="G98" s="64"/>
      <c r="H98" s="65"/>
      <c r="I98" s="66">
        <f>SUM(I99:I101)</f>
        <v>1920000</v>
      </c>
      <c r="J98" s="81"/>
      <c r="K98" s="10"/>
      <c r="L98" s="10"/>
      <c r="M98" s="10"/>
      <c r="N98" s="10"/>
      <c r="O98" s="10"/>
      <c r="P98" s="10"/>
      <c r="Q98" s="10"/>
      <c r="R98" s="10"/>
      <c r="S98" s="10"/>
      <c r="T98" s="10"/>
      <c r="U98" s="10"/>
      <c r="V98" s="10"/>
      <c r="W98" s="10"/>
      <c r="X98" s="10"/>
      <c r="Y98" s="10"/>
      <c r="Z98" s="10"/>
    </row>
    <row r="99" ht="21.0" customHeight="1">
      <c r="A99" s="21"/>
      <c r="B99" s="63"/>
      <c r="C99" s="78"/>
      <c r="D99" s="67" t="s">
        <v>12</v>
      </c>
      <c r="E99" s="68" t="str">
        <f>VLOOKUP(D99,Datos!$B$6:$E$17,2,)</f>
        <v>Labor (Personal)</v>
      </c>
      <c r="F99" s="68" t="str">
        <f>VLOOKUP(D99,Datos!$B$6:$E$17,3,)</f>
        <v>Horas / Jornadas</v>
      </c>
      <c r="G99" s="64">
        <v>96.0</v>
      </c>
      <c r="H99" s="65">
        <f>VLOOKUP(D99,Datos!$B$6:$E$17,4,)</f>
        <v>7500</v>
      </c>
      <c r="I99" s="69">
        <f t="shared" ref="I99:I101" si="18">G99*H99</f>
        <v>720000</v>
      </c>
      <c r="J99" s="81"/>
      <c r="K99" s="10"/>
      <c r="L99" s="10"/>
      <c r="M99" s="10"/>
      <c r="N99" s="10"/>
      <c r="O99" s="10"/>
      <c r="P99" s="10"/>
      <c r="Q99" s="10"/>
      <c r="R99" s="10"/>
      <c r="S99" s="10"/>
      <c r="T99" s="10"/>
      <c r="U99" s="10"/>
      <c r="V99" s="10"/>
      <c r="W99" s="10"/>
      <c r="X99" s="10"/>
      <c r="Y99" s="10"/>
      <c r="Z99" s="10"/>
    </row>
    <row r="100" ht="21.0" customHeight="1">
      <c r="A100" s="21"/>
      <c r="B100" s="63"/>
      <c r="C100" s="78"/>
      <c r="D100" s="67" t="s">
        <v>14</v>
      </c>
      <c r="E100" s="68" t="str">
        <f>VLOOKUP(D100,Datos!$B$6:$E$17,2,)</f>
        <v>Labor (Personal)</v>
      </c>
      <c r="F100" s="68" t="str">
        <f>VLOOKUP(D100,Datos!$B$6:$E$17,3,)</f>
        <v>Horas / Jornadas</v>
      </c>
      <c r="G100" s="64">
        <v>96.0</v>
      </c>
      <c r="H100" s="65">
        <f>VLOOKUP(D100,Datos!$B$6:$E$17,4,)</f>
        <v>6666.666667</v>
      </c>
      <c r="I100" s="69">
        <f t="shared" si="18"/>
        <v>640000</v>
      </c>
      <c r="J100" s="81"/>
      <c r="K100" s="10"/>
      <c r="L100" s="10"/>
      <c r="M100" s="10"/>
      <c r="N100" s="10"/>
      <c r="O100" s="10"/>
      <c r="P100" s="10"/>
      <c r="Q100" s="10"/>
      <c r="R100" s="10"/>
      <c r="S100" s="10"/>
      <c r="T100" s="10"/>
      <c r="U100" s="10"/>
      <c r="V100" s="10"/>
      <c r="W100" s="10"/>
      <c r="X100" s="10"/>
      <c r="Y100" s="10"/>
      <c r="Z100" s="10"/>
    </row>
    <row r="101" ht="21.0" customHeight="1">
      <c r="A101" s="21"/>
      <c r="B101" s="63"/>
      <c r="C101" s="78"/>
      <c r="D101" s="67" t="s">
        <v>16</v>
      </c>
      <c r="E101" s="68" t="str">
        <f>VLOOKUP(D101,Datos!$B$6:$E$17,2,)</f>
        <v>Labor (Personal)</v>
      </c>
      <c r="F101" s="68" t="str">
        <f>VLOOKUP(D101,Datos!$B$6:$E$17,3,)</f>
        <v>Horas / Jornadas</v>
      </c>
      <c r="G101" s="64">
        <v>96.0</v>
      </c>
      <c r="H101" s="65">
        <f>VLOOKUP(D101,Datos!$B$6:$E$17,4,)</f>
        <v>5833.333333</v>
      </c>
      <c r="I101" s="69">
        <f t="shared" si="18"/>
        <v>560000</v>
      </c>
      <c r="J101" s="81"/>
      <c r="K101" s="10"/>
      <c r="L101" s="10"/>
      <c r="M101" s="10"/>
      <c r="N101" s="10"/>
      <c r="O101" s="10"/>
      <c r="P101" s="10"/>
      <c r="Q101" s="10"/>
      <c r="R101" s="10"/>
      <c r="S101" s="10"/>
      <c r="T101" s="10"/>
      <c r="U101" s="10"/>
      <c r="V101" s="10"/>
      <c r="W101" s="10"/>
      <c r="X101" s="10"/>
      <c r="Y101" s="10"/>
      <c r="Z101" s="10"/>
    </row>
    <row r="102" ht="21.0" customHeight="1">
      <c r="A102" s="21"/>
      <c r="B102" s="63" t="s">
        <v>92</v>
      </c>
      <c r="C102" s="78" t="s">
        <v>93</v>
      </c>
      <c r="D102" s="70"/>
      <c r="E102" s="68"/>
      <c r="F102" s="68"/>
      <c r="G102" s="77"/>
      <c r="H102" s="65"/>
      <c r="I102" s="82">
        <f>I103+I107</f>
        <v>1120000</v>
      </c>
      <c r="J102" s="81"/>
      <c r="K102" s="10"/>
      <c r="L102" s="10"/>
      <c r="M102" s="10"/>
      <c r="N102" s="10"/>
      <c r="O102" s="10"/>
      <c r="P102" s="10"/>
      <c r="Q102" s="10"/>
      <c r="R102" s="10"/>
      <c r="S102" s="10"/>
      <c r="T102" s="10"/>
      <c r="U102" s="10"/>
      <c r="V102" s="10"/>
      <c r="W102" s="10"/>
      <c r="X102" s="10"/>
      <c r="Y102" s="10"/>
      <c r="Z102" s="10"/>
    </row>
    <row r="103" ht="21.0" customHeight="1">
      <c r="A103" s="21"/>
      <c r="B103" s="63"/>
      <c r="C103" s="78" t="s">
        <v>94</v>
      </c>
      <c r="D103" s="70"/>
      <c r="E103" s="68"/>
      <c r="F103" s="68"/>
      <c r="G103" s="77"/>
      <c r="H103" s="65"/>
      <c r="I103" s="83">
        <f>SUM(I104:I106)</f>
        <v>480000</v>
      </c>
      <c r="J103" s="81"/>
      <c r="K103" s="10"/>
      <c r="L103" s="10"/>
      <c r="M103" s="10"/>
      <c r="N103" s="10"/>
      <c r="O103" s="10"/>
      <c r="P103" s="10"/>
      <c r="Q103" s="10"/>
      <c r="R103" s="10"/>
      <c r="S103" s="10"/>
      <c r="T103" s="10"/>
      <c r="U103" s="10"/>
      <c r="V103" s="10"/>
      <c r="W103" s="10"/>
      <c r="X103" s="10"/>
      <c r="Y103" s="10"/>
      <c r="Z103" s="10"/>
    </row>
    <row r="104" ht="21.0" customHeight="1">
      <c r="A104" s="21"/>
      <c r="B104" s="63"/>
      <c r="C104" s="78"/>
      <c r="D104" s="67" t="s">
        <v>12</v>
      </c>
      <c r="E104" s="68" t="str">
        <f>VLOOKUP(D104,Datos!$B$6:$E$17,2,)</f>
        <v>Labor (Personal)</v>
      </c>
      <c r="F104" s="68" t="str">
        <f>VLOOKUP(D104,Datos!$B$6:$E$17,3,)</f>
        <v>Horas / Jornadas</v>
      </c>
      <c r="G104" s="64">
        <v>24.0</v>
      </c>
      <c r="H104" s="65">
        <f>VLOOKUP(D104,Datos!$B$6:$E$17,4,)</f>
        <v>7500</v>
      </c>
      <c r="I104" s="69">
        <f t="shared" ref="I104:I106" si="19">G104*H104</f>
        <v>180000</v>
      </c>
      <c r="J104" s="81"/>
      <c r="K104" s="10"/>
      <c r="L104" s="10"/>
      <c r="M104" s="10"/>
      <c r="N104" s="10"/>
      <c r="O104" s="10"/>
      <c r="P104" s="10"/>
      <c r="Q104" s="10"/>
      <c r="R104" s="10"/>
      <c r="S104" s="10"/>
      <c r="T104" s="10"/>
      <c r="U104" s="10"/>
      <c r="V104" s="10"/>
      <c r="W104" s="10"/>
      <c r="X104" s="10"/>
      <c r="Y104" s="10"/>
      <c r="Z104" s="10"/>
    </row>
    <row r="105" ht="21.0" customHeight="1">
      <c r="A105" s="21"/>
      <c r="B105" s="63"/>
      <c r="C105" s="78"/>
      <c r="D105" s="67" t="s">
        <v>14</v>
      </c>
      <c r="E105" s="68" t="str">
        <f>VLOOKUP(D105,Datos!$B$6:$E$17,2,)</f>
        <v>Labor (Personal)</v>
      </c>
      <c r="F105" s="68" t="str">
        <f>VLOOKUP(D105,Datos!$B$6:$E$17,3,)</f>
        <v>Horas / Jornadas</v>
      </c>
      <c r="G105" s="64">
        <v>24.0</v>
      </c>
      <c r="H105" s="65">
        <f>VLOOKUP(D105,Datos!$B$6:$E$17,4,)</f>
        <v>6666.666667</v>
      </c>
      <c r="I105" s="69">
        <f t="shared" si="19"/>
        <v>160000</v>
      </c>
      <c r="J105" s="81"/>
      <c r="K105" s="10"/>
      <c r="L105" s="10"/>
      <c r="M105" s="10"/>
      <c r="N105" s="10"/>
      <c r="O105" s="10"/>
      <c r="P105" s="10"/>
      <c r="Q105" s="10"/>
      <c r="R105" s="10"/>
      <c r="S105" s="10"/>
      <c r="T105" s="10"/>
      <c r="U105" s="10"/>
      <c r="V105" s="10"/>
      <c r="W105" s="10"/>
      <c r="X105" s="10"/>
      <c r="Y105" s="10"/>
      <c r="Z105" s="10"/>
    </row>
    <row r="106" ht="21.0" customHeight="1">
      <c r="A106" s="21"/>
      <c r="B106" s="63"/>
      <c r="C106" s="78"/>
      <c r="D106" s="67" t="s">
        <v>16</v>
      </c>
      <c r="E106" s="68" t="str">
        <f>VLOOKUP(D106,Datos!$B$6:$E$17,2,)</f>
        <v>Labor (Personal)</v>
      </c>
      <c r="F106" s="68" t="str">
        <f>VLOOKUP(D106,Datos!$B$6:$E$17,3,)</f>
        <v>Horas / Jornadas</v>
      </c>
      <c r="G106" s="64">
        <v>24.0</v>
      </c>
      <c r="H106" s="65">
        <f>VLOOKUP(D106,Datos!$B$6:$E$17,4,)</f>
        <v>5833.333333</v>
      </c>
      <c r="I106" s="69">
        <f t="shared" si="19"/>
        <v>140000</v>
      </c>
      <c r="J106" s="81"/>
      <c r="K106" s="10"/>
      <c r="L106" s="10"/>
      <c r="M106" s="10"/>
      <c r="N106" s="10"/>
      <c r="O106" s="10"/>
      <c r="P106" s="10"/>
      <c r="Q106" s="10"/>
      <c r="R106" s="10"/>
      <c r="S106" s="10"/>
      <c r="T106" s="10"/>
      <c r="U106" s="10"/>
      <c r="V106" s="10"/>
      <c r="W106" s="10"/>
      <c r="X106" s="10"/>
      <c r="Y106" s="10"/>
      <c r="Z106" s="10"/>
    </row>
    <row r="107" ht="21.0" customHeight="1">
      <c r="A107" s="21"/>
      <c r="B107" s="63"/>
      <c r="C107" s="78" t="s">
        <v>95</v>
      </c>
      <c r="D107" s="63"/>
      <c r="E107" s="68"/>
      <c r="F107" s="68"/>
      <c r="G107" s="64"/>
      <c r="H107" s="65"/>
      <c r="I107" s="66">
        <f>SUM(I108:I110)</f>
        <v>640000</v>
      </c>
      <c r="J107" s="81"/>
      <c r="K107" s="10"/>
      <c r="L107" s="10"/>
      <c r="M107" s="10"/>
      <c r="N107" s="10"/>
      <c r="O107" s="10"/>
      <c r="P107" s="10"/>
      <c r="Q107" s="10"/>
      <c r="R107" s="10"/>
      <c r="S107" s="10"/>
      <c r="T107" s="10"/>
      <c r="U107" s="10"/>
      <c r="V107" s="10"/>
      <c r="W107" s="10"/>
      <c r="X107" s="10"/>
      <c r="Y107" s="10"/>
      <c r="Z107" s="10"/>
    </row>
    <row r="108" ht="21.0" customHeight="1">
      <c r="A108" s="21"/>
      <c r="B108" s="63"/>
      <c r="C108" s="78"/>
      <c r="D108" s="67" t="s">
        <v>12</v>
      </c>
      <c r="E108" s="68" t="str">
        <f>VLOOKUP(D108,Datos!$B$6:$E$17,2,)</f>
        <v>Labor (Personal)</v>
      </c>
      <c r="F108" s="68" t="str">
        <f>VLOOKUP(D108,Datos!$B$6:$E$17,3,)</f>
        <v>Horas / Jornadas</v>
      </c>
      <c r="G108" s="64">
        <v>32.0</v>
      </c>
      <c r="H108" s="65">
        <f>VLOOKUP(D108,Datos!$B$6:$E$17,4,)</f>
        <v>7500</v>
      </c>
      <c r="I108" s="69">
        <f t="shared" ref="I108:I110" si="20">G108*H108</f>
        <v>240000</v>
      </c>
      <c r="J108" s="81"/>
      <c r="K108" s="10"/>
      <c r="L108" s="10"/>
      <c r="M108" s="10"/>
      <c r="N108" s="10"/>
      <c r="O108" s="10"/>
      <c r="P108" s="10"/>
      <c r="Q108" s="10"/>
      <c r="R108" s="10"/>
      <c r="S108" s="10"/>
      <c r="T108" s="10"/>
      <c r="U108" s="10"/>
      <c r="V108" s="10"/>
      <c r="W108" s="10"/>
      <c r="X108" s="10"/>
      <c r="Y108" s="10"/>
      <c r="Z108" s="10"/>
    </row>
    <row r="109" ht="21.0" customHeight="1">
      <c r="A109" s="21"/>
      <c r="B109" s="63"/>
      <c r="C109" s="78"/>
      <c r="D109" s="67" t="s">
        <v>14</v>
      </c>
      <c r="E109" s="68" t="str">
        <f>VLOOKUP(D109,Datos!$B$6:$E$17,2,)</f>
        <v>Labor (Personal)</v>
      </c>
      <c r="F109" s="68" t="str">
        <f>VLOOKUP(D109,Datos!$B$6:$E$17,3,)</f>
        <v>Horas / Jornadas</v>
      </c>
      <c r="G109" s="64">
        <v>32.0</v>
      </c>
      <c r="H109" s="65">
        <f>VLOOKUP(D109,Datos!$B$6:$E$17,4,)</f>
        <v>6666.666667</v>
      </c>
      <c r="I109" s="69">
        <f t="shared" si="20"/>
        <v>213333.3333</v>
      </c>
      <c r="J109" s="81"/>
      <c r="K109" s="10"/>
      <c r="L109" s="10"/>
      <c r="M109" s="10"/>
      <c r="N109" s="10"/>
      <c r="O109" s="10"/>
      <c r="P109" s="10"/>
      <c r="Q109" s="10"/>
      <c r="R109" s="10"/>
      <c r="S109" s="10"/>
      <c r="T109" s="10"/>
      <c r="U109" s="10"/>
      <c r="V109" s="10"/>
      <c r="W109" s="10"/>
      <c r="X109" s="10"/>
      <c r="Y109" s="10"/>
      <c r="Z109" s="10"/>
    </row>
    <row r="110" ht="21.0" customHeight="1">
      <c r="A110" s="21"/>
      <c r="B110" s="63"/>
      <c r="C110" s="78"/>
      <c r="D110" s="67" t="s">
        <v>16</v>
      </c>
      <c r="E110" s="68" t="str">
        <f>VLOOKUP(D110,Datos!$B$6:$E$17,2,)</f>
        <v>Labor (Personal)</v>
      </c>
      <c r="F110" s="68" t="str">
        <f>VLOOKUP(D110,Datos!$B$6:$E$17,3,)</f>
        <v>Horas / Jornadas</v>
      </c>
      <c r="G110" s="64">
        <v>32.0</v>
      </c>
      <c r="H110" s="65">
        <f>VLOOKUP(D110,Datos!$B$6:$E$17,4,)</f>
        <v>5833.333333</v>
      </c>
      <c r="I110" s="69">
        <f t="shared" si="20"/>
        <v>186666.6667</v>
      </c>
      <c r="J110" s="81"/>
      <c r="K110" s="10"/>
      <c r="L110" s="10"/>
      <c r="M110" s="10"/>
      <c r="N110" s="10"/>
      <c r="O110" s="10"/>
      <c r="P110" s="10"/>
      <c r="Q110" s="10"/>
      <c r="R110" s="10"/>
      <c r="S110" s="10"/>
      <c r="T110" s="10"/>
      <c r="U110" s="10"/>
      <c r="V110" s="10"/>
      <c r="W110" s="10"/>
      <c r="X110" s="10"/>
      <c r="Y110" s="10"/>
      <c r="Z110" s="10"/>
    </row>
    <row r="111" ht="21.0" customHeight="1">
      <c r="A111" s="21"/>
      <c r="B111" s="63" t="s">
        <v>96</v>
      </c>
      <c r="C111" s="78" t="s">
        <v>97</v>
      </c>
      <c r="D111" s="63"/>
      <c r="E111" s="68"/>
      <c r="F111" s="68"/>
      <c r="G111" s="64"/>
      <c r="H111" s="65"/>
      <c r="I111" s="79">
        <f>I112+I117+I121</f>
        <v>1760000</v>
      </c>
      <c r="J111" s="81"/>
      <c r="K111" s="10"/>
      <c r="L111" s="10"/>
      <c r="M111" s="10"/>
      <c r="N111" s="10"/>
      <c r="O111" s="10"/>
      <c r="P111" s="10"/>
      <c r="Q111" s="10"/>
      <c r="R111" s="10"/>
      <c r="S111" s="10"/>
      <c r="T111" s="10"/>
      <c r="U111" s="10"/>
      <c r="V111" s="10"/>
      <c r="W111" s="10"/>
      <c r="X111" s="10"/>
      <c r="Y111" s="10"/>
      <c r="Z111" s="10"/>
    </row>
    <row r="112" ht="21.0" customHeight="1">
      <c r="A112" s="21"/>
      <c r="B112" s="63"/>
      <c r="C112" s="78" t="s">
        <v>98</v>
      </c>
      <c r="D112" s="63"/>
      <c r="E112" s="68"/>
      <c r="F112" s="68"/>
      <c r="G112" s="64"/>
      <c r="H112" s="65"/>
      <c r="I112" s="66">
        <f>SUM(I113:I116)</f>
        <v>160000</v>
      </c>
      <c r="J112" s="23"/>
      <c r="K112" s="10"/>
      <c r="L112" s="10"/>
      <c r="M112" s="10"/>
      <c r="N112" s="10"/>
      <c r="O112" s="10"/>
      <c r="P112" s="10"/>
      <c r="Q112" s="10"/>
      <c r="R112" s="10"/>
      <c r="S112" s="10"/>
      <c r="T112" s="10"/>
      <c r="U112" s="10"/>
      <c r="V112" s="10"/>
      <c r="W112" s="10"/>
      <c r="X112" s="10"/>
      <c r="Y112" s="10"/>
      <c r="Z112" s="10"/>
    </row>
    <row r="113" ht="21.0" customHeight="1">
      <c r="A113" s="21"/>
      <c r="B113" s="63"/>
      <c r="C113" s="78"/>
      <c r="D113" s="67" t="s">
        <v>12</v>
      </c>
      <c r="E113" s="68" t="str">
        <f>VLOOKUP(D113,Datos!$B$6:$E$17,2,)</f>
        <v>Labor (Personal)</v>
      </c>
      <c r="F113" s="68" t="str">
        <f>VLOOKUP(D113,Datos!$B$6:$E$17,3,)</f>
        <v>Horas / Jornadas</v>
      </c>
      <c r="G113" s="64">
        <v>8.0</v>
      </c>
      <c r="H113" s="65">
        <f>VLOOKUP(D113,Datos!$B$6:$E$17,4,)</f>
        <v>7500</v>
      </c>
      <c r="I113" s="69">
        <f t="shared" ref="I113:I116" si="21">G113*H113</f>
        <v>60000</v>
      </c>
      <c r="J113" s="23"/>
      <c r="K113" s="10"/>
      <c r="L113" s="10"/>
      <c r="M113" s="10"/>
      <c r="N113" s="10"/>
      <c r="O113" s="10"/>
      <c r="P113" s="10"/>
      <c r="Q113" s="10"/>
      <c r="R113" s="10"/>
      <c r="S113" s="10"/>
      <c r="T113" s="10"/>
      <c r="U113" s="10"/>
      <c r="V113" s="10"/>
      <c r="W113" s="10"/>
      <c r="X113" s="10"/>
      <c r="Y113" s="10"/>
      <c r="Z113" s="10"/>
    </row>
    <row r="114" ht="21.0" customHeight="1">
      <c r="A114" s="21"/>
      <c r="B114" s="63"/>
      <c r="C114" s="78"/>
      <c r="D114" s="67" t="s">
        <v>14</v>
      </c>
      <c r="E114" s="68" t="str">
        <f>VLOOKUP(D114,Datos!$B$6:$E$17,2,)</f>
        <v>Labor (Personal)</v>
      </c>
      <c r="F114" s="68" t="str">
        <f>VLOOKUP(D114,Datos!$B$6:$E$17,3,)</f>
        <v>Horas / Jornadas</v>
      </c>
      <c r="G114" s="64">
        <v>8.0</v>
      </c>
      <c r="H114" s="65">
        <f>VLOOKUP(D114,Datos!$B$6:$E$17,4,)</f>
        <v>6666.666667</v>
      </c>
      <c r="I114" s="69">
        <f t="shared" si="21"/>
        <v>53333.33333</v>
      </c>
      <c r="J114" s="23"/>
      <c r="K114" s="10"/>
      <c r="L114" s="10"/>
      <c r="M114" s="10"/>
      <c r="N114" s="10"/>
      <c r="O114" s="10"/>
      <c r="P114" s="10"/>
      <c r="Q114" s="10"/>
      <c r="R114" s="10"/>
      <c r="S114" s="10"/>
      <c r="T114" s="10"/>
      <c r="U114" s="10"/>
      <c r="V114" s="10"/>
      <c r="W114" s="10"/>
      <c r="X114" s="10"/>
      <c r="Y114" s="10"/>
      <c r="Z114" s="10"/>
    </row>
    <row r="115" ht="21.0" customHeight="1">
      <c r="A115" s="21"/>
      <c r="B115" s="63"/>
      <c r="C115" s="78"/>
      <c r="D115" s="67" t="s">
        <v>16</v>
      </c>
      <c r="E115" s="68" t="str">
        <f>VLOOKUP(D115,Datos!$B$6:$E$17,2,)</f>
        <v>Labor (Personal)</v>
      </c>
      <c r="F115" s="68" t="str">
        <f>VLOOKUP(D115,Datos!$B$6:$E$17,3,)</f>
        <v>Horas / Jornadas</v>
      </c>
      <c r="G115" s="64">
        <v>8.0</v>
      </c>
      <c r="H115" s="65">
        <f>VLOOKUP(D115,Datos!$B$6:$E$17,4,)</f>
        <v>5833.333333</v>
      </c>
      <c r="I115" s="69">
        <f t="shared" si="21"/>
        <v>46666.66667</v>
      </c>
      <c r="J115" s="23"/>
      <c r="K115" s="10"/>
      <c r="L115" s="10"/>
      <c r="M115" s="10"/>
      <c r="N115" s="10"/>
      <c r="O115" s="10"/>
      <c r="P115" s="10"/>
      <c r="Q115" s="10"/>
      <c r="R115" s="10"/>
      <c r="S115" s="10"/>
      <c r="T115" s="10"/>
      <c r="U115" s="10"/>
      <c r="V115" s="10"/>
      <c r="W115" s="10"/>
      <c r="X115" s="10"/>
      <c r="Y115" s="10"/>
      <c r="Z115" s="10"/>
    </row>
    <row r="116" ht="21.0" customHeight="1">
      <c r="A116" s="21"/>
      <c r="B116" s="63"/>
      <c r="C116" s="78"/>
      <c r="D116" s="63" t="s">
        <v>46</v>
      </c>
      <c r="E116" s="68" t="str">
        <f>VLOOKUP(D116,Datos!$B$6:$E$17,2,)</f>
        <v>Consultoría</v>
      </c>
      <c r="F116" s="68" t="str">
        <f>VLOOKUP(D116,Datos!$B$6:$E$17,3,)</f>
        <v>Horas / Jornadas</v>
      </c>
      <c r="G116" s="64">
        <v>4.0</v>
      </c>
      <c r="H116" s="65">
        <f>VLOOKUP(D116,Datos!$B$6:$E$17,4,)</f>
        <v>0</v>
      </c>
      <c r="I116" s="69">
        <f t="shared" si="21"/>
        <v>0</v>
      </c>
      <c r="J116" s="23"/>
      <c r="K116" s="10"/>
      <c r="L116" s="10"/>
      <c r="M116" s="10"/>
      <c r="N116" s="10"/>
      <c r="O116" s="10"/>
      <c r="P116" s="10"/>
      <c r="Q116" s="10"/>
      <c r="R116" s="10"/>
      <c r="S116" s="10"/>
      <c r="T116" s="10"/>
      <c r="U116" s="10"/>
      <c r="V116" s="10"/>
      <c r="W116" s="10"/>
      <c r="X116" s="10"/>
      <c r="Y116" s="10"/>
      <c r="Z116" s="10"/>
    </row>
    <row r="117" ht="21.0" customHeight="1">
      <c r="A117" s="21"/>
      <c r="B117" s="70"/>
      <c r="C117" s="78" t="s">
        <v>99</v>
      </c>
      <c r="D117" s="63"/>
      <c r="E117" s="68"/>
      <c r="F117" s="68"/>
      <c r="G117" s="64"/>
      <c r="H117" s="65"/>
      <c r="I117" s="66">
        <f>SUM(I118:I120)</f>
        <v>800000</v>
      </c>
      <c r="J117" s="23"/>
      <c r="K117" s="10"/>
      <c r="L117" s="10"/>
      <c r="M117" s="10"/>
      <c r="N117" s="10"/>
      <c r="O117" s="10"/>
      <c r="P117" s="10"/>
      <c r="Q117" s="10"/>
      <c r="R117" s="10"/>
      <c r="S117" s="10"/>
      <c r="T117" s="10"/>
      <c r="U117" s="10"/>
      <c r="V117" s="10"/>
      <c r="W117" s="10"/>
      <c r="X117" s="10"/>
      <c r="Y117" s="10"/>
      <c r="Z117" s="10"/>
    </row>
    <row r="118" ht="21.0" customHeight="1">
      <c r="A118" s="21"/>
      <c r="B118" s="70"/>
      <c r="C118" s="78"/>
      <c r="D118" s="67" t="s">
        <v>12</v>
      </c>
      <c r="E118" s="68" t="str">
        <f>VLOOKUP(D118,Datos!$B$6:$E$17,2,)</f>
        <v>Labor (Personal)</v>
      </c>
      <c r="F118" s="68" t="str">
        <f>VLOOKUP(D118,Datos!$B$6:$E$17,3,)</f>
        <v>Horas / Jornadas</v>
      </c>
      <c r="G118" s="64">
        <v>40.0</v>
      </c>
      <c r="H118" s="65">
        <f>VLOOKUP(D118,Datos!$B$6:$E$17,4,)</f>
        <v>7500</v>
      </c>
      <c r="I118" s="69">
        <f t="shared" ref="I118:I120" si="22">G118*H118</f>
        <v>300000</v>
      </c>
      <c r="J118" s="23"/>
      <c r="K118" s="10"/>
      <c r="L118" s="10"/>
      <c r="M118" s="10"/>
      <c r="N118" s="10"/>
      <c r="O118" s="10"/>
      <c r="P118" s="10"/>
      <c r="Q118" s="10"/>
      <c r="R118" s="10"/>
      <c r="S118" s="10"/>
      <c r="T118" s="10"/>
      <c r="U118" s="10"/>
      <c r="V118" s="10"/>
      <c r="W118" s="10"/>
      <c r="X118" s="10"/>
      <c r="Y118" s="10"/>
      <c r="Z118" s="10"/>
    </row>
    <row r="119" ht="21.0" customHeight="1">
      <c r="A119" s="21"/>
      <c r="B119" s="70"/>
      <c r="C119" s="78"/>
      <c r="D119" s="67" t="s">
        <v>14</v>
      </c>
      <c r="E119" s="68" t="str">
        <f>VLOOKUP(D119,Datos!$B$6:$E$17,2,)</f>
        <v>Labor (Personal)</v>
      </c>
      <c r="F119" s="68" t="str">
        <f>VLOOKUP(D119,Datos!$B$6:$E$17,3,)</f>
        <v>Horas / Jornadas</v>
      </c>
      <c r="G119" s="64">
        <v>40.0</v>
      </c>
      <c r="H119" s="65">
        <f>VLOOKUP(D119,Datos!$B$6:$E$17,4,)</f>
        <v>6666.666667</v>
      </c>
      <c r="I119" s="69">
        <f t="shared" si="22"/>
        <v>266666.6667</v>
      </c>
      <c r="J119" s="23"/>
      <c r="K119" s="10"/>
      <c r="L119" s="10"/>
      <c r="M119" s="10"/>
      <c r="N119" s="10"/>
      <c r="O119" s="10"/>
      <c r="P119" s="10"/>
      <c r="Q119" s="10"/>
      <c r="R119" s="10"/>
      <c r="S119" s="10"/>
      <c r="T119" s="10"/>
      <c r="U119" s="10"/>
      <c r="V119" s="10"/>
      <c r="W119" s="10"/>
      <c r="X119" s="10"/>
      <c r="Y119" s="10"/>
      <c r="Z119" s="10"/>
    </row>
    <row r="120" ht="21.0" customHeight="1">
      <c r="A120" s="21"/>
      <c r="B120" s="63"/>
      <c r="C120" s="78"/>
      <c r="D120" s="67" t="s">
        <v>16</v>
      </c>
      <c r="E120" s="68" t="str">
        <f>VLOOKUP(D120,Datos!$B$6:$E$17,2,)</f>
        <v>Labor (Personal)</v>
      </c>
      <c r="F120" s="68" t="str">
        <f>VLOOKUP(D120,Datos!$B$6:$E$17,3,)</f>
        <v>Horas / Jornadas</v>
      </c>
      <c r="G120" s="64">
        <v>40.0</v>
      </c>
      <c r="H120" s="65">
        <f>VLOOKUP(D120,Datos!$B$6:$E$17,4,)</f>
        <v>5833.333333</v>
      </c>
      <c r="I120" s="69">
        <f t="shared" si="22"/>
        <v>233333.3333</v>
      </c>
      <c r="J120" s="23"/>
      <c r="K120" s="10"/>
      <c r="L120" s="10"/>
      <c r="M120" s="10"/>
      <c r="N120" s="10"/>
      <c r="O120" s="10"/>
      <c r="P120" s="10"/>
      <c r="Q120" s="10"/>
      <c r="R120" s="10"/>
      <c r="S120" s="10"/>
      <c r="T120" s="10"/>
      <c r="U120" s="10"/>
      <c r="V120" s="10"/>
      <c r="W120" s="10"/>
      <c r="X120" s="10"/>
      <c r="Y120" s="10"/>
      <c r="Z120" s="10"/>
    </row>
    <row r="121" ht="21.0" customHeight="1">
      <c r="A121" s="21"/>
      <c r="B121" s="70"/>
      <c r="C121" s="78" t="s">
        <v>100</v>
      </c>
      <c r="D121" s="63"/>
      <c r="E121" s="68"/>
      <c r="F121" s="68"/>
      <c r="G121" s="64"/>
      <c r="H121" s="65"/>
      <c r="I121" s="66">
        <f>SUM(I122:I124)</f>
        <v>800000</v>
      </c>
      <c r="J121" s="23"/>
      <c r="K121" s="10"/>
      <c r="L121" s="10"/>
      <c r="M121" s="10"/>
      <c r="N121" s="10"/>
      <c r="O121" s="10"/>
      <c r="P121" s="10"/>
      <c r="Q121" s="10"/>
      <c r="R121" s="10"/>
      <c r="S121" s="10"/>
      <c r="T121" s="10"/>
      <c r="U121" s="10"/>
      <c r="V121" s="10"/>
      <c r="W121" s="10"/>
      <c r="X121" s="10"/>
      <c r="Y121" s="10"/>
      <c r="Z121" s="10"/>
    </row>
    <row r="122" ht="21.0" customHeight="1">
      <c r="A122" s="21"/>
      <c r="B122" s="70"/>
      <c r="C122" s="78"/>
      <c r="D122" s="67" t="s">
        <v>12</v>
      </c>
      <c r="E122" s="68" t="str">
        <f>VLOOKUP(D122,Datos!$B$6:$E$17,2,)</f>
        <v>Labor (Personal)</v>
      </c>
      <c r="F122" s="68" t="str">
        <f>VLOOKUP(D122,Datos!$B$6:$E$17,3,)</f>
        <v>Horas / Jornadas</v>
      </c>
      <c r="G122" s="64">
        <v>40.0</v>
      </c>
      <c r="H122" s="65">
        <f>VLOOKUP(D122,Datos!$B$6:$E$17,4,)</f>
        <v>7500</v>
      </c>
      <c r="I122" s="69">
        <f t="shared" ref="I122:I124" si="23">G122*H122</f>
        <v>300000</v>
      </c>
      <c r="J122" s="23"/>
      <c r="K122" s="10"/>
      <c r="L122" s="10"/>
      <c r="M122" s="10"/>
      <c r="N122" s="10"/>
      <c r="O122" s="10"/>
      <c r="P122" s="10"/>
      <c r="Q122" s="10"/>
      <c r="R122" s="10"/>
      <c r="S122" s="10"/>
      <c r="T122" s="10"/>
      <c r="U122" s="10"/>
      <c r="V122" s="10"/>
      <c r="W122" s="10"/>
      <c r="X122" s="10"/>
      <c r="Y122" s="10"/>
      <c r="Z122" s="10"/>
    </row>
    <row r="123" ht="21.0" customHeight="1">
      <c r="A123" s="21"/>
      <c r="B123" s="70"/>
      <c r="C123" s="78"/>
      <c r="D123" s="67" t="s">
        <v>14</v>
      </c>
      <c r="E123" s="68" t="str">
        <f>VLOOKUP(D123,Datos!$B$6:$E$17,2,)</f>
        <v>Labor (Personal)</v>
      </c>
      <c r="F123" s="68" t="str">
        <f>VLOOKUP(D123,Datos!$B$6:$E$17,3,)</f>
        <v>Horas / Jornadas</v>
      </c>
      <c r="G123" s="64">
        <v>40.0</v>
      </c>
      <c r="H123" s="65">
        <f>VLOOKUP(D123,Datos!$B$6:$E$17,4,)</f>
        <v>6666.666667</v>
      </c>
      <c r="I123" s="69">
        <f t="shared" si="23"/>
        <v>266666.6667</v>
      </c>
      <c r="J123" s="23"/>
      <c r="K123" s="10"/>
      <c r="L123" s="10"/>
      <c r="M123" s="10"/>
      <c r="N123" s="10"/>
      <c r="O123" s="10"/>
      <c r="P123" s="10"/>
      <c r="Q123" s="10"/>
      <c r="R123" s="10"/>
      <c r="S123" s="10"/>
      <c r="T123" s="10"/>
      <c r="U123" s="10"/>
      <c r="V123" s="10"/>
      <c r="W123" s="10"/>
      <c r="X123" s="10"/>
      <c r="Y123" s="10"/>
      <c r="Z123" s="10"/>
    </row>
    <row r="124" ht="21.0" customHeight="1">
      <c r="A124" s="21"/>
      <c r="B124" s="63"/>
      <c r="C124" s="78"/>
      <c r="D124" s="67" t="s">
        <v>16</v>
      </c>
      <c r="E124" s="68" t="str">
        <f>VLOOKUP(D124,Datos!$B$6:$E$17,2,)</f>
        <v>Labor (Personal)</v>
      </c>
      <c r="F124" s="68" t="str">
        <f>VLOOKUP(D124,Datos!$B$6:$E$17,3,)</f>
        <v>Horas / Jornadas</v>
      </c>
      <c r="G124" s="64">
        <v>40.0</v>
      </c>
      <c r="H124" s="65">
        <f>VLOOKUP(D124,Datos!$B$6:$E$17,4,)</f>
        <v>5833.333333</v>
      </c>
      <c r="I124" s="69">
        <f t="shared" si="23"/>
        <v>233333.3333</v>
      </c>
      <c r="J124" s="23"/>
      <c r="K124" s="10"/>
      <c r="L124" s="10"/>
      <c r="M124" s="10"/>
      <c r="N124" s="10"/>
      <c r="O124" s="10"/>
      <c r="P124" s="10"/>
      <c r="Q124" s="10"/>
      <c r="R124" s="10"/>
      <c r="S124" s="10"/>
      <c r="T124" s="10"/>
      <c r="U124" s="10"/>
      <c r="V124" s="10"/>
      <c r="W124" s="10"/>
      <c r="X124" s="10"/>
      <c r="Y124" s="10"/>
      <c r="Z124" s="10"/>
    </row>
    <row r="125" ht="21.0" customHeight="1">
      <c r="A125" s="21"/>
      <c r="B125" s="70"/>
      <c r="C125" s="78"/>
      <c r="D125" s="63"/>
      <c r="E125" s="68"/>
      <c r="F125" s="68"/>
      <c r="G125" s="64"/>
      <c r="H125" s="65"/>
      <c r="I125" s="69"/>
      <c r="J125" s="23"/>
      <c r="K125" s="10"/>
      <c r="L125" s="10"/>
      <c r="M125" s="10"/>
      <c r="N125" s="10"/>
      <c r="O125" s="10"/>
      <c r="P125" s="10"/>
      <c r="Q125" s="10"/>
      <c r="R125" s="10"/>
      <c r="S125" s="10"/>
      <c r="T125" s="10"/>
      <c r="U125" s="10"/>
      <c r="V125" s="10"/>
      <c r="W125" s="10"/>
      <c r="X125" s="10"/>
      <c r="Y125" s="10"/>
      <c r="Z125" s="10"/>
    </row>
    <row r="126" ht="21.0" customHeight="1">
      <c r="A126" s="21"/>
      <c r="B126" s="47">
        <v>4.0</v>
      </c>
      <c r="C126" s="47" t="s">
        <v>101</v>
      </c>
      <c r="D126" s="48"/>
      <c r="E126" s="48"/>
      <c r="F126" s="48"/>
      <c r="G126" s="71"/>
      <c r="H126" s="72"/>
      <c r="I126" s="50">
        <f>I127+I134+I155</f>
        <v>5353750</v>
      </c>
      <c r="J126" s="23"/>
      <c r="K126" s="10"/>
      <c r="L126" s="10"/>
      <c r="M126" s="10"/>
      <c r="N126" s="10"/>
      <c r="O126" s="10"/>
      <c r="P126" s="10"/>
      <c r="Q126" s="10"/>
      <c r="R126" s="10"/>
      <c r="S126" s="10"/>
      <c r="T126" s="10"/>
      <c r="U126" s="10"/>
      <c r="V126" s="10"/>
      <c r="W126" s="10"/>
      <c r="X126" s="10"/>
      <c r="Y126" s="10"/>
      <c r="Z126" s="10"/>
    </row>
    <row r="127" ht="21.0" customHeight="1">
      <c r="A127" s="21"/>
      <c r="B127" s="51" t="s">
        <v>102</v>
      </c>
      <c r="C127" s="51" t="s">
        <v>59</v>
      </c>
      <c r="D127" s="84"/>
      <c r="E127" s="84"/>
      <c r="F127" s="84"/>
      <c r="G127" s="85"/>
      <c r="H127" s="86"/>
      <c r="I127" s="87">
        <f>SUM(I128:I133)</f>
        <v>73750</v>
      </c>
      <c r="J127" s="23"/>
      <c r="K127" s="10"/>
      <c r="L127" s="10"/>
      <c r="M127" s="10"/>
      <c r="N127" s="10"/>
      <c r="O127" s="10"/>
      <c r="P127" s="10"/>
      <c r="Q127" s="10"/>
      <c r="R127" s="10"/>
      <c r="S127" s="10"/>
      <c r="T127" s="10"/>
      <c r="U127" s="10"/>
      <c r="V127" s="10"/>
      <c r="W127" s="10"/>
      <c r="X127" s="10"/>
      <c r="Y127" s="10"/>
      <c r="Z127" s="10"/>
    </row>
    <row r="128" ht="21.0" customHeight="1">
      <c r="A128" s="21"/>
      <c r="B128" s="52"/>
      <c r="C128" s="52"/>
      <c r="D128" s="84" t="s">
        <v>49</v>
      </c>
      <c r="E128" s="84" t="str">
        <f>VLOOKUP(D128,Datos!$B$6:$E$17,2,)</f>
        <v>Licencias</v>
      </c>
      <c r="F128" s="84" t="str">
        <f>VLOOKUP(D128,Datos!$B$6:$E$17,3,)</f>
        <v>Cantidad</v>
      </c>
      <c r="G128" s="88">
        <v>0.0</v>
      </c>
      <c r="H128" s="86">
        <f>VLOOKUP(D128,Datos!$B$6:$E$17,4,)</f>
        <v>11550</v>
      </c>
      <c r="I128" s="87">
        <f t="shared" ref="I128:I132" si="24">G128*H128</f>
        <v>0</v>
      </c>
      <c r="J128" s="23"/>
      <c r="K128" s="10"/>
      <c r="L128" s="10"/>
      <c r="M128" s="10"/>
      <c r="N128" s="10"/>
      <c r="O128" s="10"/>
      <c r="P128" s="10"/>
      <c r="Q128" s="10"/>
      <c r="R128" s="10"/>
      <c r="S128" s="10"/>
      <c r="T128" s="10"/>
      <c r="U128" s="10"/>
      <c r="V128" s="10"/>
      <c r="W128" s="10"/>
      <c r="X128" s="10"/>
      <c r="Y128" s="10"/>
      <c r="Z128" s="10"/>
    </row>
    <row r="129" ht="21.0" customHeight="1">
      <c r="A129" s="21"/>
      <c r="B129" s="52"/>
      <c r="C129" s="52"/>
      <c r="D129" s="84" t="s">
        <v>21</v>
      </c>
      <c r="E129" s="84" t="str">
        <f>VLOOKUP(D129,Datos!$B$6:$E$17,2,)</f>
        <v>Licencias</v>
      </c>
      <c r="F129" s="84" t="str">
        <f>VLOOKUP(D129,Datos!$B$6:$E$17,3,)</f>
        <v>Cantidad</v>
      </c>
      <c r="G129" s="85">
        <v>3.0</v>
      </c>
      <c r="H129" s="86">
        <f>VLOOKUP(D129,Datos!$B$6:$E$17,4,)</f>
        <v>6000</v>
      </c>
      <c r="I129" s="87">
        <f t="shared" si="24"/>
        <v>18000</v>
      </c>
      <c r="J129" s="23"/>
      <c r="K129" s="10"/>
      <c r="L129" s="10"/>
      <c r="M129" s="10"/>
      <c r="N129" s="10"/>
      <c r="O129" s="10"/>
      <c r="P129" s="10"/>
      <c r="Q129" s="10"/>
      <c r="R129" s="10"/>
      <c r="S129" s="10"/>
      <c r="T129" s="10"/>
      <c r="U129" s="10"/>
      <c r="V129" s="10"/>
      <c r="W129" s="10"/>
      <c r="X129" s="10"/>
      <c r="Y129" s="10"/>
      <c r="Z129" s="10"/>
    </row>
    <row r="130" ht="21.0" customHeight="1">
      <c r="A130" s="21"/>
      <c r="B130" s="52"/>
      <c r="C130" s="52"/>
      <c r="D130" s="84" t="s">
        <v>51</v>
      </c>
      <c r="E130" s="84" t="str">
        <f>VLOOKUP(D130,Datos!$B$6:$E$17,2,)</f>
        <v>Viajes</v>
      </c>
      <c r="F130" s="84" t="str">
        <f>VLOOKUP(D130,Datos!$B$6:$E$17,3,)</f>
        <v>Cantidad</v>
      </c>
      <c r="G130" s="85">
        <f>8*3</f>
        <v>24</v>
      </c>
      <c r="H130" s="86">
        <f>VLOOKUP(D130,Datos!$B$6:$E$17,4,)</f>
        <v>240</v>
      </c>
      <c r="I130" s="87">
        <f t="shared" si="24"/>
        <v>5760</v>
      </c>
      <c r="J130" s="23"/>
      <c r="K130" s="10"/>
      <c r="L130" s="10"/>
      <c r="M130" s="10"/>
      <c r="N130" s="10"/>
      <c r="O130" s="10"/>
      <c r="P130" s="10"/>
      <c r="Q130" s="10"/>
      <c r="R130" s="10"/>
      <c r="S130" s="10"/>
      <c r="T130" s="10"/>
      <c r="U130" s="10"/>
      <c r="V130" s="10"/>
      <c r="W130" s="10"/>
      <c r="X130" s="10"/>
      <c r="Y130" s="10"/>
      <c r="Z130" s="10"/>
    </row>
    <row r="131" ht="21.0" customHeight="1">
      <c r="A131" s="21"/>
      <c r="B131" s="52"/>
      <c r="C131" s="52"/>
      <c r="D131" s="84" t="s">
        <v>26</v>
      </c>
      <c r="E131" s="84" t="str">
        <f>VLOOKUP(D131,Datos!$B$6:$E$17,2,)</f>
        <v>Gastos Indirectos</v>
      </c>
      <c r="F131" s="84" t="str">
        <f>VLOOKUP(D131,Datos!$B$6:$E$17,3,)</f>
        <v>NA</v>
      </c>
      <c r="G131" s="85">
        <v>1.0</v>
      </c>
      <c r="H131" s="86">
        <f>VLOOKUP(D131,Datos!$B$6:$E$17,4,)</f>
        <v>30000</v>
      </c>
      <c r="I131" s="87">
        <f t="shared" si="24"/>
        <v>30000</v>
      </c>
      <c r="J131" s="23"/>
      <c r="K131" s="10"/>
      <c r="L131" s="10"/>
      <c r="M131" s="10"/>
      <c r="N131" s="10"/>
      <c r="O131" s="10"/>
      <c r="P131" s="10"/>
      <c r="Q131" s="10"/>
      <c r="R131" s="10"/>
      <c r="S131" s="10"/>
      <c r="T131" s="10"/>
      <c r="U131" s="10"/>
      <c r="V131" s="10"/>
      <c r="W131" s="10"/>
      <c r="X131" s="10"/>
      <c r="Y131" s="10"/>
      <c r="Z131" s="10"/>
    </row>
    <row r="132" ht="21.0" customHeight="1">
      <c r="A132" s="21"/>
      <c r="B132" s="52"/>
      <c r="C132" s="52"/>
      <c r="D132" s="84" t="s">
        <v>28</v>
      </c>
      <c r="E132" s="84" t="str">
        <f>VLOOKUP(D132,Datos!$B$6:$E$17,2,)</f>
        <v>Gastos Indirectos</v>
      </c>
      <c r="F132" s="84" t="str">
        <f>VLOOKUP(D132,Datos!$B$6:$E$17,3,)</f>
        <v>NA</v>
      </c>
      <c r="G132" s="85">
        <v>1.0</v>
      </c>
      <c r="H132" s="86">
        <f>VLOOKUP(D132,Datos!$B$6:$E$17,4,)</f>
        <v>19990</v>
      </c>
      <c r="I132" s="87">
        <f t="shared" si="24"/>
        <v>19990</v>
      </c>
      <c r="J132" s="23"/>
      <c r="K132" s="10"/>
      <c r="L132" s="10"/>
      <c r="M132" s="10"/>
      <c r="N132" s="10"/>
      <c r="O132" s="10"/>
      <c r="P132" s="10"/>
      <c r="Q132" s="10"/>
      <c r="R132" s="10"/>
      <c r="S132" s="10"/>
      <c r="T132" s="10"/>
      <c r="U132" s="10"/>
      <c r="V132" s="10"/>
      <c r="W132" s="10"/>
      <c r="X132" s="10"/>
      <c r="Y132" s="10"/>
      <c r="Z132" s="10"/>
    </row>
    <row r="133" ht="21.0" customHeight="1">
      <c r="A133" s="21"/>
      <c r="B133" s="52"/>
      <c r="C133" s="52"/>
      <c r="D133" s="84"/>
      <c r="E133" s="84"/>
      <c r="F133" s="84"/>
      <c r="G133" s="85"/>
      <c r="H133" s="86"/>
      <c r="I133" s="87"/>
      <c r="J133" s="23"/>
      <c r="K133" s="10"/>
      <c r="L133" s="10"/>
      <c r="M133" s="10"/>
      <c r="N133" s="10"/>
      <c r="O133" s="10"/>
      <c r="P133" s="10"/>
      <c r="Q133" s="10"/>
      <c r="R133" s="10"/>
      <c r="S133" s="10"/>
      <c r="T133" s="10"/>
      <c r="U133" s="10"/>
      <c r="V133" s="10"/>
      <c r="W133" s="10"/>
      <c r="X133" s="10"/>
      <c r="Y133" s="10"/>
      <c r="Z133" s="10"/>
    </row>
    <row r="134" ht="21.0" customHeight="1">
      <c r="A134" s="21"/>
      <c r="B134" s="63" t="s">
        <v>102</v>
      </c>
      <c r="C134" s="78" t="s">
        <v>103</v>
      </c>
      <c r="D134" s="63"/>
      <c r="E134" s="68"/>
      <c r="F134" s="68"/>
      <c r="G134" s="64"/>
      <c r="H134" s="65"/>
      <c r="I134" s="79">
        <f>I135+I139+I143+I147+I151</f>
        <v>3680000</v>
      </c>
      <c r="J134" s="23"/>
      <c r="K134" s="10"/>
      <c r="L134" s="10"/>
      <c r="M134" s="10"/>
      <c r="N134" s="10"/>
      <c r="O134" s="10"/>
      <c r="P134" s="10"/>
      <c r="Q134" s="10"/>
      <c r="R134" s="10"/>
      <c r="S134" s="10"/>
      <c r="T134" s="10"/>
      <c r="U134" s="10"/>
      <c r="V134" s="10"/>
      <c r="W134" s="10"/>
      <c r="X134" s="10"/>
      <c r="Y134" s="10"/>
      <c r="Z134" s="10"/>
    </row>
    <row r="135" ht="21.0" customHeight="1">
      <c r="A135" s="21"/>
      <c r="B135" s="63"/>
      <c r="C135" s="78" t="s">
        <v>104</v>
      </c>
      <c r="D135" s="63"/>
      <c r="E135" s="68"/>
      <c r="F135" s="68"/>
      <c r="G135" s="64"/>
      <c r="H135" s="65"/>
      <c r="I135" s="66">
        <f>SUM(I136:I138)</f>
        <v>640000</v>
      </c>
      <c r="J135" s="23"/>
      <c r="K135" s="10"/>
      <c r="L135" s="10"/>
      <c r="M135" s="10"/>
      <c r="N135" s="10"/>
      <c r="O135" s="10"/>
      <c r="P135" s="10"/>
      <c r="Q135" s="10"/>
      <c r="R135" s="10"/>
      <c r="S135" s="10"/>
      <c r="T135" s="10"/>
      <c r="U135" s="10"/>
      <c r="V135" s="10"/>
      <c r="W135" s="10"/>
      <c r="X135" s="10"/>
      <c r="Y135" s="10"/>
      <c r="Z135" s="10"/>
    </row>
    <row r="136" ht="21.0" customHeight="1">
      <c r="A136" s="21"/>
      <c r="B136" s="63"/>
      <c r="C136" s="78"/>
      <c r="D136" s="67" t="s">
        <v>12</v>
      </c>
      <c r="E136" s="68" t="str">
        <f>VLOOKUP(D136,Datos!$B$6:$E$17,2,)</f>
        <v>Labor (Personal)</v>
      </c>
      <c r="F136" s="68" t="str">
        <f>VLOOKUP(D136,Datos!$B$6:$E$17,3,)</f>
        <v>Horas / Jornadas</v>
      </c>
      <c r="G136" s="64">
        <v>32.0</v>
      </c>
      <c r="H136" s="65">
        <f>VLOOKUP(D136,Datos!$B$6:$E$17,4,)</f>
        <v>7500</v>
      </c>
      <c r="I136" s="69">
        <f t="shared" ref="I136:I138" si="25">G136*H136</f>
        <v>240000</v>
      </c>
      <c r="J136" s="23"/>
      <c r="K136" s="10"/>
      <c r="L136" s="10"/>
      <c r="M136" s="10"/>
      <c r="N136" s="10"/>
      <c r="O136" s="10"/>
      <c r="P136" s="10"/>
      <c r="Q136" s="10"/>
      <c r="R136" s="10"/>
      <c r="S136" s="10"/>
      <c r="T136" s="10"/>
      <c r="U136" s="10"/>
      <c r="V136" s="10"/>
      <c r="W136" s="10"/>
      <c r="X136" s="10"/>
      <c r="Y136" s="10"/>
      <c r="Z136" s="10"/>
    </row>
    <row r="137" ht="21.0" customHeight="1">
      <c r="A137" s="21"/>
      <c r="B137" s="63"/>
      <c r="C137" s="78"/>
      <c r="D137" s="67" t="s">
        <v>14</v>
      </c>
      <c r="E137" s="68" t="str">
        <f>VLOOKUP(D137,Datos!$B$6:$E$17,2,)</f>
        <v>Labor (Personal)</v>
      </c>
      <c r="F137" s="68" t="str">
        <f>VLOOKUP(D137,Datos!$B$6:$E$17,3,)</f>
        <v>Horas / Jornadas</v>
      </c>
      <c r="G137" s="64">
        <v>32.0</v>
      </c>
      <c r="H137" s="65">
        <f>VLOOKUP(D137,Datos!$B$6:$E$17,4,)</f>
        <v>6666.666667</v>
      </c>
      <c r="I137" s="69">
        <f t="shared" si="25"/>
        <v>213333.3333</v>
      </c>
      <c r="J137" s="23"/>
      <c r="K137" s="10"/>
      <c r="L137" s="10"/>
      <c r="M137" s="10"/>
      <c r="N137" s="10"/>
      <c r="O137" s="10"/>
      <c r="P137" s="10"/>
      <c r="Q137" s="10"/>
      <c r="R137" s="10"/>
      <c r="S137" s="10"/>
      <c r="T137" s="10"/>
      <c r="U137" s="10"/>
      <c r="V137" s="10"/>
      <c r="W137" s="10"/>
      <c r="X137" s="10"/>
      <c r="Y137" s="10"/>
      <c r="Z137" s="10"/>
    </row>
    <row r="138" ht="21.0" customHeight="1">
      <c r="A138" s="21"/>
      <c r="B138" s="63"/>
      <c r="C138" s="78"/>
      <c r="D138" s="67" t="s">
        <v>16</v>
      </c>
      <c r="E138" s="68" t="str">
        <f>VLOOKUP(D138,Datos!$B$6:$E$17,2,)</f>
        <v>Labor (Personal)</v>
      </c>
      <c r="F138" s="68" t="str">
        <f>VLOOKUP(D138,Datos!$B$6:$E$17,3,)</f>
        <v>Horas / Jornadas</v>
      </c>
      <c r="G138" s="64">
        <v>32.0</v>
      </c>
      <c r="H138" s="65">
        <f>VLOOKUP(D138,Datos!$B$6:$E$17,4,)</f>
        <v>5833.333333</v>
      </c>
      <c r="I138" s="69">
        <f t="shared" si="25"/>
        <v>186666.6667</v>
      </c>
      <c r="J138" s="23"/>
      <c r="K138" s="10"/>
      <c r="L138" s="10"/>
      <c r="M138" s="10"/>
      <c r="N138" s="10"/>
      <c r="O138" s="10"/>
      <c r="P138" s="10"/>
      <c r="Q138" s="10"/>
      <c r="R138" s="10"/>
      <c r="S138" s="10"/>
      <c r="T138" s="10"/>
      <c r="U138" s="10"/>
      <c r="V138" s="10"/>
      <c r="W138" s="10"/>
      <c r="X138" s="10"/>
      <c r="Y138" s="10"/>
      <c r="Z138" s="10"/>
    </row>
    <row r="139" ht="21.0" customHeight="1">
      <c r="A139" s="21"/>
      <c r="B139" s="63"/>
      <c r="C139" s="78" t="s">
        <v>105</v>
      </c>
      <c r="D139" s="63"/>
      <c r="E139" s="68"/>
      <c r="F139" s="68"/>
      <c r="G139" s="64"/>
      <c r="H139" s="65"/>
      <c r="I139" s="66">
        <f>SUM(I140:I142)</f>
        <v>640000</v>
      </c>
      <c r="J139" s="23"/>
      <c r="K139" s="10"/>
      <c r="L139" s="10"/>
      <c r="M139" s="10"/>
      <c r="N139" s="10"/>
      <c r="O139" s="10"/>
      <c r="P139" s="10"/>
      <c r="Q139" s="10"/>
      <c r="R139" s="10"/>
      <c r="S139" s="10"/>
      <c r="T139" s="10"/>
      <c r="U139" s="10"/>
      <c r="V139" s="10"/>
      <c r="W139" s="10"/>
      <c r="X139" s="10"/>
      <c r="Y139" s="10"/>
      <c r="Z139" s="10"/>
    </row>
    <row r="140" ht="21.0" customHeight="1">
      <c r="A140" s="21"/>
      <c r="B140" s="63"/>
      <c r="C140" s="78"/>
      <c r="D140" s="67" t="s">
        <v>12</v>
      </c>
      <c r="E140" s="68" t="str">
        <f>VLOOKUP(D140,Datos!$B$6:$E$17,2,)</f>
        <v>Labor (Personal)</v>
      </c>
      <c r="F140" s="68" t="str">
        <f>VLOOKUP(D140,Datos!$B$6:$E$17,3,)</f>
        <v>Horas / Jornadas</v>
      </c>
      <c r="G140" s="64">
        <v>32.0</v>
      </c>
      <c r="H140" s="65">
        <f>VLOOKUP(D140,Datos!$B$6:$E$17,4,)</f>
        <v>7500</v>
      </c>
      <c r="I140" s="69">
        <f t="shared" ref="I140:I142" si="26">G140*H140</f>
        <v>240000</v>
      </c>
      <c r="J140" s="23"/>
      <c r="K140" s="10"/>
      <c r="L140" s="10"/>
      <c r="M140" s="10"/>
      <c r="N140" s="10"/>
      <c r="O140" s="10"/>
      <c r="P140" s="10"/>
      <c r="Q140" s="10"/>
      <c r="R140" s="10"/>
      <c r="S140" s="10"/>
      <c r="T140" s="10"/>
      <c r="U140" s="10"/>
      <c r="V140" s="10"/>
      <c r="W140" s="10"/>
      <c r="X140" s="10"/>
      <c r="Y140" s="10"/>
      <c r="Z140" s="10"/>
    </row>
    <row r="141" ht="21.0" customHeight="1">
      <c r="A141" s="21"/>
      <c r="B141" s="63"/>
      <c r="C141" s="78"/>
      <c r="D141" s="67" t="s">
        <v>14</v>
      </c>
      <c r="E141" s="68" t="str">
        <f>VLOOKUP(D141,Datos!$B$6:$E$17,2,)</f>
        <v>Labor (Personal)</v>
      </c>
      <c r="F141" s="68" t="str">
        <f>VLOOKUP(D141,Datos!$B$6:$E$17,3,)</f>
        <v>Horas / Jornadas</v>
      </c>
      <c r="G141" s="64">
        <v>32.0</v>
      </c>
      <c r="H141" s="65">
        <f>VLOOKUP(D141,Datos!$B$6:$E$17,4,)</f>
        <v>6666.666667</v>
      </c>
      <c r="I141" s="69">
        <f t="shared" si="26"/>
        <v>213333.3333</v>
      </c>
      <c r="J141" s="23"/>
      <c r="K141" s="10"/>
      <c r="L141" s="10"/>
      <c r="M141" s="10"/>
      <c r="N141" s="10"/>
      <c r="O141" s="10"/>
      <c r="P141" s="10"/>
      <c r="Q141" s="10"/>
      <c r="R141" s="10"/>
      <c r="S141" s="10"/>
      <c r="T141" s="10"/>
      <c r="U141" s="10"/>
      <c r="V141" s="10"/>
      <c r="W141" s="10"/>
      <c r="X141" s="10"/>
      <c r="Y141" s="10"/>
      <c r="Z141" s="10"/>
    </row>
    <row r="142" ht="21.0" customHeight="1">
      <c r="A142" s="21"/>
      <c r="B142" s="63"/>
      <c r="C142" s="78"/>
      <c r="D142" s="67" t="s">
        <v>16</v>
      </c>
      <c r="E142" s="68" t="str">
        <f>VLOOKUP(D142,Datos!$B$6:$E$17,2,)</f>
        <v>Labor (Personal)</v>
      </c>
      <c r="F142" s="68" t="str">
        <f>VLOOKUP(D142,Datos!$B$6:$E$17,3,)</f>
        <v>Horas / Jornadas</v>
      </c>
      <c r="G142" s="64">
        <v>32.0</v>
      </c>
      <c r="H142" s="65">
        <f>VLOOKUP(D142,Datos!$B$6:$E$17,4,)</f>
        <v>5833.333333</v>
      </c>
      <c r="I142" s="69">
        <f t="shared" si="26"/>
        <v>186666.6667</v>
      </c>
      <c r="J142" s="23"/>
      <c r="K142" s="10"/>
      <c r="L142" s="10"/>
      <c r="M142" s="10"/>
      <c r="N142" s="10"/>
      <c r="O142" s="10"/>
      <c r="P142" s="10"/>
      <c r="Q142" s="10"/>
      <c r="R142" s="10"/>
      <c r="S142" s="10"/>
      <c r="T142" s="10"/>
      <c r="U142" s="10"/>
      <c r="V142" s="10"/>
      <c r="W142" s="10"/>
      <c r="X142" s="10"/>
      <c r="Y142" s="10"/>
      <c r="Z142" s="10"/>
    </row>
    <row r="143" ht="21.0" customHeight="1">
      <c r="A143" s="21"/>
      <c r="B143" s="63"/>
      <c r="C143" s="78" t="s">
        <v>106</v>
      </c>
      <c r="D143" s="70"/>
      <c r="E143" s="68"/>
      <c r="F143" s="68"/>
      <c r="G143" s="77"/>
      <c r="H143" s="65"/>
      <c r="I143" s="83">
        <f>SUM(I144:I146)</f>
        <v>480000</v>
      </c>
      <c r="J143" s="23"/>
      <c r="K143" s="10"/>
      <c r="L143" s="10"/>
      <c r="M143" s="10"/>
      <c r="N143" s="10"/>
      <c r="O143" s="10"/>
      <c r="P143" s="10"/>
      <c r="Q143" s="10"/>
      <c r="R143" s="10"/>
      <c r="S143" s="10"/>
      <c r="T143" s="10"/>
      <c r="U143" s="10"/>
      <c r="V143" s="10"/>
      <c r="W143" s="10"/>
      <c r="X143" s="10"/>
      <c r="Y143" s="10"/>
      <c r="Z143" s="10"/>
    </row>
    <row r="144" ht="21.0" customHeight="1">
      <c r="A144" s="21"/>
      <c r="B144" s="63"/>
      <c r="C144" s="78"/>
      <c r="D144" s="67" t="s">
        <v>12</v>
      </c>
      <c r="E144" s="68" t="str">
        <f>VLOOKUP(D144,Datos!$B$6:$E$17,2,)</f>
        <v>Labor (Personal)</v>
      </c>
      <c r="F144" s="68" t="str">
        <f>VLOOKUP(D144,Datos!$B$6:$E$17,3,)</f>
        <v>Horas / Jornadas</v>
      </c>
      <c r="G144" s="64">
        <v>24.0</v>
      </c>
      <c r="H144" s="65">
        <f>VLOOKUP(D144,Datos!$B$6:$E$17,4,)</f>
        <v>7500</v>
      </c>
      <c r="I144" s="69">
        <f t="shared" ref="I144:I146" si="27">G144*H144</f>
        <v>180000</v>
      </c>
      <c r="J144" s="23"/>
      <c r="K144" s="10"/>
      <c r="L144" s="10"/>
      <c r="M144" s="10"/>
      <c r="N144" s="10"/>
      <c r="O144" s="10"/>
      <c r="P144" s="10"/>
      <c r="Q144" s="10"/>
      <c r="R144" s="10"/>
      <c r="S144" s="10"/>
      <c r="T144" s="10"/>
      <c r="U144" s="10"/>
      <c r="V144" s="10"/>
      <c r="W144" s="10"/>
      <c r="X144" s="10"/>
      <c r="Y144" s="10"/>
      <c r="Z144" s="10"/>
    </row>
    <row r="145" ht="21.0" customHeight="1">
      <c r="A145" s="21"/>
      <c r="B145" s="63"/>
      <c r="C145" s="78"/>
      <c r="D145" s="67" t="s">
        <v>14</v>
      </c>
      <c r="E145" s="68" t="str">
        <f>VLOOKUP(D145,Datos!$B$6:$E$17,2,)</f>
        <v>Labor (Personal)</v>
      </c>
      <c r="F145" s="68" t="str">
        <f>VLOOKUP(D145,Datos!$B$6:$E$17,3,)</f>
        <v>Horas / Jornadas</v>
      </c>
      <c r="G145" s="64">
        <v>24.0</v>
      </c>
      <c r="H145" s="65">
        <f>VLOOKUP(D145,Datos!$B$6:$E$17,4,)</f>
        <v>6666.666667</v>
      </c>
      <c r="I145" s="69">
        <f t="shared" si="27"/>
        <v>160000</v>
      </c>
      <c r="J145" s="23"/>
      <c r="K145" s="10"/>
      <c r="L145" s="10"/>
      <c r="M145" s="10"/>
      <c r="N145" s="10"/>
      <c r="O145" s="10"/>
      <c r="P145" s="10"/>
      <c r="Q145" s="10"/>
      <c r="R145" s="10"/>
      <c r="S145" s="10"/>
      <c r="T145" s="10"/>
      <c r="U145" s="10"/>
      <c r="V145" s="10"/>
      <c r="W145" s="10"/>
      <c r="X145" s="10"/>
      <c r="Y145" s="10"/>
      <c r="Z145" s="10"/>
    </row>
    <row r="146" ht="21.0" customHeight="1">
      <c r="A146" s="21"/>
      <c r="B146" s="63"/>
      <c r="C146" s="78"/>
      <c r="D146" s="67" t="s">
        <v>16</v>
      </c>
      <c r="E146" s="68" t="str">
        <f>VLOOKUP(D146,Datos!$B$6:$E$17,2,)</f>
        <v>Labor (Personal)</v>
      </c>
      <c r="F146" s="68" t="str">
        <f>VLOOKUP(D146,Datos!$B$6:$E$17,3,)</f>
        <v>Horas / Jornadas</v>
      </c>
      <c r="G146" s="64">
        <v>24.0</v>
      </c>
      <c r="H146" s="65">
        <f>VLOOKUP(D146,Datos!$B$6:$E$17,4,)</f>
        <v>5833.333333</v>
      </c>
      <c r="I146" s="69">
        <f t="shared" si="27"/>
        <v>140000</v>
      </c>
      <c r="J146" s="23"/>
      <c r="K146" s="10"/>
      <c r="L146" s="10"/>
      <c r="M146" s="10"/>
      <c r="N146" s="10"/>
      <c r="O146" s="10"/>
      <c r="P146" s="10"/>
      <c r="Q146" s="10"/>
      <c r="R146" s="10"/>
      <c r="S146" s="10"/>
      <c r="T146" s="10"/>
      <c r="U146" s="10"/>
      <c r="V146" s="10"/>
      <c r="W146" s="10"/>
      <c r="X146" s="10"/>
      <c r="Y146" s="10"/>
      <c r="Z146" s="10"/>
    </row>
    <row r="147" ht="21.0" customHeight="1">
      <c r="A147" s="21"/>
      <c r="B147" s="63"/>
      <c r="C147" s="78" t="s">
        <v>107</v>
      </c>
      <c r="D147" s="63"/>
      <c r="E147" s="68"/>
      <c r="F147" s="68"/>
      <c r="G147" s="64"/>
      <c r="H147" s="65"/>
      <c r="I147" s="66">
        <f>SUM(I148:I150)</f>
        <v>960000</v>
      </c>
      <c r="J147" s="23"/>
      <c r="K147" s="10"/>
      <c r="L147" s="10"/>
      <c r="M147" s="10"/>
      <c r="N147" s="10"/>
      <c r="O147" s="10"/>
      <c r="P147" s="10"/>
      <c r="Q147" s="10"/>
      <c r="R147" s="10"/>
      <c r="S147" s="10"/>
      <c r="T147" s="10"/>
      <c r="U147" s="10"/>
      <c r="V147" s="10"/>
      <c r="W147" s="10"/>
      <c r="X147" s="10"/>
      <c r="Y147" s="10"/>
      <c r="Z147" s="10"/>
    </row>
    <row r="148" ht="21.0" customHeight="1">
      <c r="A148" s="21"/>
      <c r="B148" s="63"/>
      <c r="C148" s="78"/>
      <c r="D148" s="67" t="s">
        <v>12</v>
      </c>
      <c r="E148" s="68" t="str">
        <f>VLOOKUP(D148,Datos!$B$6:$E$17,2,)</f>
        <v>Labor (Personal)</v>
      </c>
      <c r="F148" s="68" t="str">
        <f>VLOOKUP(D148,Datos!$B$6:$E$17,3,)</f>
        <v>Horas / Jornadas</v>
      </c>
      <c r="G148" s="64">
        <v>48.0</v>
      </c>
      <c r="H148" s="65">
        <f>VLOOKUP(D148,Datos!$B$6:$E$17,4,)</f>
        <v>7500</v>
      </c>
      <c r="I148" s="69">
        <f t="shared" ref="I148:I150" si="28">G148*H148</f>
        <v>360000</v>
      </c>
      <c r="J148" s="23"/>
      <c r="K148" s="10"/>
      <c r="L148" s="10"/>
      <c r="M148" s="10"/>
      <c r="N148" s="10"/>
      <c r="O148" s="10"/>
      <c r="P148" s="10"/>
      <c r="Q148" s="10"/>
      <c r="R148" s="10"/>
      <c r="S148" s="10"/>
      <c r="T148" s="10"/>
      <c r="U148" s="10"/>
      <c r="V148" s="10"/>
      <c r="W148" s="10"/>
      <c r="X148" s="10"/>
      <c r="Y148" s="10"/>
      <c r="Z148" s="10"/>
    </row>
    <row r="149" ht="21.0" customHeight="1">
      <c r="A149" s="21"/>
      <c r="B149" s="63"/>
      <c r="C149" s="78"/>
      <c r="D149" s="67" t="s">
        <v>14</v>
      </c>
      <c r="E149" s="68" t="str">
        <f>VLOOKUP(D149,Datos!$B$6:$E$17,2,)</f>
        <v>Labor (Personal)</v>
      </c>
      <c r="F149" s="68" t="str">
        <f>VLOOKUP(D149,Datos!$B$6:$E$17,3,)</f>
        <v>Horas / Jornadas</v>
      </c>
      <c r="G149" s="64">
        <v>48.0</v>
      </c>
      <c r="H149" s="65">
        <f>VLOOKUP(D149,Datos!$B$6:$E$17,4,)</f>
        <v>6666.666667</v>
      </c>
      <c r="I149" s="69">
        <f t="shared" si="28"/>
        <v>320000</v>
      </c>
      <c r="J149" s="23"/>
      <c r="K149" s="10"/>
      <c r="L149" s="10"/>
      <c r="M149" s="10"/>
      <c r="N149" s="10"/>
      <c r="O149" s="10"/>
      <c r="P149" s="10"/>
      <c r="Q149" s="10"/>
      <c r="R149" s="10"/>
      <c r="S149" s="10"/>
      <c r="T149" s="10"/>
      <c r="U149" s="10"/>
      <c r="V149" s="10"/>
      <c r="W149" s="10"/>
      <c r="X149" s="10"/>
      <c r="Y149" s="10"/>
      <c r="Z149" s="10"/>
    </row>
    <row r="150" ht="21.0" customHeight="1">
      <c r="A150" s="21"/>
      <c r="B150" s="63"/>
      <c r="C150" s="78"/>
      <c r="D150" s="67" t="s">
        <v>16</v>
      </c>
      <c r="E150" s="68" t="str">
        <f>VLOOKUP(D150,Datos!$B$6:$E$17,2,)</f>
        <v>Labor (Personal)</v>
      </c>
      <c r="F150" s="68" t="str">
        <f>VLOOKUP(D150,Datos!$B$6:$E$17,3,)</f>
        <v>Horas / Jornadas</v>
      </c>
      <c r="G150" s="64">
        <v>48.0</v>
      </c>
      <c r="H150" s="65">
        <f>VLOOKUP(D150,Datos!$B$6:$E$17,4,)</f>
        <v>5833.333333</v>
      </c>
      <c r="I150" s="69">
        <f t="shared" si="28"/>
        <v>280000</v>
      </c>
      <c r="J150" s="23"/>
      <c r="K150" s="10"/>
      <c r="L150" s="10"/>
      <c r="M150" s="10"/>
      <c r="N150" s="10"/>
      <c r="O150" s="10"/>
      <c r="P150" s="10"/>
      <c r="Q150" s="10"/>
      <c r="R150" s="10"/>
      <c r="S150" s="10"/>
      <c r="T150" s="10"/>
      <c r="U150" s="10"/>
      <c r="V150" s="10"/>
      <c r="W150" s="10"/>
      <c r="X150" s="10"/>
      <c r="Y150" s="10"/>
      <c r="Z150" s="10"/>
    </row>
    <row r="151" ht="21.0" customHeight="1">
      <c r="A151" s="21"/>
      <c r="B151" s="63"/>
      <c r="C151" s="78" t="s">
        <v>108</v>
      </c>
      <c r="D151" s="63"/>
      <c r="E151" s="68"/>
      <c r="F151" s="68"/>
      <c r="G151" s="64"/>
      <c r="H151" s="65"/>
      <c r="I151" s="66">
        <f>SUM(I152:I154)</f>
        <v>960000</v>
      </c>
      <c r="J151" s="23"/>
      <c r="K151" s="10"/>
      <c r="L151" s="10"/>
      <c r="M151" s="10"/>
      <c r="N151" s="10"/>
      <c r="O151" s="10"/>
      <c r="P151" s="10"/>
      <c r="Q151" s="10"/>
      <c r="R151" s="10"/>
      <c r="S151" s="10"/>
      <c r="T151" s="10"/>
      <c r="U151" s="10"/>
      <c r="V151" s="10"/>
      <c r="W151" s="10"/>
      <c r="X151" s="10"/>
      <c r="Y151" s="10"/>
      <c r="Z151" s="10"/>
    </row>
    <row r="152" ht="21.0" customHeight="1">
      <c r="A152" s="21"/>
      <c r="B152" s="63"/>
      <c r="C152" s="78"/>
      <c r="D152" s="67" t="s">
        <v>12</v>
      </c>
      <c r="E152" s="68" t="str">
        <f>VLOOKUP(D152,Datos!$B$6:$E$17,2,)</f>
        <v>Labor (Personal)</v>
      </c>
      <c r="F152" s="68" t="str">
        <f>VLOOKUP(D152,Datos!$B$6:$E$17,3,)</f>
        <v>Horas / Jornadas</v>
      </c>
      <c r="G152" s="64">
        <v>48.0</v>
      </c>
      <c r="H152" s="65">
        <f>VLOOKUP(D152,Datos!$B$6:$E$17,4,)</f>
        <v>7500</v>
      </c>
      <c r="I152" s="69">
        <f t="shared" ref="I152:I154" si="29">G152*H152</f>
        <v>360000</v>
      </c>
      <c r="J152" s="23"/>
      <c r="K152" s="10"/>
      <c r="L152" s="10"/>
      <c r="M152" s="10"/>
      <c r="N152" s="10"/>
      <c r="O152" s="10"/>
      <c r="P152" s="10"/>
      <c r="Q152" s="10"/>
      <c r="R152" s="10"/>
      <c r="S152" s="10"/>
      <c r="T152" s="10"/>
      <c r="U152" s="10"/>
      <c r="V152" s="10"/>
      <c r="W152" s="10"/>
      <c r="X152" s="10"/>
      <c r="Y152" s="10"/>
      <c r="Z152" s="10"/>
    </row>
    <row r="153" ht="21.0" customHeight="1">
      <c r="A153" s="21"/>
      <c r="B153" s="63"/>
      <c r="C153" s="78"/>
      <c r="D153" s="67" t="s">
        <v>14</v>
      </c>
      <c r="E153" s="68" t="str">
        <f>VLOOKUP(D153,Datos!$B$6:$E$17,2,)</f>
        <v>Labor (Personal)</v>
      </c>
      <c r="F153" s="68" t="str">
        <f>VLOOKUP(D153,Datos!$B$6:$E$17,3,)</f>
        <v>Horas / Jornadas</v>
      </c>
      <c r="G153" s="64">
        <v>48.0</v>
      </c>
      <c r="H153" s="65">
        <f>VLOOKUP(D153,Datos!$B$6:$E$17,4,)</f>
        <v>6666.666667</v>
      </c>
      <c r="I153" s="69">
        <f t="shared" si="29"/>
        <v>320000</v>
      </c>
      <c r="J153" s="23"/>
      <c r="K153" s="10"/>
      <c r="L153" s="10"/>
      <c r="M153" s="10"/>
      <c r="N153" s="10"/>
      <c r="O153" s="10"/>
      <c r="P153" s="10"/>
      <c r="Q153" s="10"/>
      <c r="R153" s="10"/>
      <c r="S153" s="10"/>
      <c r="T153" s="10"/>
      <c r="U153" s="10"/>
      <c r="V153" s="10"/>
      <c r="W153" s="10"/>
      <c r="X153" s="10"/>
      <c r="Y153" s="10"/>
      <c r="Z153" s="10"/>
    </row>
    <row r="154" ht="21.0" customHeight="1">
      <c r="A154" s="21"/>
      <c r="B154" s="63"/>
      <c r="C154" s="78"/>
      <c r="D154" s="67" t="s">
        <v>16</v>
      </c>
      <c r="E154" s="68" t="str">
        <f>VLOOKUP(D154,Datos!$B$6:$E$17,2,)</f>
        <v>Labor (Personal)</v>
      </c>
      <c r="F154" s="68" t="str">
        <f>VLOOKUP(D154,Datos!$B$6:$E$17,3,)</f>
        <v>Horas / Jornadas</v>
      </c>
      <c r="G154" s="64">
        <v>48.0</v>
      </c>
      <c r="H154" s="65">
        <f>VLOOKUP(D154,Datos!$B$6:$E$17,4,)</f>
        <v>5833.333333</v>
      </c>
      <c r="I154" s="69">
        <f t="shared" si="29"/>
        <v>280000</v>
      </c>
      <c r="J154" s="23"/>
      <c r="K154" s="10"/>
      <c r="L154" s="10"/>
      <c r="M154" s="10"/>
      <c r="N154" s="10"/>
      <c r="O154" s="10"/>
      <c r="P154" s="10"/>
      <c r="Q154" s="10"/>
      <c r="R154" s="10"/>
      <c r="S154" s="10"/>
      <c r="T154" s="10"/>
      <c r="U154" s="10"/>
      <c r="V154" s="10"/>
      <c r="W154" s="10"/>
      <c r="X154" s="10"/>
      <c r="Y154" s="10"/>
      <c r="Z154" s="10"/>
    </row>
    <row r="155" ht="21.0" customHeight="1">
      <c r="A155" s="21"/>
      <c r="B155" s="63" t="s">
        <v>109</v>
      </c>
      <c r="C155" s="78" t="s">
        <v>110</v>
      </c>
      <c r="D155" s="63"/>
      <c r="E155" s="68"/>
      <c r="F155" s="68"/>
      <c r="G155" s="64"/>
      <c r="H155" s="65"/>
      <c r="I155" s="79">
        <f>I156+I160+I164+I168</f>
        <v>1600000</v>
      </c>
      <c r="J155" s="23"/>
      <c r="K155" s="10"/>
      <c r="L155" s="10"/>
      <c r="M155" s="10"/>
      <c r="N155" s="10"/>
      <c r="O155" s="10"/>
      <c r="P155" s="10"/>
      <c r="Q155" s="10"/>
      <c r="R155" s="10"/>
      <c r="S155" s="10"/>
      <c r="T155" s="10"/>
      <c r="U155" s="10"/>
      <c r="V155" s="10"/>
      <c r="W155" s="10"/>
      <c r="X155" s="10"/>
      <c r="Y155" s="10"/>
      <c r="Z155" s="10"/>
    </row>
    <row r="156" ht="21.0" customHeight="1">
      <c r="A156" s="21"/>
      <c r="B156" s="70"/>
      <c r="C156" s="78" t="s">
        <v>111</v>
      </c>
      <c r="D156" s="63"/>
      <c r="E156" s="68"/>
      <c r="F156" s="68"/>
      <c r="G156" s="64"/>
      <c r="H156" s="65"/>
      <c r="I156" s="66">
        <f>SUM(I157:I159)</f>
        <v>480000</v>
      </c>
      <c r="J156" s="23"/>
      <c r="K156" s="10"/>
      <c r="L156" s="10"/>
      <c r="M156" s="10"/>
      <c r="N156" s="10"/>
      <c r="O156" s="10"/>
      <c r="P156" s="10"/>
      <c r="Q156" s="10"/>
      <c r="R156" s="10"/>
      <c r="S156" s="10"/>
      <c r="T156" s="10"/>
      <c r="U156" s="10"/>
      <c r="V156" s="10"/>
      <c r="W156" s="10"/>
      <c r="X156" s="10"/>
      <c r="Y156" s="10"/>
      <c r="Z156" s="10"/>
    </row>
    <row r="157" ht="21.0" customHeight="1">
      <c r="A157" s="21"/>
      <c r="B157" s="70"/>
      <c r="C157" s="78"/>
      <c r="D157" s="67" t="s">
        <v>12</v>
      </c>
      <c r="E157" s="68" t="str">
        <f>VLOOKUP(D157,Datos!$B$6:$E$17,2,)</f>
        <v>Labor (Personal)</v>
      </c>
      <c r="F157" s="68" t="str">
        <f>VLOOKUP(D157,Datos!$B$6:$E$17,3,)</f>
        <v>Horas / Jornadas</v>
      </c>
      <c r="G157" s="64">
        <v>24.0</v>
      </c>
      <c r="H157" s="65">
        <f>VLOOKUP(D157,Datos!$B$6:$E$17,4,)</f>
        <v>7500</v>
      </c>
      <c r="I157" s="69">
        <f t="shared" ref="I157:I159" si="30">G157*H157</f>
        <v>180000</v>
      </c>
      <c r="J157" s="23"/>
      <c r="K157" s="10"/>
      <c r="L157" s="10"/>
      <c r="M157" s="10"/>
      <c r="N157" s="10"/>
      <c r="O157" s="10"/>
      <c r="P157" s="10"/>
      <c r="Q157" s="10"/>
      <c r="R157" s="10"/>
      <c r="S157" s="10"/>
      <c r="T157" s="10"/>
      <c r="U157" s="10"/>
      <c r="V157" s="10"/>
      <c r="W157" s="10"/>
      <c r="X157" s="10"/>
      <c r="Y157" s="10"/>
      <c r="Z157" s="10"/>
    </row>
    <row r="158" ht="21.0" customHeight="1">
      <c r="A158" s="21"/>
      <c r="B158" s="70"/>
      <c r="C158" s="78"/>
      <c r="D158" s="67" t="s">
        <v>14</v>
      </c>
      <c r="E158" s="68" t="str">
        <f>VLOOKUP(D158,Datos!$B$6:$E$17,2,)</f>
        <v>Labor (Personal)</v>
      </c>
      <c r="F158" s="68" t="str">
        <f>VLOOKUP(D158,Datos!$B$6:$E$17,3,)</f>
        <v>Horas / Jornadas</v>
      </c>
      <c r="G158" s="64">
        <v>24.0</v>
      </c>
      <c r="H158" s="65">
        <f>VLOOKUP(D158,Datos!$B$6:$E$17,4,)</f>
        <v>6666.666667</v>
      </c>
      <c r="I158" s="69">
        <f t="shared" si="30"/>
        <v>160000</v>
      </c>
      <c r="J158" s="23"/>
      <c r="K158" s="10"/>
      <c r="L158" s="10"/>
      <c r="M158" s="10"/>
      <c r="N158" s="10"/>
      <c r="O158" s="10"/>
      <c r="P158" s="10"/>
      <c r="Q158" s="10"/>
      <c r="R158" s="10"/>
      <c r="S158" s="10"/>
      <c r="T158" s="10"/>
      <c r="U158" s="10"/>
      <c r="V158" s="10"/>
      <c r="W158" s="10"/>
      <c r="X158" s="10"/>
      <c r="Y158" s="10"/>
      <c r="Z158" s="10"/>
    </row>
    <row r="159" ht="21.0" customHeight="1">
      <c r="A159" s="21"/>
      <c r="B159" s="63"/>
      <c r="C159" s="78"/>
      <c r="D159" s="67" t="s">
        <v>16</v>
      </c>
      <c r="E159" s="68" t="str">
        <f>VLOOKUP(D159,Datos!$B$6:$E$17,2,)</f>
        <v>Labor (Personal)</v>
      </c>
      <c r="F159" s="68" t="str">
        <f>VLOOKUP(D159,Datos!$B$6:$E$17,3,)</f>
        <v>Horas / Jornadas</v>
      </c>
      <c r="G159" s="64">
        <v>24.0</v>
      </c>
      <c r="H159" s="65">
        <f>VLOOKUP(D159,Datos!$B$6:$E$17,4,)</f>
        <v>5833.333333</v>
      </c>
      <c r="I159" s="69">
        <f t="shared" si="30"/>
        <v>140000</v>
      </c>
      <c r="J159" s="23"/>
      <c r="K159" s="10"/>
      <c r="L159" s="10"/>
      <c r="M159" s="10"/>
      <c r="N159" s="10"/>
      <c r="O159" s="10"/>
      <c r="P159" s="10"/>
      <c r="Q159" s="10"/>
      <c r="R159" s="10"/>
      <c r="S159" s="10"/>
      <c r="T159" s="10"/>
      <c r="U159" s="10"/>
      <c r="V159" s="10"/>
      <c r="W159" s="10"/>
      <c r="X159" s="10"/>
      <c r="Y159" s="10"/>
      <c r="Z159" s="10"/>
    </row>
    <row r="160" ht="21.0" customHeight="1">
      <c r="A160" s="21"/>
      <c r="B160" s="70"/>
      <c r="C160" s="78" t="s">
        <v>112</v>
      </c>
      <c r="D160" s="63"/>
      <c r="E160" s="68"/>
      <c r="F160" s="68"/>
      <c r="G160" s="64"/>
      <c r="H160" s="65"/>
      <c r="I160" s="66">
        <f>SUM(I161:I163)</f>
        <v>320000</v>
      </c>
      <c r="J160" s="23"/>
      <c r="K160" s="10"/>
      <c r="L160" s="10"/>
      <c r="M160" s="10"/>
      <c r="N160" s="10"/>
      <c r="O160" s="10"/>
      <c r="P160" s="10"/>
      <c r="Q160" s="10"/>
      <c r="R160" s="10"/>
      <c r="S160" s="10"/>
      <c r="T160" s="10"/>
      <c r="U160" s="10"/>
      <c r="V160" s="10"/>
      <c r="W160" s="10"/>
      <c r="X160" s="10"/>
      <c r="Y160" s="10"/>
      <c r="Z160" s="10"/>
    </row>
    <row r="161" ht="21.0" customHeight="1">
      <c r="A161" s="21"/>
      <c r="B161" s="70"/>
      <c r="C161" s="78"/>
      <c r="D161" s="67" t="s">
        <v>12</v>
      </c>
      <c r="E161" s="68" t="str">
        <f>VLOOKUP(D161,Datos!$B$6:$E$17,2,)</f>
        <v>Labor (Personal)</v>
      </c>
      <c r="F161" s="68" t="str">
        <f>VLOOKUP(D161,Datos!$B$6:$E$17,3,)</f>
        <v>Horas / Jornadas</v>
      </c>
      <c r="G161" s="64">
        <v>16.0</v>
      </c>
      <c r="H161" s="65">
        <f>VLOOKUP(D161,Datos!$B$6:$E$17,4,)</f>
        <v>7500</v>
      </c>
      <c r="I161" s="69">
        <f t="shared" ref="I161:I163" si="31">G161*H161</f>
        <v>120000</v>
      </c>
      <c r="J161" s="23"/>
      <c r="K161" s="10"/>
      <c r="L161" s="10"/>
      <c r="M161" s="10"/>
      <c r="N161" s="10"/>
      <c r="O161" s="10"/>
      <c r="P161" s="10"/>
      <c r="Q161" s="10"/>
      <c r="R161" s="10"/>
      <c r="S161" s="10"/>
      <c r="T161" s="10"/>
      <c r="U161" s="10"/>
      <c r="V161" s="10"/>
      <c r="W161" s="10"/>
      <c r="X161" s="10"/>
      <c r="Y161" s="10"/>
      <c r="Z161" s="10"/>
    </row>
    <row r="162" ht="21.0" customHeight="1">
      <c r="A162" s="21"/>
      <c r="B162" s="70"/>
      <c r="C162" s="78"/>
      <c r="D162" s="67" t="s">
        <v>14</v>
      </c>
      <c r="E162" s="68" t="str">
        <f>VLOOKUP(D162,Datos!$B$6:$E$17,2,)</f>
        <v>Labor (Personal)</v>
      </c>
      <c r="F162" s="68" t="str">
        <f>VLOOKUP(D162,Datos!$B$6:$E$17,3,)</f>
        <v>Horas / Jornadas</v>
      </c>
      <c r="G162" s="64">
        <v>16.0</v>
      </c>
      <c r="H162" s="65">
        <f>VLOOKUP(D162,Datos!$B$6:$E$17,4,)</f>
        <v>6666.666667</v>
      </c>
      <c r="I162" s="69">
        <f t="shared" si="31"/>
        <v>106666.6667</v>
      </c>
      <c r="J162" s="23"/>
      <c r="K162" s="10"/>
      <c r="L162" s="10"/>
      <c r="M162" s="10"/>
      <c r="N162" s="10"/>
      <c r="O162" s="10"/>
      <c r="P162" s="10"/>
      <c r="Q162" s="10"/>
      <c r="R162" s="10"/>
      <c r="S162" s="10"/>
      <c r="T162" s="10"/>
      <c r="U162" s="10"/>
      <c r="V162" s="10"/>
      <c r="W162" s="10"/>
      <c r="X162" s="10"/>
      <c r="Y162" s="10"/>
      <c r="Z162" s="10"/>
    </row>
    <row r="163" ht="21.0" customHeight="1">
      <c r="A163" s="21"/>
      <c r="B163" s="63"/>
      <c r="C163" s="78"/>
      <c r="D163" s="67" t="s">
        <v>16</v>
      </c>
      <c r="E163" s="68" t="str">
        <f>VLOOKUP(D163,Datos!$B$6:$E$17,2,)</f>
        <v>Labor (Personal)</v>
      </c>
      <c r="F163" s="68" t="str">
        <f>VLOOKUP(D163,Datos!$B$6:$E$17,3,)</f>
        <v>Horas / Jornadas</v>
      </c>
      <c r="G163" s="64">
        <v>16.0</v>
      </c>
      <c r="H163" s="65">
        <f>VLOOKUP(D163,Datos!$B$6:$E$17,4,)</f>
        <v>5833.333333</v>
      </c>
      <c r="I163" s="69">
        <f t="shared" si="31"/>
        <v>93333.33333</v>
      </c>
      <c r="J163" s="23"/>
      <c r="K163" s="10"/>
      <c r="L163" s="10"/>
      <c r="M163" s="10"/>
      <c r="N163" s="10"/>
      <c r="O163" s="10"/>
      <c r="P163" s="10"/>
      <c r="Q163" s="10"/>
      <c r="R163" s="10"/>
      <c r="S163" s="10"/>
      <c r="T163" s="10"/>
      <c r="U163" s="10"/>
      <c r="V163" s="10"/>
      <c r="W163" s="10"/>
      <c r="X163" s="10"/>
      <c r="Y163" s="10"/>
      <c r="Z163" s="10"/>
    </row>
    <row r="164" ht="21.0" customHeight="1">
      <c r="A164" s="21"/>
      <c r="B164" s="70"/>
      <c r="C164" s="78" t="s">
        <v>113</v>
      </c>
      <c r="D164" s="63"/>
      <c r="E164" s="68"/>
      <c r="F164" s="68"/>
      <c r="G164" s="64"/>
      <c r="H164" s="65"/>
      <c r="I164" s="66">
        <f>SUM(I165:I167)</f>
        <v>480000</v>
      </c>
      <c r="J164" s="23"/>
      <c r="K164" s="10"/>
      <c r="L164" s="10"/>
      <c r="M164" s="10"/>
      <c r="N164" s="10"/>
      <c r="O164" s="10"/>
      <c r="P164" s="10"/>
      <c r="Q164" s="10"/>
      <c r="R164" s="10"/>
      <c r="S164" s="10"/>
      <c r="T164" s="10"/>
      <c r="U164" s="10"/>
      <c r="V164" s="10"/>
      <c r="W164" s="10"/>
      <c r="X164" s="10"/>
      <c r="Y164" s="10"/>
      <c r="Z164" s="10"/>
    </row>
    <row r="165" ht="21.0" customHeight="1">
      <c r="A165" s="21"/>
      <c r="B165" s="70"/>
      <c r="C165" s="78"/>
      <c r="D165" s="67" t="s">
        <v>12</v>
      </c>
      <c r="E165" s="68" t="str">
        <f>VLOOKUP(D165,Datos!$B$6:$E$17,2,)</f>
        <v>Labor (Personal)</v>
      </c>
      <c r="F165" s="68" t="str">
        <f>VLOOKUP(D165,Datos!$B$6:$E$17,3,)</f>
        <v>Horas / Jornadas</v>
      </c>
      <c r="G165" s="64">
        <v>24.0</v>
      </c>
      <c r="H165" s="65">
        <f>VLOOKUP(D165,Datos!$B$6:$E$17,4,)</f>
        <v>7500</v>
      </c>
      <c r="I165" s="69">
        <f t="shared" ref="I165:I167" si="32">G165*H165</f>
        <v>180000</v>
      </c>
      <c r="J165" s="23"/>
      <c r="K165" s="10"/>
      <c r="L165" s="10"/>
      <c r="M165" s="10"/>
      <c r="N165" s="10"/>
      <c r="O165" s="10"/>
      <c r="P165" s="10"/>
      <c r="Q165" s="10"/>
      <c r="R165" s="10"/>
      <c r="S165" s="10"/>
      <c r="T165" s="10"/>
      <c r="U165" s="10"/>
      <c r="V165" s="10"/>
      <c r="W165" s="10"/>
      <c r="X165" s="10"/>
      <c r="Y165" s="10"/>
      <c r="Z165" s="10"/>
    </row>
    <row r="166" ht="21.0" customHeight="1">
      <c r="A166" s="21"/>
      <c r="B166" s="70"/>
      <c r="C166" s="78"/>
      <c r="D166" s="67" t="s">
        <v>14</v>
      </c>
      <c r="E166" s="68" t="str">
        <f>VLOOKUP(D166,Datos!$B$6:$E$17,2,)</f>
        <v>Labor (Personal)</v>
      </c>
      <c r="F166" s="68" t="str">
        <f>VLOOKUP(D166,Datos!$B$6:$E$17,3,)</f>
        <v>Horas / Jornadas</v>
      </c>
      <c r="G166" s="64">
        <v>24.0</v>
      </c>
      <c r="H166" s="65">
        <f>VLOOKUP(D166,Datos!$B$6:$E$17,4,)</f>
        <v>6666.666667</v>
      </c>
      <c r="I166" s="69">
        <f t="shared" si="32"/>
        <v>160000</v>
      </c>
      <c r="J166" s="23"/>
      <c r="K166" s="10"/>
      <c r="L166" s="10"/>
      <c r="M166" s="10"/>
      <c r="N166" s="10"/>
      <c r="O166" s="10"/>
      <c r="P166" s="10"/>
      <c r="Q166" s="10"/>
      <c r="R166" s="10"/>
      <c r="S166" s="10"/>
      <c r="T166" s="10"/>
      <c r="U166" s="10"/>
      <c r="V166" s="10"/>
      <c r="W166" s="10"/>
      <c r="X166" s="10"/>
      <c r="Y166" s="10"/>
      <c r="Z166" s="10"/>
    </row>
    <row r="167" ht="21.0" customHeight="1">
      <c r="A167" s="21"/>
      <c r="B167" s="70"/>
      <c r="C167" s="78"/>
      <c r="D167" s="67" t="s">
        <v>16</v>
      </c>
      <c r="E167" s="68" t="str">
        <f>VLOOKUP(D167,Datos!$B$6:$E$17,2,)</f>
        <v>Labor (Personal)</v>
      </c>
      <c r="F167" s="68" t="str">
        <f>VLOOKUP(D167,Datos!$B$6:$E$17,3,)</f>
        <v>Horas / Jornadas</v>
      </c>
      <c r="G167" s="64">
        <v>24.0</v>
      </c>
      <c r="H167" s="65">
        <f>VLOOKUP(D167,Datos!$B$6:$E$17,4,)</f>
        <v>5833.333333</v>
      </c>
      <c r="I167" s="69">
        <f t="shared" si="32"/>
        <v>140000</v>
      </c>
      <c r="J167" s="23"/>
      <c r="K167" s="10"/>
      <c r="L167" s="10"/>
      <c r="M167" s="10"/>
      <c r="N167" s="10"/>
      <c r="O167" s="10"/>
      <c r="P167" s="10"/>
      <c r="Q167" s="10"/>
      <c r="R167" s="10"/>
      <c r="S167" s="10"/>
      <c r="T167" s="10"/>
      <c r="U167" s="10"/>
      <c r="V167" s="10"/>
      <c r="W167" s="10"/>
      <c r="X167" s="10"/>
      <c r="Y167" s="10"/>
      <c r="Z167" s="10"/>
    </row>
    <row r="168" ht="21.0" customHeight="1">
      <c r="A168" s="21"/>
      <c r="B168" s="70"/>
      <c r="C168" s="78" t="s">
        <v>114</v>
      </c>
      <c r="D168" s="63"/>
      <c r="E168" s="68"/>
      <c r="F168" s="68"/>
      <c r="G168" s="64"/>
      <c r="H168" s="65"/>
      <c r="I168" s="66">
        <f>SUM(I169:I171)</f>
        <v>320000</v>
      </c>
      <c r="J168" s="23"/>
      <c r="K168" s="10"/>
      <c r="L168" s="10"/>
      <c r="M168" s="10"/>
      <c r="N168" s="10"/>
      <c r="O168" s="10"/>
      <c r="P168" s="10"/>
      <c r="Q168" s="10"/>
      <c r="R168" s="10"/>
      <c r="S168" s="10"/>
      <c r="T168" s="10"/>
      <c r="U168" s="10"/>
      <c r="V168" s="10"/>
      <c r="W168" s="10"/>
      <c r="X168" s="10"/>
      <c r="Y168" s="10"/>
      <c r="Z168" s="10"/>
    </row>
    <row r="169" ht="21.0" customHeight="1">
      <c r="A169" s="21"/>
      <c r="B169" s="70"/>
      <c r="C169" s="78"/>
      <c r="D169" s="67" t="s">
        <v>12</v>
      </c>
      <c r="E169" s="68" t="str">
        <f>VLOOKUP(D169,Datos!$B$6:$E$17,2,)</f>
        <v>Labor (Personal)</v>
      </c>
      <c r="F169" s="68" t="str">
        <f>VLOOKUP(D169,Datos!$B$6:$E$17,3,)</f>
        <v>Horas / Jornadas</v>
      </c>
      <c r="G169" s="64">
        <v>16.0</v>
      </c>
      <c r="H169" s="65">
        <f>VLOOKUP(D169,Datos!$B$6:$E$17,4,)</f>
        <v>7500</v>
      </c>
      <c r="I169" s="69">
        <f t="shared" ref="I169:I171" si="33">G169*H169</f>
        <v>120000</v>
      </c>
      <c r="J169" s="23"/>
      <c r="K169" s="10"/>
      <c r="L169" s="10"/>
      <c r="M169" s="10"/>
      <c r="N169" s="10"/>
      <c r="O169" s="10"/>
      <c r="P169" s="10"/>
      <c r="Q169" s="10"/>
      <c r="R169" s="10"/>
      <c r="S169" s="10"/>
      <c r="T169" s="10"/>
      <c r="U169" s="10"/>
      <c r="V169" s="10"/>
      <c r="W169" s="10"/>
      <c r="X169" s="10"/>
      <c r="Y169" s="10"/>
      <c r="Z169" s="10"/>
    </row>
    <row r="170" ht="21.0" customHeight="1">
      <c r="A170" s="21"/>
      <c r="B170" s="70"/>
      <c r="C170" s="78"/>
      <c r="D170" s="67" t="s">
        <v>14</v>
      </c>
      <c r="E170" s="68" t="str">
        <f>VLOOKUP(D170,Datos!$B$6:$E$17,2,)</f>
        <v>Labor (Personal)</v>
      </c>
      <c r="F170" s="68" t="str">
        <f>VLOOKUP(D170,Datos!$B$6:$E$17,3,)</f>
        <v>Horas / Jornadas</v>
      </c>
      <c r="G170" s="64">
        <v>16.0</v>
      </c>
      <c r="H170" s="65">
        <f>VLOOKUP(D170,Datos!$B$6:$E$17,4,)</f>
        <v>6666.666667</v>
      </c>
      <c r="I170" s="69">
        <f t="shared" si="33"/>
        <v>106666.6667</v>
      </c>
      <c r="J170" s="23"/>
      <c r="K170" s="10"/>
      <c r="L170" s="10"/>
      <c r="M170" s="10"/>
      <c r="N170" s="10"/>
      <c r="O170" s="10"/>
      <c r="P170" s="10"/>
      <c r="Q170" s="10"/>
      <c r="R170" s="10"/>
      <c r="S170" s="10"/>
      <c r="T170" s="10"/>
      <c r="U170" s="10"/>
      <c r="V170" s="10"/>
      <c r="W170" s="10"/>
      <c r="X170" s="10"/>
      <c r="Y170" s="10"/>
      <c r="Z170" s="10"/>
    </row>
    <row r="171" ht="21.0" customHeight="1">
      <c r="A171" s="21"/>
      <c r="B171" s="70"/>
      <c r="C171" s="78"/>
      <c r="D171" s="67" t="s">
        <v>16</v>
      </c>
      <c r="E171" s="68" t="str">
        <f>VLOOKUP(D171,Datos!$B$6:$E$17,2,)</f>
        <v>Labor (Personal)</v>
      </c>
      <c r="F171" s="68" t="str">
        <f>VLOOKUP(D171,Datos!$B$6:$E$17,3,)</f>
        <v>Horas / Jornadas</v>
      </c>
      <c r="G171" s="64">
        <v>16.0</v>
      </c>
      <c r="H171" s="65">
        <f>VLOOKUP(D171,Datos!$B$6:$E$17,4,)</f>
        <v>5833.333333</v>
      </c>
      <c r="I171" s="69">
        <f t="shared" si="33"/>
        <v>93333.33333</v>
      </c>
      <c r="J171" s="23"/>
      <c r="K171" s="10"/>
      <c r="L171" s="10"/>
      <c r="M171" s="10"/>
      <c r="N171" s="10"/>
      <c r="O171" s="10"/>
      <c r="P171" s="10"/>
      <c r="Q171" s="10"/>
      <c r="R171" s="10"/>
      <c r="S171" s="10"/>
      <c r="T171" s="10"/>
      <c r="U171" s="10"/>
      <c r="V171" s="10"/>
      <c r="W171" s="10"/>
      <c r="X171" s="10"/>
      <c r="Y171" s="10"/>
      <c r="Z171" s="10"/>
    </row>
    <row r="172" ht="21.0" customHeight="1">
      <c r="A172" s="21"/>
      <c r="B172" s="47">
        <v>5.0</v>
      </c>
      <c r="C172" s="47" t="s">
        <v>115</v>
      </c>
      <c r="D172" s="48"/>
      <c r="E172" s="48"/>
      <c r="F172" s="48"/>
      <c r="G172" s="71"/>
      <c r="H172" s="72"/>
      <c r="I172" s="50">
        <f>I173+I180+I193+I197+I201+I205</f>
        <v>1993750</v>
      </c>
      <c r="J172" s="23"/>
      <c r="K172" s="10"/>
      <c r="L172" s="10"/>
      <c r="M172" s="10"/>
      <c r="N172" s="10"/>
      <c r="O172" s="10"/>
      <c r="P172" s="10"/>
      <c r="Q172" s="10"/>
      <c r="R172" s="10"/>
      <c r="S172" s="10"/>
      <c r="T172" s="10"/>
      <c r="U172" s="10"/>
      <c r="V172" s="10"/>
      <c r="W172" s="10"/>
      <c r="X172" s="10"/>
      <c r="Y172" s="10"/>
      <c r="Z172" s="10"/>
    </row>
    <row r="173" ht="21.0" customHeight="1">
      <c r="A173" s="21"/>
      <c r="B173" s="51"/>
      <c r="C173" s="51" t="s">
        <v>59</v>
      </c>
      <c r="D173" s="52"/>
      <c r="E173" s="52"/>
      <c r="F173" s="52"/>
      <c r="G173" s="73"/>
      <c r="H173" s="74"/>
      <c r="I173" s="54">
        <f>SUM(I174:I179)</f>
        <v>73750</v>
      </c>
      <c r="J173" s="23"/>
      <c r="K173" s="10"/>
      <c r="L173" s="10"/>
      <c r="M173" s="10"/>
      <c r="N173" s="10"/>
      <c r="O173" s="10"/>
      <c r="P173" s="10"/>
      <c r="Q173" s="10"/>
      <c r="R173" s="10"/>
      <c r="S173" s="10"/>
      <c r="T173" s="10"/>
      <c r="U173" s="10"/>
      <c r="V173" s="10"/>
      <c r="W173" s="10"/>
      <c r="X173" s="10"/>
      <c r="Y173" s="10"/>
      <c r="Z173" s="10"/>
    </row>
    <row r="174" ht="21.0" customHeight="1">
      <c r="A174" s="21"/>
      <c r="B174" s="52"/>
      <c r="C174" s="52"/>
      <c r="D174" s="52" t="s">
        <v>49</v>
      </c>
      <c r="E174" s="84" t="str">
        <f>VLOOKUP(D174,Datos!$B$6:$E$17,2,)</f>
        <v>Licencias</v>
      </c>
      <c r="F174" s="84" t="str">
        <f>VLOOKUP(D174,Datos!$B$6:$E$17,3,)</f>
        <v>Cantidad</v>
      </c>
      <c r="G174" s="88">
        <v>0.0</v>
      </c>
      <c r="H174" s="86">
        <f>VLOOKUP(D174,Datos!$B$6:$E$17,4,)</f>
        <v>11550</v>
      </c>
      <c r="I174" s="87">
        <f t="shared" ref="I174:I178" si="34">G174*H174</f>
        <v>0</v>
      </c>
      <c r="J174" s="23"/>
      <c r="K174" s="10"/>
      <c r="L174" s="10"/>
      <c r="M174" s="10"/>
      <c r="N174" s="10"/>
      <c r="O174" s="10"/>
      <c r="P174" s="10"/>
      <c r="Q174" s="10"/>
      <c r="R174" s="10"/>
      <c r="S174" s="10"/>
      <c r="T174" s="10"/>
      <c r="U174" s="10"/>
      <c r="V174" s="10"/>
      <c r="W174" s="10"/>
      <c r="X174" s="10"/>
      <c r="Y174" s="10"/>
      <c r="Z174" s="10"/>
    </row>
    <row r="175" ht="21.0" customHeight="1">
      <c r="A175" s="21"/>
      <c r="B175" s="52"/>
      <c r="C175" s="52"/>
      <c r="D175" s="52" t="s">
        <v>21</v>
      </c>
      <c r="E175" s="84" t="str">
        <f>VLOOKUP(D175,Datos!$B$6:$E$17,2,)</f>
        <v>Licencias</v>
      </c>
      <c r="F175" s="84" t="str">
        <f>VLOOKUP(D175,Datos!$B$6:$E$17,3,)</f>
        <v>Cantidad</v>
      </c>
      <c r="G175" s="85">
        <v>3.0</v>
      </c>
      <c r="H175" s="86">
        <f>VLOOKUP(D175,Datos!$B$6:$E$17,4,)</f>
        <v>6000</v>
      </c>
      <c r="I175" s="87">
        <f t="shared" si="34"/>
        <v>18000</v>
      </c>
      <c r="J175" s="23"/>
      <c r="K175" s="10"/>
      <c r="L175" s="10"/>
      <c r="M175" s="10"/>
      <c r="N175" s="10"/>
      <c r="O175" s="10"/>
      <c r="P175" s="10"/>
      <c r="Q175" s="10"/>
      <c r="R175" s="10"/>
      <c r="S175" s="10"/>
      <c r="T175" s="10"/>
      <c r="U175" s="10"/>
      <c r="V175" s="10"/>
      <c r="W175" s="10"/>
      <c r="X175" s="10"/>
      <c r="Y175" s="10"/>
      <c r="Z175" s="10"/>
    </row>
    <row r="176" ht="21.0" customHeight="1">
      <c r="A176" s="21"/>
      <c r="B176" s="52"/>
      <c r="C176" s="52"/>
      <c r="D176" s="52" t="s">
        <v>51</v>
      </c>
      <c r="E176" s="84" t="str">
        <f>VLOOKUP(D176,Datos!$B$6:$E$17,2,)</f>
        <v>Viajes</v>
      </c>
      <c r="F176" s="84" t="str">
        <f>VLOOKUP(D176,Datos!$B$6:$E$17,3,)</f>
        <v>Cantidad</v>
      </c>
      <c r="G176" s="85">
        <f>8*3</f>
        <v>24</v>
      </c>
      <c r="H176" s="86">
        <f>VLOOKUP(D176,Datos!$B$6:$E$17,4,)</f>
        <v>240</v>
      </c>
      <c r="I176" s="87">
        <f t="shared" si="34"/>
        <v>5760</v>
      </c>
      <c r="J176" s="23"/>
      <c r="K176" s="10"/>
      <c r="L176" s="10"/>
      <c r="M176" s="10"/>
      <c r="N176" s="10"/>
      <c r="O176" s="10"/>
      <c r="P176" s="10"/>
      <c r="Q176" s="10"/>
      <c r="R176" s="10"/>
      <c r="S176" s="10"/>
      <c r="T176" s="10"/>
      <c r="U176" s="10"/>
      <c r="V176" s="10"/>
      <c r="W176" s="10"/>
      <c r="X176" s="10"/>
      <c r="Y176" s="10"/>
      <c r="Z176" s="10"/>
    </row>
    <row r="177" ht="21.0" customHeight="1">
      <c r="A177" s="21"/>
      <c r="B177" s="52"/>
      <c r="C177" s="52"/>
      <c r="D177" s="52" t="s">
        <v>26</v>
      </c>
      <c r="E177" s="84" t="str">
        <f>VLOOKUP(D177,Datos!$B$6:$E$17,2,)</f>
        <v>Gastos Indirectos</v>
      </c>
      <c r="F177" s="84" t="str">
        <f>VLOOKUP(D177,Datos!$B$6:$E$17,3,)</f>
        <v>NA</v>
      </c>
      <c r="G177" s="85">
        <v>1.0</v>
      </c>
      <c r="H177" s="86">
        <f>VLOOKUP(D177,Datos!$B$6:$E$17,4,)</f>
        <v>30000</v>
      </c>
      <c r="I177" s="87">
        <f t="shared" si="34"/>
        <v>30000</v>
      </c>
      <c r="J177" s="23"/>
      <c r="K177" s="10"/>
      <c r="L177" s="10"/>
      <c r="M177" s="10"/>
      <c r="N177" s="10"/>
      <c r="O177" s="10"/>
      <c r="P177" s="10"/>
      <c r="Q177" s="10"/>
      <c r="R177" s="10"/>
      <c r="S177" s="10"/>
      <c r="T177" s="10"/>
      <c r="U177" s="10"/>
      <c r="V177" s="10"/>
      <c r="W177" s="10"/>
      <c r="X177" s="10"/>
      <c r="Y177" s="10"/>
      <c r="Z177" s="10"/>
    </row>
    <row r="178" ht="21.0" customHeight="1">
      <c r="A178" s="21"/>
      <c r="B178" s="52"/>
      <c r="C178" s="52"/>
      <c r="D178" s="52" t="s">
        <v>28</v>
      </c>
      <c r="E178" s="84" t="str">
        <f>VLOOKUP(D178,Datos!$B$6:$E$17,2,)</f>
        <v>Gastos Indirectos</v>
      </c>
      <c r="F178" s="84" t="str">
        <f>VLOOKUP(D178,Datos!$B$6:$E$17,3,)</f>
        <v>NA</v>
      </c>
      <c r="G178" s="85">
        <v>1.0</v>
      </c>
      <c r="H178" s="86">
        <f>VLOOKUP(D178,Datos!$B$6:$E$17,4,)</f>
        <v>19990</v>
      </c>
      <c r="I178" s="87">
        <f t="shared" si="34"/>
        <v>19990</v>
      </c>
      <c r="J178" s="23"/>
      <c r="K178" s="10"/>
      <c r="L178" s="10"/>
      <c r="M178" s="10"/>
      <c r="N178" s="10"/>
      <c r="O178" s="10"/>
      <c r="P178" s="10"/>
      <c r="Q178" s="10"/>
      <c r="R178" s="10"/>
      <c r="S178" s="10"/>
      <c r="T178" s="10"/>
      <c r="U178" s="10"/>
      <c r="V178" s="10"/>
      <c r="W178" s="10"/>
      <c r="X178" s="10"/>
      <c r="Y178" s="10"/>
      <c r="Z178" s="10"/>
    </row>
    <row r="179" ht="21.0" customHeight="1">
      <c r="A179" s="21"/>
      <c r="B179" s="52"/>
      <c r="C179" s="52"/>
      <c r="D179" s="52"/>
      <c r="E179" s="84"/>
      <c r="F179" s="84"/>
      <c r="G179" s="85"/>
      <c r="H179" s="86"/>
      <c r="I179" s="87"/>
      <c r="J179" s="23"/>
      <c r="K179" s="10"/>
      <c r="L179" s="10"/>
      <c r="M179" s="10"/>
      <c r="N179" s="10"/>
      <c r="O179" s="10"/>
      <c r="P179" s="10"/>
      <c r="Q179" s="10"/>
      <c r="R179" s="10"/>
      <c r="S179" s="10"/>
      <c r="T179" s="10"/>
      <c r="U179" s="10"/>
      <c r="V179" s="10"/>
      <c r="W179" s="10"/>
      <c r="X179" s="10"/>
      <c r="Y179" s="10"/>
      <c r="Z179" s="10"/>
    </row>
    <row r="180" ht="21.0" customHeight="1">
      <c r="A180" s="21"/>
      <c r="B180" s="63" t="s">
        <v>116</v>
      </c>
      <c r="C180" s="78" t="s">
        <v>117</v>
      </c>
      <c r="D180" s="63"/>
      <c r="E180" s="68"/>
      <c r="F180" s="68"/>
      <c r="G180" s="64"/>
      <c r="H180" s="65"/>
      <c r="I180" s="79">
        <f>I181+I185+I189</f>
        <v>1120000</v>
      </c>
      <c r="J180" s="23"/>
      <c r="K180" s="10"/>
      <c r="L180" s="10"/>
      <c r="M180" s="10"/>
      <c r="N180" s="10"/>
      <c r="O180" s="10"/>
      <c r="P180" s="10"/>
      <c r="Q180" s="10"/>
      <c r="R180" s="10"/>
      <c r="S180" s="10"/>
      <c r="T180" s="10"/>
      <c r="U180" s="10"/>
      <c r="V180" s="10"/>
      <c r="W180" s="10"/>
      <c r="X180" s="10"/>
      <c r="Y180" s="10"/>
      <c r="Z180" s="10"/>
    </row>
    <row r="181" ht="21.0" customHeight="1">
      <c r="A181" s="21"/>
      <c r="B181" s="63"/>
      <c r="C181" s="78" t="s">
        <v>118</v>
      </c>
      <c r="D181" s="63"/>
      <c r="E181" s="68"/>
      <c r="F181" s="68"/>
      <c r="G181" s="64"/>
      <c r="H181" s="65"/>
      <c r="I181" s="66">
        <f>SUM(I182:I184)</f>
        <v>320000</v>
      </c>
      <c r="J181" s="23"/>
      <c r="K181" s="10"/>
      <c r="L181" s="10"/>
      <c r="M181" s="10"/>
      <c r="N181" s="10"/>
      <c r="O181" s="10"/>
      <c r="P181" s="10"/>
      <c r="Q181" s="10"/>
      <c r="R181" s="10"/>
      <c r="S181" s="10"/>
      <c r="T181" s="10"/>
      <c r="U181" s="10"/>
      <c r="V181" s="10"/>
      <c r="W181" s="10"/>
      <c r="X181" s="10"/>
      <c r="Y181" s="10"/>
      <c r="Z181" s="10"/>
    </row>
    <row r="182" ht="21.0" customHeight="1">
      <c r="A182" s="21"/>
      <c r="B182" s="63"/>
      <c r="C182" s="78"/>
      <c r="D182" s="67" t="s">
        <v>12</v>
      </c>
      <c r="E182" s="68" t="str">
        <f>VLOOKUP(D182,Datos!$B$6:$E$17,2,)</f>
        <v>Labor (Personal)</v>
      </c>
      <c r="F182" s="68" t="str">
        <f>VLOOKUP(D182,Datos!$B$6:$E$17,3,)</f>
        <v>Horas / Jornadas</v>
      </c>
      <c r="G182" s="64">
        <v>16.0</v>
      </c>
      <c r="H182" s="65">
        <f>VLOOKUP(D182,Datos!$B$6:$E$17,4,)</f>
        <v>7500</v>
      </c>
      <c r="I182" s="69">
        <f t="shared" ref="I182:I184" si="35">G182*H182</f>
        <v>120000</v>
      </c>
      <c r="J182" s="23"/>
      <c r="K182" s="10"/>
      <c r="L182" s="10"/>
      <c r="M182" s="10"/>
      <c r="N182" s="10"/>
      <c r="O182" s="10"/>
      <c r="P182" s="10"/>
      <c r="Q182" s="10"/>
      <c r="R182" s="10"/>
      <c r="S182" s="10"/>
      <c r="T182" s="10"/>
      <c r="U182" s="10"/>
      <c r="V182" s="10"/>
      <c r="W182" s="10"/>
      <c r="X182" s="10"/>
      <c r="Y182" s="10"/>
      <c r="Z182" s="10"/>
    </row>
    <row r="183" ht="21.0" customHeight="1">
      <c r="A183" s="21"/>
      <c r="B183" s="63"/>
      <c r="C183" s="78"/>
      <c r="D183" s="67" t="s">
        <v>14</v>
      </c>
      <c r="E183" s="68" t="str">
        <f>VLOOKUP(D183,Datos!$B$6:$E$17,2,)</f>
        <v>Labor (Personal)</v>
      </c>
      <c r="F183" s="68" t="str">
        <f>VLOOKUP(D183,Datos!$B$6:$E$17,3,)</f>
        <v>Horas / Jornadas</v>
      </c>
      <c r="G183" s="64">
        <v>16.0</v>
      </c>
      <c r="H183" s="65">
        <f>VLOOKUP(D183,Datos!$B$6:$E$17,4,)</f>
        <v>6666.666667</v>
      </c>
      <c r="I183" s="69">
        <f t="shared" si="35"/>
        <v>106666.6667</v>
      </c>
      <c r="J183" s="23"/>
      <c r="K183" s="10"/>
      <c r="L183" s="10"/>
      <c r="M183" s="10"/>
      <c r="N183" s="10"/>
      <c r="O183" s="10"/>
      <c r="P183" s="10"/>
      <c r="Q183" s="10"/>
      <c r="R183" s="10"/>
      <c r="S183" s="10"/>
      <c r="T183" s="10"/>
      <c r="U183" s="10"/>
      <c r="V183" s="10"/>
      <c r="W183" s="10"/>
      <c r="X183" s="10"/>
      <c r="Y183" s="10"/>
      <c r="Z183" s="10"/>
    </row>
    <row r="184" ht="21.0" customHeight="1">
      <c r="A184" s="21"/>
      <c r="B184" s="63"/>
      <c r="C184" s="78"/>
      <c r="D184" s="67" t="s">
        <v>16</v>
      </c>
      <c r="E184" s="68" t="str">
        <f>VLOOKUP(D184,Datos!$B$6:$E$17,2,)</f>
        <v>Labor (Personal)</v>
      </c>
      <c r="F184" s="68" t="str">
        <f>VLOOKUP(D184,Datos!$B$6:$E$17,3,)</f>
        <v>Horas / Jornadas</v>
      </c>
      <c r="G184" s="64">
        <v>16.0</v>
      </c>
      <c r="H184" s="65">
        <f>VLOOKUP(D184,Datos!$B$6:$E$17,4,)</f>
        <v>5833.333333</v>
      </c>
      <c r="I184" s="69">
        <f t="shared" si="35"/>
        <v>93333.33333</v>
      </c>
      <c r="J184" s="23"/>
      <c r="K184" s="10"/>
      <c r="L184" s="10"/>
      <c r="M184" s="10"/>
      <c r="N184" s="10"/>
      <c r="O184" s="10"/>
      <c r="P184" s="10"/>
      <c r="Q184" s="10"/>
      <c r="R184" s="10"/>
      <c r="S184" s="10"/>
      <c r="T184" s="10"/>
      <c r="U184" s="10"/>
      <c r="V184" s="10"/>
      <c r="W184" s="10"/>
      <c r="X184" s="10"/>
      <c r="Y184" s="10"/>
      <c r="Z184" s="10"/>
    </row>
    <row r="185" ht="21.0" customHeight="1">
      <c r="A185" s="21"/>
      <c r="B185" s="63"/>
      <c r="C185" s="78" t="s">
        <v>119</v>
      </c>
      <c r="D185" s="63"/>
      <c r="E185" s="68"/>
      <c r="F185" s="68"/>
      <c r="G185" s="64"/>
      <c r="H185" s="65"/>
      <c r="I185" s="66">
        <f>SUM(I186:I188)</f>
        <v>640000</v>
      </c>
      <c r="J185" s="23"/>
      <c r="K185" s="10"/>
      <c r="L185" s="10"/>
      <c r="M185" s="10"/>
      <c r="N185" s="10"/>
      <c r="O185" s="10"/>
      <c r="P185" s="10"/>
      <c r="Q185" s="10"/>
      <c r="R185" s="10"/>
      <c r="S185" s="10"/>
      <c r="T185" s="10"/>
      <c r="U185" s="10"/>
      <c r="V185" s="10"/>
      <c r="W185" s="10"/>
      <c r="X185" s="10"/>
      <c r="Y185" s="10"/>
      <c r="Z185" s="10"/>
    </row>
    <row r="186" ht="21.0" customHeight="1">
      <c r="A186" s="21"/>
      <c r="B186" s="63"/>
      <c r="C186" s="78"/>
      <c r="D186" s="67" t="s">
        <v>12</v>
      </c>
      <c r="E186" s="68" t="str">
        <f>VLOOKUP(D186,Datos!$B$6:$E$17,2,)</f>
        <v>Labor (Personal)</v>
      </c>
      <c r="F186" s="68" t="str">
        <f>VLOOKUP(D186,Datos!$B$6:$E$17,3,)</f>
        <v>Horas / Jornadas</v>
      </c>
      <c r="G186" s="64">
        <v>32.0</v>
      </c>
      <c r="H186" s="65">
        <f>VLOOKUP(D186,Datos!$B$6:$E$17,4,)</f>
        <v>7500</v>
      </c>
      <c r="I186" s="69">
        <f t="shared" ref="I186:I188" si="36">G186*H186</f>
        <v>240000</v>
      </c>
      <c r="J186" s="23"/>
      <c r="K186" s="10"/>
      <c r="L186" s="10"/>
      <c r="M186" s="10"/>
      <c r="N186" s="10"/>
      <c r="O186" s="10"/>
      <c r="P186" s="10"/>
      <c r="Q186" s="10"/>
      <c r="R186" s="10"/>
      <c r="S186" s="10"/>
      <c r="T186" s="10"/>
      <c r="U186" s="10"/>
      <c r="V186" s="10"/>
      <c r="W186" s="10"/>
      <c r="X186" s="10"/>
      <c r="Y186" s="10"/>
      <c r="Z186" s="10"/>
    </row>
    <row r="187" ht="21.0" customHeight="1">
      <c r="A187" s="21"/>
      <c r="B187" s="63"/>
      <c r="C187" s="78"/>
      <c r="D187" s="67" t="s">
        <v>14</v>
      </c>
      <c r="E187" s="68" t="str">
        <f>VLOOKUP(D187,Datos!$B$6:$E$17,2,)</f>
        <v>Labor (Personal)</v>
      </c>
      <c r="F187" s="68" t="str">
        <f>VLOOKUP(D187,Datos!$B$6:$E$17,3,)</f>
        <v>Horas / Jornadas</v>
      </c>
      <c r="G187" s="64">
        <v>32.0</v>
      </c>
      <c r="H187" s="65">
        <f>VLOOKUP(D187,Datos!$B$6:$E$17,4,)</f>
        <v>6666.666667</v>
      </c>
      <c r="I187" s="69">
        <f t="shared" si="36"/>
        <v>213333.3333</v>
      </c>
      <c r="J187" s="23"/>
      <c r="K187" s="10"/>
      <c r="L187" s="10"/>
      <c r="M187" s="10"/>
      <c r="N187" s="10"/>
      <c r="O187" s="10"/>
      <c r="P187" s="10"/>
      <c r="Q187" s="10"/>
      <c r="R187" s="10"/>
      <c r="S187" s="10"/>
      <c r="T187" s="10"/>
      <c r="U187" s="10"/>
      <c r="V187" s="10"/>
      <c r="W187" s="10"/>
      <c r="X187" s="10"/>
      <c r="Y187" s="10"/>
      <c r="Z187" s="10"/>
    </row>
    <row r="188" ht="21.0" customHeight="1">
      <c r="A188" s="21"/>
      <c r="B188" s="63"/>
      <c r="C188" s="78"/>
      <c r="D188" s="67" t="s">
        <v>16</v>
      </c>
      <c r="E188" s="68" t="str">
        <f>VLOOKUP(D188,Datos!$B$6:$E$17,2,)</f>
        <v>Labor (Personal)</v>
      </c>
      <c r="F188" s="68" t="str">
        <f>VLOOKUP(D188,Datos!$B$6:$E$17,3,)</f>
        <v>Horas / Jornadas</v>
      </c>
      <c r="G188" s="64">
        <v>32.0</v>
      </c>
      <c r="H188" s="65">
        <f>VLOOKUP(D188,Datos!$B$6:$E$17,4,)</f>
        <v>5833.333333</v>
      </c>
      <c r="I188" s="69">
        <f t="shared" si="36"/>
        <v>186666.6667</v>
      </c>
      <c r="J188" s="23"/>
      <c r="K188" s="10"/>
      <c r="L188" s="10"/>
      <c r="M188" s="10"/>
      <c r="N188" s="10"/>
      <c r="O188" s="10"/>
      <c r="P188" s="10"/>
      <c r="Q188" s="10"/>
      <c r="R188" s="10"/>
      <c r="S188" s="10"/>
      <c r="T188" s="10"/>
      <c r="U188" s="10"/>
      <c r="V188" s="10"/>
      <c r="W188" s="10"/>
      <c r="X188" s="10"/>
      <c r="Y188" s="10"/>
      <c r="Z188" s="10"/>
    </row>
    <row r="189" ht="21.0" customHeight="1">
      <c r="A189" s="21"/>
      <c r="B189" s="63"/>
      <c r="C189" s="78" t="s">
        <v>120</v>
      </c>
      <c r="D189" s="70"/>
      <c r="E189" s="68"/>
      <c r="F189" s="68"/>
      <c r="G189" s="77"/>
      <c r="H189" s="65"/>
      <c r="I189" s="83">
        <f>SUM(I190:I192)</f>
        <v>160000</v>
      </c>
      <c r="J189" s="23"/>
      <c r="K189" s="10"/>
      <c r="L189" s="10"/>
      <c r="M189" s="10"/>
      <c r="N189" s="10"/>
      <c r="O189" s="10"/>
      <c r="P189" s="10"/>
      <c r="Q189" s="10"/>
      <c r="R189" s="10"/>
      <c r="S189" s="10"/>
      <c r="T189" s="10"/>
      <c r="U189" s="10"/>
      <c r="V189" s="10"/>
      <c r="W189" s="10"/>
      <c r="X189" s="10"/>
      <c r="Y189" s="10"/>
      <c r="Z189" s="10"/>
    </row>
    <row r="190" ht="21.0" customHeight="1">
      <c r="A190" s="21"/>
      <c r="B190" s="63"/>
      <c r="C190" s="78"/>
      <c r="D190" s="67" t="s">
        <v>12</v>
      </c>
      <c r="E190" s="68" t="str">
        <f>VLOOKUP(D190,Datos!$B$6:$E$17,2,)</f>
        <v>Labor (Personal)</v>
      </c>
      <c r="F190" s="68" t="str">
        <f>VLOOKUP(D190,Datos!$B$6:$E$17,3,)</f>
        <v>Horas / Jornadas</v>
      </c>
      <c r="G190" s="64">
        <v>8.0</v>
      </c>
      <c r="H190" s="65">
        <f>VLOOKUP(D190,Datos!$B$6:$E$17,4,)</f>
        <v>7500</v>
      </c>
      <c r="I190" s="69">
        <f t="shared" ref="I190:I192" si="37">G190*H190</f>
        <v>60000</v>
      </c>
      <c r="J190" s="23"/>
      <c r="K190" s="10"/>
      <c r="L190" s="10"/>
      <c r="M190" s="10"/>
      <c r="N190" s="10"/>
      <c r="O190" s="10"/>
      <c r="P190" s="10"/>
      <c r="Q190" s="10"/>
      <c r="R190" s="10"/>
      <c r="S190" s="10"/>
      <c r="T190" s="10"/>
      <c r="U190" s="10"/>
      <c r="V190" s="10"/>
      <c r="W190" s="10"/>
      <c r="X190" s="10"/>
      <c r="Y190" s="10"/>
      <c r="Z190" s="10"/>
    </row>
    <row r="191" ht="21.0" customHeight="1">
      <c r="A191" s="21"/>
      <c r="B191" s="63"/>
      <c r="C191" s="78"/>
      <c r="D191" s="67" t="s">
        <v>14</v>
      </c>
      <c r="E191" s="68" t="str">
        <f>VLOOKUP(D191,Datos!$B$6:$E$17,2,)</f>
        <v>Labor (Personal)</v>
      </c>
      <c r="F191" s="68" t="str">
        <f>VLOOKUP(D191,Datos!$B$6:$E$17,3,)</f>
        <v>Horas / Jornadas</v>
      </c>
      <c r="G191" s="64">
        <v>8.0</v>
      </c>
      <c r="H191" s="65">
        <f>VLOOKUP(D191,Datos!$B$6:$E$17,4,)</f>
        <v>6666.666667</v>
      </c>
      <c r="I191" s="69">
        <f t="shared" si="37"/>
        <v>53333.33333</v>
      </c>
      <c r="J191" s="23"/>
      <c r="K191" s="10"/>
      <c r="L191" s="10"/>
      <c r="M191" s="10"/>
      <c r="N191" s="10"/>
      <c r="O191" s="10"/>
      <c r="P191" s="10"/>
      <c r="Q191" s="10"/>
      <c r="R191" s="10"/>
      <c r="S191" s="10"/>
      <c r="T191" s="10"/>
      <c r="U191" s="10"/>
      <c r="V191" s="10"/>
      <c r="W191" s="10"/>
      <c r="X191" s="10"/>
      <c r="Y191" s="10"/>
      <c r="Z191" s="10"/>
    </row>
    <row r="192" ht="21.0" customHeight="1">
      <c r="A192" s="21"/>
      <c r="B192" s="63"/>
      <c r="C192" s="78"/>
      <c r="D192" s="67" t="s">
        <v>16</v>
      </c>
      <c r="E192" s="68" t="str">
        <f>VLOOKUP(D192,Datos!$B$6:$E$17,2,)</f>
        <v>Labor (Personal)</v>
      </c>
      <c r="F192" s="68" t="str">
        <f>VLOOKUP(D192,Datos!$B$6:$E$17,3,)</f>
        <v>Horas / Jornadas</v>
      </c>
      <c r="G192" s="64">
        <v>8.0</v>
      </c>
      <c r="H192" s="65">
        <f>VLOOKUP(D192,Datos!$B$6:$E$17,4,)</f>
        <v>5833.333333</v>
      </c>
      <c r="I192" s="69">
        <f t="shared" si="37"/>
        <v>46666.66667</v>
      </c>
      <c r="J192" s="23"/>
      <c r="K192" s="10"/>
      <c r="L192" s="10"/>
      <c r="M192" s="10"/>
      <c r="N192" s="10"/>
      <c r="O192" s="10"/>
      <c r="P192" s="10"/>
      <c r="Q192" s="10"/>
      <c r="R192" s="10"/>
      <c r="S192" s="10"/>
      <c r="T192" s="10"/>
      <c r="U192" s="10"/>
      <c r="V192" s="10"/>
      <c r="W192" s="10"/>
      <c r="X192" s="10"/>
      <c r="Y192" s="10"/>
      <c r="Z192" s="10"/>
    </row>
    <row r="193" ht="21.0" customHeight="1">
      <c r="A193" s="21"/>
      <c r="B193" s="63" t="s">
        <v>121</v>
      </c>
      <c r="C193" s="78" t="s">
        <v>122</v>
      </c>
      <c r="D193" s="63"/>
      <c r="E193" s="68"/>
      <c r="F193" s="68"/>
      <c r="G193" s="64"/>
      <c r="H193" s="65"/>
      <c r="I193" s="66">
        <f>SUM(I194:I196)</f>
        <v>320000</v>
      </c>
      <c r="J193" s="23"/>
      <c r="K193" s="10"/>
      <c r="L193" s="10"/>
      <c r="M193" s="10"/>
      <c r="N193" s="10"/>
      <c r="O193" s="10"/>
      <c r="P193" s="10"/>
      <c r="Q193" s="10"/>
      <c r="R193" s="10"/>
      <c r="S193" s="10"/>
      <c r="T193" s="10"/>
      <c r="U193" s="10"/>
      <c r="V193" s="10"/>
      <c r="W193" s="10"/>
      <c r="X193" s="10"/>
      <c r="Y193" s="10"/>
      <c r="Z193" s="10"/>
    </row>
    <row r="194" ht="21.0" customHeight="1">
      <c r="A194" s="21"/>
      <c r="B194" s="63"/>
      <c r="C194" s="70"/>
      <c r="D194" s="67" t="s">
        <v>12</v>
      </c>
      <c r="E194" s="68" t="str">
        <f>VLOOKUP(D194,Datos!$B$6:$E$17,2,)</f>
        <v>Labor (Personal)</v>
      </c>
      <c r="F194" s="68" t="str">
        <f>VLOOKUP(D194,Datos!$B$6:$E$17,3,)</f>
        <v>Horas / Jornadas</v>
      </c>
      <c r="G194" s="64">
        <v>16.0</v>
      </c>
      <c r="H194" s="65">
        <f>VLOOKUP(D194,Datos!$B$6:$E$17,4,)</f>
        <v>7500</v>
      </c>
      <c r="I194" s="69">
        <f t="shared" ref="I194:I196" si="38">G194*H194</f>
        <v>120000</v>
      </c>
      <c r="J194" s="23"/>
      <c r="K194" s="10"/>
      <c r="L194" s="10"/>
      <c r="M194" s="10"/>
      <c r="N194" s="10"/>
      <c r="O194" s="10"/>
      <c r="P194" s="10"/>
      <c r="Q194" s="10"/>
      <c r="R194" s="10"/>
      <c r="S194" s="10"/>
      <c r="T194" s="10"/>
      <c r="U194" s="10"/>
      <c r="V194" s="10"/>
      <c r="W194" s="10"/>
      <c r="X194" s="10"/>
      <c r="Y194" s="10"/>
      <c r="Z194" s="10"/>
    </row>
    <row r="195" ht="21.0" customHeight="1">
      <c r="A195" s="21"/>
      <c r="B195" s="63"/>
      <c r="C195" s="70"/>
      <c r="D195" s="67" t="s">
        <v>14</v>
      </c>
      <c r="E195" s="68" t="str">
        <f>VLOOKUP(D195,Datos!$B$6:$E$17,2,)</f>
        <v>Labor (Personal)</v>
      </c>
      <c r="F195" s="68" t="str">
        <f>VLOOKUP(D195,Datos!$B$6:$E$17,3,)</f>
        <v>Horas / Jornadas</v>
      </c>
      <c r="G195" s="64">
        <v>16.0</v>
      </c>
      <c r="H195" s="65">
        <f>VLOOKUP(D195,Datos!$B$6:$E$17,4,)</f>
        <v>6666.666667</v>
      </c>
      <c r="I195" s="69">
        <f t="shared" si="38"/>
        <v>106666.6667</v>
      </c>
      <c r="J195" s="23"/>
      <c r="K195" s="10"/>
      <c r="L195" s="10"/>
      <c r="M195" s="10"/>
      <c r="N195" s="10"/>
      <c r="O195" s="10"/>
      <c r="P195" s="10"/>
      <c r="Q195" s="10"/>
      <c r="R195" s="10"/>
      <c r="S195" s="10"/>
      <c r="T195" s="10"/>
      <c r="U195" s="10"/>
      <c r="V195" s="10"/>
      <c r="W195" s="10"/>
      <c r="X195" s="10"/>
      <c r="Y195" s="10"/>
      <c r="Z195" s="10"/>
    </row>
    <row r="196" ht="21.0" customHeight="1">
      <c r="A196" s="21"/>
      <c r="B196" s="63"/>
      <c r="C196" s="78"/>
      <c r="D196" s="67" t="s">
        <v>16</v>
      </c>
      <c r="E196" s="68" t="str">
        <f>VLOOKUP(D196,Datos!$B$6:$E$17,2,)</f>
        <v>Labor (Personal)</v>
      </c>
      <c r="F196" s="68" t="str">
        <f>VLOOKUP(D196,Datos!$B$6:$E$17,3,)</f>
        <v>Horas / Jornadas</v>
      </c>
      <c r="G196" s="64">
        <v>16.0</v>
      </c>
      <c r="H196" s="65">
        <f>VLOOKUP(D196,Datos!$B$6:$E$17,4,)</f>
        <v>5833.333333</v>
      </c>
      <c r="I196" s="69">
        <f t="shared" si="38"/>
        <v>93333.33333</v>
      </c>
      <c r="J196" s="23"/>
      <c r="K196" s="10"/>
      <c r="L196" s="10"/>
      <c r="M196" s="10"/>
      <c r="N196" s="10"/>
      <c r="O196" s="10"/>
      <c r="P196" s="10"/>
      <c r="Q196" s="10"/>
      <c r="R196" s="10"/>
      <c r="S196" s="10"/>
      <c r="T196" s="10"/>
      <c r="U196" s="10"/>
      <c r="V196" s="10"/>
      <c r="W196" s="10"/>
      <c r="X196" s="10"/>
      <c r="Y196" s="10"/>
      <c r="Z196" s="10"/>
    </row>
    <row r="197" ht="21.0" customHeight="1">
      <c r="A197" s="21"/>
      <c r="B197" s="63" t="s">
        <v>123</v>
      </c>
      <c r="C197" s="78" t="s">
        <v>124</v>
      </c>
      <c r="D197" s="63"/>
      <c r="E197" s="68"/>
      <c r="F197" s="68"/>
      <c r="G197" s="64"/>
      <c r="H197" s="65"/>
      <c r="I197" s="66">
        <f>SUM(I198:I200)</f>
        <v>160000</v>
      </c>
      <c r="J197" s="23"/>
      <c r="K197" s="10"/>
      <c r="L197" s="10"/>
      <c r="M197" s="10"/>
      <c r="N197" s="10"/>
      <c r="O197" s="10"/>
      <c r="P197" s="10"/>
      <c r="Q197" s="10"/>
      <c r="R197" s="10"/>
      <c r="S197" s="10"/>
      <c r="T197" s="10"/>
      <c r="U197" s="10"/>
      <c r="V197" s="10"/>
      <c r="W197" s="10"/>
      <c r="X197" s="10"/>
      <c r="Y197" s="10"/>
      <c r="Z197" s="10"/>
    </row>
    <row r="198" ht="21.0" customHeight="1">
      <c r="A198" s="21"/>
      <c r="B198" s="63"/>
      <c r="C198" s="78"/>
      <c r="D198" s="67" t="s">
        <v>12</v>
      </c>
      <c r="E198" s="68" t="str">
        <f>VLOOKUP(D198,Datos!$B$6:$E$17,2,)</f>
        <v>Labor (Personal)</v>
      </c>
      <c r="F198" s="68" t="str">
        <f>VLOOKUP(D198,Datos!$B$6:$E$17,3,)</f>
        <v>Horas / Jornadas</v>
      </c>
      <c r="G198" s="64">
        <v>8.0</v>
      </c>
      <c r="H198" s="65">
        <f>VLOOKUP(D198,Datos!$B$6:$E$17,4,)</f>
        <v>7500</v>
      </c>
      <c r="I198" s="69">
        <f t="shared" ref="I198:I200" si="39">G198*H198</f>
        <v>60000</v>
      </c>
      <c r="J198" s="23"/>
      <c r="K198" s="10"/>
      <c r="L198" s="10"/>
      <c r="M198" s="10"/>
      <c r="N198" s="10"/>
      <c r="O198" s="10"/>
      <c r="P198" s="10"/>
      <c r="Q198" s="10"/>
      <c r="R198" s="10"/>
      <c r="S198" s="10"/>
      <c r="T198" s="10"/>
      <c r="U198" s="10"/>
      <c r="V198" s="10"/>
      <c r="W198" s="10"/>
      <c r="X198" s="10"/>
      <c r="Y198" s="10"/>
      <c r="Z198" s="10"/>
    </row>
    <row r="199" ht="21.0" customHeight="1">
      <c r="A199" s="21"/>
      <c r="B199" s="63"/>
      <c r="C199" s="78"/>
      <c r="D199" s="67" t="s">
        <v>14</v>
      </c>
      <c r="E199" s="68" t="str">
        <f>VLOOKUP(D199,Datos!$B$6:$E$17,2,)</f>
        <v>Labor (Personal)</v>
      </c>
      <c r="F199" s="68" t="str">
        <f>VLOOKUP(D199,Datos!$B$6:$E$17,3,)</f>
        <v>Horas / Jornadas</v>
      </c>
      <c r="G199" s="64">
        <v>8.0</v>
      </c>
      <c r="H199" s="65">
        <f>VLOOKUP(D199,Datos!$B$6:$E$17,4,)</f>
        <v>6666.666667</v>
      </c>
      <c r="I199" s="69">
        <f t="shared" si="39"/>
        <v>53333.33333</v>
      </c>
      <c r="J199" s="23"/>
      <c r="K199" s="10"/>
      <c r="L199" s="10"/>
      <c r="M199" s="10"/>
      <c r="N199" s="10"/>
      <c r="O199" s="10"/>
      <c r="P199" s="10"/>
      <c r="Q199" s="10"/>
      <c r="R199" s="10"/>
      <c r="S199" s="10"/>
      <c r="T199" s="10"/>
      <c r="U199" s="10"/>
      <c r="V199" s="10"/>
      <c r="W199" s="10"/>
      <c r="X199" s="10"/>
      <c r="Y199" s="10"/>
      <c r="Z199" s="10"/>
    </row>
    <row r="200" ht="21.0" customHeight="1">
      <c r="A200" s="21"/>
      <c r="B200" s="63"/>
      <c r="C200" s="78"/>
      <c r="D200" s="67" t="s">
        <v>16</v>
      </c>
      <c r="E200" s="68" t="str">
        <f>VLOOKUP(D200,Datos!$B$6:$E$17,2,)</f>
        <v>Labor (Personal)</v>
      </c>
      <c r="F200" s="68" t="str">
        <f>VLOOKUP(D200,Datos!$B$6:$E$17,3,)</f>
        <v>Horas / Jornadas</v>
      </c>
      <c r="G200" s="64">
        <v>8.0</v>
      </c>
      <c r="H200" s="65">
        <f>VLOOKUP(D200,Datos!$B$6:$E$17,4,)</f>
        <v>5833.333333</v>
      </c>
      <c r="I200" s="69">
        <f t="shared" si="39"/>
        <v>46666.66667</v>
      </c>
      <c r="J200" s="23"/>
      <c r="K200" s="10"/>
      <c r="L200" s="10"/>
      <c r="M200" s="10"/>
      <c r="N200" s="10"/>
      <c r="O200" s="10"/>
      <c r="P200" s="10"/>
      <c r="Q200" s="10"/>
      <c r="R200" s="10"/>
      <c r="S200" s="10"/>
      <c r="T200" s="10"/>
      <c r="U200" s="10"/>
      <c r="V200" s="10"/>
      <c r="W200" s="10"/>
      <c r="X200" s="10"/>
      <c r="Y200" s="10"/>
      <c r="Z200" s="10"/>
    </row>
    <row r="201" ht="21.0" customHeight="1">
      <c r="A201" s="21"/>
      <c r="B201" s="63" t="s">
        <v>125</v>
      </c>
      <c r="C201" s="78" t="s">
        <v>126</v>
      </c>
      <c r="D201" s="63"/>
      <c r="E201" s="68"/>
      <c r="F201" s="68"/>
      <c r="G201" s="64"/>
      <c r="H201" s="65"/>
      <c r="I201" s="66">
        <f>SUM(I202:I204)</f>
        <v>160000</v>
      </c>
      <c r="J201" s="23"/>
      <c r="K201" s="10"/>
      <c r="L201" s="10"/>
      <c r="M201" s="10"/>
      <c r="N201" s="10"/>
      <c r="O201" s="10"/>
      <c r="P201" s="10"/>
      <c r="Q201" s="10"/>
      <c r="R201" s="10"/>
      <c r="S201" s="10"/>
      <c r="T201" s="10"/>
      <c r="U201" s="10"/>
      <c r="V201" s="10"/>
      <c r="W201" s="10"/>
      <c r="X201" s="10"/>
      <c r="Y201" s="10"/>
      <c r="Z201" s="10"/>
    </row>
    <row r="202" ht="21.0" customHeight="1">
      <c r="A202" s="21"/>
      <c r="B202" s="70"/>
      <c r="C202" s="78"/>
      <c r="D202" s="67" t="s">
        <v>12</v>
      </c>
      <c r="E202" s="68" t="str">
        <f>VLOOKUP(D202,Datos!$B$6:$E$17,2,)</f>
        <v>Labor (Personal)</v>
      </c>
      <c r="F202" s="68" t="str">
        <f>VLOOKUP(D202,Datos!$B$6:$E$17,3,)</f>
        <v>Horas / Jornadas</v>
      </c>
      <c r="G202" s="64">
        <v>8.0</v>
      </c>
      <c r="H202" s="65">
        <f>VLOOKUP(D202,Datos!$B$6:$E$17,4,)</f>
        <v>7500</v>
      </c>
      <c r="I202" s="69">
        <f t="shared" ref="I202:I204" si="40">G202*H202</f>
        <v>60000</v>
      </c>
      <c r="J202" s="23"/>
      <c r="K202" s="10"/>
      <c r="L202" s="10"/>
      <c r="M202" s="10"/>
      <c r="N202" s="10"/>
      <c r="O202" s="10"/>
      <c r="P202" s="10"/>
      <c r="Q202" s="10"/>
      <c r="R202" s="10"/>
      <c r="S202" s="10"/>
      <c r="T202" s="10"/>
      <c r="U202" s="10"/>
      <c r="V202" s="10"/>
      <c r="W202" s="10"/>
      <c r="X202" s="10"/>
      <c r="Y202" s="10"/>
      <c r="Z202" s="10"/>
    </row>
    <row r="203" ht="21.0" customHeight="1">
      <c r="A203" s="21"/>
      <c r="B203" s="70"/>
      <c r="C203" s="78"/>
      <c r="D203" s="67" t="s">
        <v>14</v>
      </c>
      <c r="E203" s="68" t="str">
        <f>VLOOKUP(D203,Datos!$B$6:$E$17,2,)</f>
        <v>Labor (Personal)</v>
      </c>
      <c r="F203" s="68" t="str">
        <f>VLOOKUP(D203,Datos!$B$6:$E$17,3,)</f>
        <v>Horas / Jornadas</v>
      </c>
      <c r="G203" s="64">
        <v>8.0</v>
      </c>
      <c r="H203" s="65">
        <f>VLOOKUP(D203,Datos!$B$6:$E$17,4,)</f>
        <v>6666.666667</v>
      </c>
      <c r="I203" s="69">
        <f t="shared" si="40"/>
        <v>53333.33333</v>
      </c>
      <c r="J203" s="23"/>
      <c r="K203" s="10"/>
      <c r="L203" s="10"/>
      <c r="M203" s="10"/>
      <c r="N203" s="10"/>
      <c r="O203" s="10"/>
      <c r="P203" s="10"/>
      <c r="Q203" s="10"/>
      <c r="R203" s="10"/>
      <c r="S203" s="10"/>
      <c r="T203" s="10"/>
      <c r="U203" s="10"/>
      <c r="V203" s="10"/>
      <c r="W203" s="10"/>
      <c r="X203" s="10"/>
      <c r="Y203" s="10"/>
      <c r="Z203" s="10"/>
    </row>
    <row r="204" ht="21.0" customHeight="1">
      <c r="A204" s="21"/>
      <c r="B204" s="63"/>
      <c r="C204" s="78"/>
      <c r="D204" s="67" t="s">
        <v>16</v>
      </c>
      <c r="E204" s="68" t="str">
        <f>VLOOKUP(D204,Datos!$B$6:$E$17,2,)</f>
        <v>Labor (Personal)</v>
      </c>
      <c r="F204" s="68" t="str">
        <f>VLOOKUP(D204,Datos!$B$6:$E$17,3,)</f>
        <v>Horas / Jornadas</v>
      </c>
      <c r="G204" s="64">
        <v>8.0</v>
      </c>
      <c r="H204" s="65">
        <f>VLOOKUP(D204,Datos!$B$6:$E$17,4,)</f>
        <v>5833.333333</v>
      </c>
      <c r="I204" s="69">
        <f t="shared" si="40"/>
        <v>46666.66667</v>
      </c>
      <c r="J204" s="23"/>
      <c r="K204" s="10"/>
      <c r="L204" s="10"/>
      <c r="M204" s="10"/>
      <c r="N204" s="10"/>
      <c r="O204" s="10"/>
      <c r="P204" s="10"/>
      <c r="Q204" s="10"/>
      <c r="R204" s="10"/>
      <c r="S204" s="10"/>
      <c r="T204" s="10"/>
      <c r="U204" s="10"/>
      <c r="V204" s="10"/>
      <c r="W204" s="10"/>
      <c r="X204" s="10"/>
      <c r="Y204" s="10"/>
      <c r="Z204" s="10"/>
    </row>
    <row r="205" ht="21.0" customHeight="1">
      <c r="A205" s="21"/>
      <c r="B205" s="70" t="s">
        <v>127</v>
      </c>
      <c r="C205" s="78" t="s">
        <v>128</v>
      </c>
      <c r="D205" s="63"/>
      <c r="E205" s="68"/>
      <c r="F205" s="68"/>
      <c r="G205" s="64"/>
      <c r="H205" s="65"/>
      <c r="I205" s="66">
        <f>SUM(I206:I209)</f>
        <v>160000</v>
      </c>
      <c r="J205" s="23"/>
      <c r="K205" s="10"/>
      <c r="L205" s="10"/>
      <c r="M205" s="10"/>
      <c r="N205" s="10"/>
      <c r="O205" s="10"/>
      <c r="P205" s="10"/>
      <c r="Q205" s="10"/>
      <c r="R205" s="10"/>
      <c r="S205" s="10"/>
      <c r="T205" s="10"/>
      <c r="U205" s="10"/>
      <c r="V205" s="10"/>
      <c r="W205" s="10"/>
      <c r="X205" s="10"/>
      <c r="Y205" s="10"/>
      <c r="Z205" s="10"/>
    </row>
    <row r="206" ht="21.0" customHeight="1">
      <c r="A206" s="21"/>
      <c r="B206" s="70"/>
      <c r="C206" s="78"/>
      <c r="D206" s="67" t="s">
        <v>12</v>
      </c>
      <c r="E206" s="68" t="str">
        <f>VLOOKUP(D206,Datos!$B$6:$E$17,2,)</f>
        <v>Labor (Personal)</v>
      </c>
      <c r="F206" s="68" t="str">
        <f>VLOOKUP(D206,Datos!$B$6:$E$17,3,)</f>
        <v>Horas / Jornadas</v>
      </c>
      <c r="G206" s="64">
        <v>8.0</v>
      </c>
      <c r="H206" s="65">
        <f>VLOOKUP(D206,Datos!$B$6:$E$17,4,)</f>
        <v>7500</v>
      </c>
      <c r="I206" s="69">
        <f t="shared" ref="I206:I209" si="41">G206*H206</f>
        <v>60000</v>
      </c>
      <c r="J206" s="23"/>
      <c r="K206" s="10"/>
      <c r="L206" s="10"/>
      <c r="M206" s="10"/>
      <c r="N206" s="10"/>
      <c r="O206" s="10"/>
      <c r="P206" s="10"/>
      <c r="Q206" s="10"/>
      <c r="R206" s="10"/>
      <c r="S206" s="10"/>
      <c r="T206" s="10"/>
      <c r="U206" s="10"/>
      <c r="V206" s="10"/>
      <c r="W206" s="10"/>
      <c r="X206" s="10"/>
      <c r="Y206" s="10"/>
      <c r="Z206" s="10"/>
    </row>
    <row r="207" ht="21.0" customHeight="1">
      <c r="A207" s="21"/>
      <c r="B207" s="70"/>
      <c r="C207" s="78"/>
      <c r="D207" s="67" t="s">
        <v>14</v>
      </c>
      <c r="E207" s="68" t="str">
        <f>VLOOKUP(D207,Datos!$B$6:$E$17,2,)</f>
        <v>Labor (Personal)</v>
      </c>
      <c r="F207" s="68" t="str">
        <f>VLOOKUP(D207,Datos!$B$6:$E$17,3,)</f>
        <v>Horas / Jornadas</v>
      </c>
      <c r="G207" s="64">
        <v>8.0</v>
      </c>
      <c r="H207" s="65">
        <f>VLOOKUP(D207,Datos!$B$6:$E$17,4,)</f>
        <v>6666.666667</v>
      </c>
      <c r="I207" s="69">
        <f t="shared" si="41"/>
        <v>53333.33333</v>
      </c>
      <c r="J207" s="23"/>
      <c r="K207" s="10"/>
      <c r="L207" s="10"/>
      <c r="M207" s="10"/>
      <c r="N207" s="10"/>
      <c r="O207" s="10"/>
      <c r="P207" s="10"/>
      <c r="Q207" s="10"/>
      <c r="R207" s="10"/>
      <c r="S207" s="10"/>
      <c r="T207" s="10"/>
      <c r="U207" s="10"/>
      <c r="V207" s="10"/>
      <c r="W207" s="10"/>
      <c r="X207" s="10"/>
      <c r="Y207" s="10"/>
      <c r="Z207" s="10"/>
    </row>
    <row r="208" ht="21.0" customHeight="1">
      <c r="A208" s="21"/>
      <c r="B208" s="63"/>
      <c r="C208" s="78"/>
      <c r="D208" s="67" t="s">
        <v>16</v>
      </c>
      <c r="E208" s="68" t="str">
        <f>VLOOKUP(D208,Datos!$B$10:$E$17,2,)</f>
        <v>Labor (Personal)</v>
      </c>
      <c r="F208" s="68" t="str">
        <f>VLOOKUP(D208,Datos!$B$6:$E$17,3,)</f>
        <v>Horas / Jornadas</v>
      </c>
      <c r="G208" s="64">
        <v>8.0</v>
      </c>
      <c r="H208" s="65">
        <f>VLOOKUP(D208,Datos!$B$6:$E$17,4,)</f>
        <v>5833.333333</v>
      </c>
      <c r="I208" s="69">
        <f t="shared" si="41"/>
        <v>46666.66667</v>
      </c>
      <c r="J208" s="23"/>
      <c r="K208" s="10"/>
      <c r="L208" s="10"/>
      <c r="M208" s="10"/>
      <c r="N208" s="10"/>
      <c r="O208" s="10"/>
      <c r="P208" s="10"/>
      <c r="Q208" s="10"/>
      <c r="R208" s="10"/>
      <c r="S208" s="10"/>
      <c r="T208" s="10"/>
      <c r="U208" s="10"/>
      <c r="V208" s="10"/>
      <c r="W208" s="10"/>
      <c r="X208" s="10"/>
      <c r="Y208" s="10"/>
      <c r="Z208" s="10"/>
    </row>
    <row r="209" ht="21.0" customHeight="1">
      <c r="A209" s="21"/>
      <c r="B209" s="70"/>
      <c r="C209" s="78"/>
      <c r="D209" s="63" t="s">
        <v>46</v>
      </c>
      <c r="E209" s="68" t="str">
        <f>VLOOKUP(D209,Datos!$B$10:$E$17,2,)</f>
        <v>Consultoría</v>
      </c>
      <c r="F209" s="68" t="str">
        <f>VLOOKUP(D209,Datos!$B$6:$E$17,3,)</f>
        <v>Horas / Jornadas</v>
      </c>
      <c r="G209" s="64">
        <v>4.0</v>
      </c>
      <c r="H209" s="65">
        <f>VLOOKUP(D209,Datos!$B$6:$E$17,4,)</f>
        <v>0</v>
      </c>
      <c r="I209" s="69">
        <f t="shared" si="41"/>
        <v>0</v>
      </c>
      <c r="J209" s="23"/>
      <c r="K209" s="10"/>
      <c r="L209" s="10"/>
      <c r="M209" s="10"/>
      <c r="N209" s="10"/>
      <c r="O209" s="10"/>
      <c r="P209" s="10"/>
      <c r="Q209" s="10"/>
      <c r="R209" s="10"/>
      <c r="S209" s="10"/>
      <c r="T209" s="10"/>
      <c r="U209" s="10"/>
      <c r="V209" s="10"/>
      <c r="W209" s="10"/>
      <c r="X209" s="10"/>
      <c r="Y209" s="10"/>
      <c r="Z209" s="10"/>
    </row>
    <row r="210" ht="15.75" customHeight="1">
      <c r="A210" s="10"/>
      <c r="B210" s="34"/>
      <c r="C210" s="89"/>
      <c r="D210" s="90"/>
      <c r="E210" s="91"/>
      <c r="F210" s="91"/>
      <c r="G210" s="92"/>
      <c r="H210" s="93"/>
      <c r="I210" s="94"/>
      <c r="J210" s="10"/>
      <c r="K210" s="10"/>
      <c r="L210" s="10"/>
      <c r="M210" s="10"/>
      <c r="N210" s="10"/>
      <c r="O210" s="10"/>
      <c r="P210" s="10"/>
      <c r="Q210" s="10"/>
      <c r="R210" s="10"/>
      <c r="S210" s="10"/>
      <c r="T210" s="10"/>
      <c r="U210" s="10"/>
      <c r="V210" s="10"/>
      <c r="W210" s="10"/>
      <c r="X210" s="10"/>
      <c r="Y210" s="10"/>
      <c r="Z210" s="10"/>
    </row>
    <row r="211" ht="15.75" customHeight="1">
      <c r="A211" s="10"/>
      <c r="B211" s="10"/>
      <c r="C211" s="95"/>
      <c r="D211" s="61"/>
      <c r="E211" s="96"/>
      <c r="F211" s="96"/>
      <c r="G211" s="97"/>
      <c r="H211" s="96"/>
      <c r="I211" s="98"/>
      <c r="J211" s="10"/>
      <c r="K211" s="10"/>
      <c r="L211" s="10"/>
      <c r="M211" s="10"/>
      <c r="N211" s="10"/>
      <c r="O211" s="10"/>
      <c r="P211" s="10"/>
      <c r="Q211" s="10"/>
      <c r="R211" s="10"/>
      <c r="S211" s="10"/>
      <c r="T211" s="10"/>
      <c r="U211" s="10"/>
      <c r="V211" s="10"/>
      <c r="W211" s="10"/>
      <c r="X211" s="10"/>
      <c r="Y211" s="10"/>
      <c r="Z211" s="10"/>
    </row>
    <row r="212" ht="15.75" customHeight="1">
      <c r="A212" s="10"/>
      <c r="B212" s="10"/>
      <c r="C212" s="95"/>
      <c r="D212" s="61"/>
      <c r="E212" s="96"/>
      <c r="F212" s="96"/>
      <c r="G212" s="97"/>
      <c r="H212" s="96"/>
      <c r="I212" s="98"/>
      <c r="J212" s="10"/>
      <c r="K212" s="10"/>
      <c r="L212" s="10"/>
      <c r="M212" s="10"/>
      <c r="N212" s="10"/>
      <c r="O212" s="10"/>
      <c r="P212" s="10"/>
      <c r="Q212" s="10"/>
      <c r="R212" s="10"/>
      <c r="S212" s="10"/>
      <c r="T212" s="10"/>
      <c r="U212" s="10"/>
      <c r="V212" s="10"/>
      <c r="W212" s="10"/>
      <c r="X212" s="10"/>
      <c r="Y212" s="10"/>
      <c r="Z212" s="10"/>
    </row>
    <row r="213" ht="15.75" customHeight="1">
      <c r="A213" s="10"/>
      <c r="B213" s="10"/>
      <c r="C213" s="95"/>
      <c r="D213" s="61"/>
      <c r="E213" s="96"/>
      <c r="F213" s="96"/>
      <c r="G213" s="97"/>
      <c r="H213" s="96"/>
      <c r="I213" s="98"/>
      <c r="J213" s="10"/>
      <c r="K213" s="10"/>
      <c r="L213" s="10"/>
      <c r="M213" s="10"/>
      <c r="N213" s="10"/>
      <c r="O213" s="10"/>
      <c r="P213" s="10"/>
      <c r="Q213" s="10"/>
      <c r="R213" s="10"/>
      <c r="S213" s="10"/>
      <c r="T213" s="10"/>
      <c r="U213" s="10"/>
      <c r="V213" s="10"/>
      <c r="W213" s="10"/>
      <c r="X213" s="10"/>
      <c r="Y213" s="10"/>
      <c r="Z213" s="10"/>
    </row>
    <row r="214" ht="15.75" customHeight="1">
      <c r="A214" s="10"/>
      <c r="B214" s="10"/>
      <c r="C214" s="95"/>
      <c r="D214" s="61"/>
      <c r="E214" s="96"/>
      <c r="F214" s="96"/>
      <c r="G214" s="97"/>
      <c r="H214" s="96"/>
      <c r="I214" s="98"/>
      <c r="J214" s="10"/>
      <c r="K214" s="10"/>
      <c r="L214" s="10"/>
      <c r="M214" s="10"/>
      <c r="N214" s="10"/>
      <c r="O214" s="10"/>
      <c r="P214" s="10"/>
      <c r="Q214" s="10"/>
      <c r="R214" s="10"/>
      <c r="S214" s="10"/>
      <c r="T214" s="10"/>
      <c r="U214" s="10"/>
      <c r="V214" s="10"/>
      <c r="W214" s="10"/>
      <c r="X214" s="10"/>
      <c r="Y214" s="10"/>
      <c r="Z214" s="10"/>
    </row>
    <row r="215" ht="15.75" customHeight="1">
      <c r="A215" s="10"/>
      <c r="B215" s="10"/>
      <c r="C215" s="95"/>
      <c r="D215" s="61"/>
      <c r="E215" s="96"/>
      <c r="F215" s="96"/>
      <c r="G215" s="97"/>
      <c r="H215" s="96"/>
      <c r="I215" s="98"/>
      <c r="J215" s="10"/>
      <c r="K215" s="10"/>
      <c r="L215" s="10"/>
      <c r="M215" s="10"/>
      <c r="N215" s="10"/>
      <c r="O215" s="10"/>
      <c r="P215" s="10"/>
      <c r="Q215" s="10"/>
      <c r="R215" s="10"/>
      <c r="S215" s="10"/>
      <c r="T215" s="10"/>
      <c r="U215" s="10"/>
      <c r="V215" s="10"/>
      <c r="W215" s="10"/>
      <c r="X215" s="10"/>
      <c r="Y215" s="10"/>
      <c r="Z215" s="10"/>
    </row>
    <row r="216" ht="15.75" customHeight="1">
      <c r="A216" s="10"/>
      <c r="B216" s="10"/>
      <c r="C216" s="95"/>
      <c r="D216" s="61"/>
      <c r="E216" s="96"/>
      <c r="F216" s="96"/>
      <c r="G216" s="97"/>
      <c r="H216" s="96"/>
      <c r="I216" s="98"/>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37"/>
      <c r="H217" s="10"/>
      <c r="I217" s="36"/>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37"/>
      <c r="H218" s="10"/>
      <c r="I218" s="36"/>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37"/>
      <c r="H219" s="10"/>
      <c r="I219" s="36"/>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37"/>
      <c r="H220" s="10"/>
      <c r="I220" s="36"/>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37"/>
      <c r="H221" s="10"/>
      <c r="I221" s="36"/>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37"/>
      <c r="H222" s="10"/>
      <c r="I222" s="36"/>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37"/>
      <c r="H223" s="10"/>
      <c r="I223" s="36"/>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37"/>
      <c r="H224" s="10"/>
      <c r="I224" s="36"/>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37"/>
      <c r="H225" s="10"/>
      <c r="I225" s="36"/>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37"/>
      <c r="H226" s="10"/>
      <c r="I226" s="36"/>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37"/>
      <c r="H227" s="10"/>
      <c r="I227" s="36"/>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37"/>
      <c r="H228" s="10"/>
      <c r="I228" s="36"/>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37"/>
      <c r="H229" s="10"/>
      <c r="I229" s="36"/>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37"/>
      <c r="H230" s="10"/>
      <c r="I230" s="36"/>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37"/>
      <c r="H231" s="10"/>
      <c r="I231" s="36"/>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37"/>
      <c r="H232" s="10"/>
      <c r="I232" s="36"/>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37"/>
      <c r="H233" s="10"/>
      <c r="I233" s="36"/>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37"/>
      <c r="H234" s="10"/>
      <c r="I234" s="36"/>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37"/>
      <c r="H235" s="10"/>
      <c r="I235" s="36"/>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37"/>
      <c r="H236" s="10"/>
      <c r="I236" s="36"/>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37"/>
      <c r="H237" s="10"/>
      <c r="I237" s="36"/>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37"/>
      <c r="H238" s="10"/>
      <c r="I238" s="36"/>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37"/>
      <c r="H239" s="10"/>
      <c r="I239" s="36"/>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37"/>
      <c r="H240" s="10"/>
      <c r="I240" s="36"/>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37"/>
      <c r="H241" s="10"/>
      <c r="I241" s="36"/>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37"/>
      <c r="H242" s="10"/>
      <c r="I242" s="36"/>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37"/>
      <c r="H243" s="10"/>
      <c r="I243" s="36"/>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37"/>
      <c r="H244" s="10"/>
      <c r="I244" s="36"/>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37"/>
      <c r="H245" s="10"/>
      <c r="I245" s="36"/>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37"/>
      <c r="H246" s="10"/>
      <c r="I246" s="36"/>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37"/>
      <c r="H247" s="10"/>
      <c r="I247" s="36"/>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37"/>
      <c r="H248" s="10"/>
      <c r="I248" s="36"/>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37"/>
      <c r="H249" s="10"/>
      <c r="I249" s="36"/>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37"/>
      <c r="H250" s="10"/>
      <c r="I250" s="36"/>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37"/>
      <c r="H251" s="10"/>
      <c r="I251" s="36"/>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37"/>
      <c r="H252" s="10"/>
      <c r="I252" s="36"/>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37"/>
      <c r="H253" s="10"/>
      <c r="I253" s="36"/>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37"/>
      <c r="H254" s="10"/>
      <c r="I254" s="36"/>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37"/>
      <c r="H255" s="10"/>
      <c r="I255" s="36"/>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37"/>
      <c r="H256" s="10"/>
      <c r="I256" s="36"/>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37"/>
      <c r="H257" s="10"/>
      <c r="I257" s="36"/>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37"/>
      <c r="H258" s="10"/>
      <c r="I258" s="36"/>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37"/>
      <c r="H259" s="10"/>
      <c r="I259" s="36"/>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37"/>
      <c r="H260" s="10"/>
      <c r="I260" s="36"/>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37"/>
      <c r="H261" s="10"/>
      <c r="I261" s="36"/>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37"/>
      <c r="H262" s="10"/>
      <c r="I262" s="36"/>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37"/>
      <c r="H263" s="10"/>
      <c r="I263" s="36"/>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37"/>
      <c r="H264" s="10"/>
      <c r="I264" s="36"/>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37"/>
      <c r="H265" s="10"/>
      <c r="I265" s="36"/>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37"/>
      <c r="H266" s="10"/>
      <c r="I266" s="36"/>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37"/>
      <c r="H267" s="10"/>
      <c r="I267" s="36"/>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37"/>
      <c r="H268" s="10"/>
      <c r="I268" s="36"/>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37"/>
      <c r="H269" s="10"/>
      <c r="I269" s="36"/>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37"/>
      <c r="H270" s="10"/>
      <c r="I270" s="36"/>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37"/>
      <c r="H271" s="10"/>
      <c r="I271" s="36"/>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37"/>
      <c r="H272" s="10"/>
      <c r="I272" s="36"/>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37"/>
      <c r="H273" s="10"/>
      <c r="I273" s="36"/>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37"/>
      <c r="H274" s="10"/>
      <c r="I274" s="36"/>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37"/>
      <c r="H275" s="10"/>
      <c r="I275" s="36"/>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37"/>
      <c r="H276" s="10"/>
      <c r="I276" s="36"/>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37"/>
      <c r="H277" s="10"/>
      <c r="I277" s="36"/>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37"/>
      <c r="H278" s="10"/>
      <c r="I278" s="36"/>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37"/>
      <c r="H279" s="10"/>
      <c r="I279" s="36"/>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37"/>
      <c r="H280" s="10"/>
      <c r="I280" s="36"/>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37"/>
      <c r="H281" s="10"/>
      <c r="I281" s="36"/>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37"/>
      <c r="H282" s="10"/>
      <c r="I282" s="36"/>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37"/>
      <c r="H283" s="10"/>
      <c r="I283" s="36"/>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37"/>
      <c r="H284" s="10"/>
      <c r="I284" s="36"/>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37"/>
      <c r="H285" s="10"/>
      <c r="I285" s="36"/>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37"/>
      <c r="H286" s="10"/>
      <c r="I286" s="36"/>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37"/>
      <c r="H287" s="10"/>
      <c r="I287" s="36"/>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37"/>
      <c r="H288" s="10"/>
      <c r="I288" s="36"/>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37"/>
      <c r="H289" s="10"/>
      <c r="I289" s="36"/>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37"/>
      <c r="H290" s="10"/>
      <c r="I290" s="36"/>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37"/>
      <c r="H291" s="10"/>
      <c r="I291" s="36"/>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37"/>
      <c r="H292" s="10"/>
      <c r="I292" s="36"/>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37"/>
      <c r="H293" s="10"/>
      <c r="I293" s="36"/>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37"/>
      <c r="H294" s="10"/>
      <c r="I294" s="36"/>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37"/>
      <c r="H295" s="10"/>
      <c r="I295" s="36"/>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37"/>
      <c r="H296" s="10"/>
      <c r="I296" s="36"/>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37"/>
      <c r="H297" s="10"/>
      <c r="I297" s="36"/>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37"/>
      <c r="H298" s="10"/>
      <c r="I298" s="36"/>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37"/>
      <c r="H299" s="10"/>
      <c r="I299" s="36"/>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37"/>
      <c r="H300" s="10"/>
      <c r="I300" s="36"/>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37"/>
      <c r="H301" s="10"/>
      <c r="I301" s="36"/>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37"/>
      <c r="H302" s="10"/>
      <c r="I302" s="36"/>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37"/>
      <c r="H303" s="10"/>
      <c r="I303" s="36"/>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37"/>
      <c r="H304" s="10"/>
      <c r="I304" s="36"/>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37"/>
      <c r="H305" s="10"/>
      <c r="I305" s="36"/>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37"/>
      <c r="H306" s="10"/>
      <c r="I306" s="36"/>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37"/>
      <c r="H307" s="10"/>
      <c r="I307" s="36"/>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37"/>
      <c r="H308" s="10"/>
      <c r="I308" s="36"/>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37"/>
      <c r="H309" s="10"/>
      <c r="I309" s="36"/>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37"/>
      <c r="H310" s="10"/>
      <c r="I310" s="36"/>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37"/>
      <c r="H311" s="10"/>
      <c r="I311" s="36"/>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37"/>
      <c r="H312" s="10"/>
      <c r="I312" s="36"/>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37"/>
      <c r="H313" s="10"/>
      <c r="I313" s="36"/>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37"/>
      <c r="H314" s="10"/>
      <c r="I314" s="36"/>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37"/>
      <c r="H315" s="10"/>
      <c r="I315" s="36"/>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37"/>
      <c r="H316" s="10"/>
      <c r="I316" s="36"/>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37"/>
      <c r="H317" s="10"/>
      <c r="I317" s="36"/>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37"/>
      <c r="H318" s="10"/>
      <c r="I318" s="36"/>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37"/>
      <c r="H319" s="10"/>
      <c r="I319" s="36"/>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37"/>
      <c r="H320" s="10"/>
      <c r="I320" s="36"/>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37"/>
      <c r="H321" s="10"/>
      <c r="I321" s="36"/>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37"/>
      <c r="H322" s="10"/>
      <c r="I322" s="36"/>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37"/>
      <c r="H323" s="10"/>
      <c r="I323" s="36"/>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37"/>
      <c r="H324" s="10"/>
      <c r="I324" s="36"/>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37"/>
      <c r="H325" s="10"/>
      <c r="I325" s="36"/>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37"/>
      <c r="H326" s="10"/>
      <c r="I326" s="36"/>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37"/>
      <c r="H327" s="10"/>
      <c r="I327" s="36"/>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37"/>
      <c r="H328" s="10"/>
      <c r="I328" s="36"/>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37"/>
      <c r="H329" s="10"/>
      <c r="I329" s="36"/>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37"/>
      <c r="H330" s="10"/>
      <c r="I330" s="36"/>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37"/>
      <c r="H331" s="10"/>
      <c r="I331" s="36"/>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37"/>
      <c r="H332" s="10"/>
      <c r="I332" s="36"/>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37"/>
      <c r="H333" s="10"/>
      <c r="I333" s="36"/>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37"/>
      <c r="H334" s="10"/>
      <c r="I334" s="36"/>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37"/>
      <c r="H335" s="10"/>
      <c r="I335" s="36"/>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37"/>
      <c r="H336" s="10"/>
      <c r="I336" s="36"/>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37"/>
      <c r="H337" s="10"/>
      <c r="I337" s="36"/>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37"/>
      <c r="H338" s="10"/>
      <c r="I338" s="36"/>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37"/>
      <c r="H339" s="10"/>
      <c r="I339" s="36"/>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37"/>
      <c r="H340" s="10"/>
      <c r="I340" s="36"/>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37"/>
      <c r="H341" s="10"/>
      <c r="I341" s="36"/>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37"/>
      <c r="H342" s="10"/>
      <c r="I342" s="36"/>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37"/>
      <c r="H343" s="10"/>
      <c r="I343" s="36"/>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37"/>
      <c r="H344" s="10"/>
      <c r="I344" s="36"/>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37"/>
      <c r="H345" s="10"/>
      <c r="I345" s="36"/>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37"/>
      <c r="H346" s="10"/>
      <c r="I346" s="36"/>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37"/>
      <c r="H347" s="10"/>
      <c r="I347" s="36"/>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37"/>
      <c r="H348" s="10"/>
      <c r="I348" s="36"/>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37"/>
      <c r="H349" s="10"/>
      <c r="I349" s="36"/>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37"/>
      <c r="H350" s="10"/>
      <c r="I350" s="36"/>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37"/>
      <c r="H351" s="10"/>
      <c r="I351" s="36"/>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37"/>
      <c r="H352" s="10"/>
      <c r="I352" s="36"/>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37"/>
      <c r="H353" s="10"/>
      <c r="I353" s="36"/>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37"/>
      <c r="H354" s="10"/>
      <c r="I354" s="36"/>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37"/>
      <c r="H355" s="10"/>
      <c r="I355" s="36"/>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37"/>
      <c r="H356" s="10"/>
      <c r="I356" s="36"/>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37"/>
      <c r="H357" s="10"/>
      <c r="I357" s="36"/>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37"/>
      <c r="H358" s="10"/>
      <c r="I358" s="36"/>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37"/>
      <c r="H359" s="10"/>
      <c r="I359" s="36"/>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37"/>
      <c r="H360" s="10"/>
      <c r="I360" s="36"/>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37"/>
      <c r="H361" s="10"/>
      <c r="I361" s="36"/>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37"/>
      <c r="H362" s="10"/>
      <c r="I362" s="36"/>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37"/>
      <c r="H363" s="10"/>
      <c r="I363" s="36"/>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37"/>
      <c r="H364" s="10"/>
      <c r="I364" s="36"/>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37"/>
      <c r="H365" s="10"/>
      <c r="I365" s="36"/>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37"/>
      <c r="H366" s="10"/>
      <c r="I366" s="36"/>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37"/>
      <c r="H367" s="10"/>
      <c r="I367" s="36"/>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37"/>
      <c r="H368" s="10"/>
      <c r="I368" s="36"/>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37"/>
      <c r="H369" s="10"/>
      <c r="I369" s="36"/>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37"/>
      <c r="H370" s="10"/>
      <c r="I370" s="36"/>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37"/>
      <c r="H371" s="10"/>
      <c r="I371" s="36"/>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37"/>
      <c r="H372" s="10"/>
      <c r="I372" s="36"/>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37"/>
      <c r="H373" s="10"/>
      <c r="I373" s="36"/>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37"/>
      <c r="H374" s="10"/>
      <c r="I374" s="36"/>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37"/>
      <c r="H375" s="10"/>
      <c r="I375" s="36"/>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37"/>
      <c r="H376" s="10"/>
      <c r="I376" s="36"/>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37"/>
      <c r="H377" s="10"/>
      <c r="I377" s="36"/>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37"/>
      <c r="H378" s="10"/>
      <c r="I378" s="36"/>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37"/>
      <c r="H379" s="10"/>
      <c r="I379" s="36"/>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37"/>
      <c r="H380" s="10"/>
      <c r="I380" s="36"/>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37"/>
      <c r="H381" s="10"/>
      <c r="I381" s="36"/>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37"/>
      <c r="H382" s="10"/>
      <c r="I382" s="36"/>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37"/>
      <c r="H383" s="10"/>
      <c r="I383" s="36"/>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37"/>
      <c r="H384" s="10"/>
      <c r="I384" s="36"/>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37"/>
      <c r="H385" s="10"/>
      <c r="I385" s="36"/>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37"/>
      <c r="H386" s="10"/>
      <c r="I386" s="36"/>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37"/>
      <c r="H387" s="10"/>
      <c r="I387" s="36"/>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37"/>
      <c r="H388" s="10"/>
      <c r="I388" s="36"/>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37"/>
      <c r="H389" s="10"/>
      <c r="I389" s="36"/>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37"/>
      <c r="H390" s="10"/>
      <c r="I390" s="36"/>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37"/>
      <c r="H391" s="10"/>
      <c r="I391" s="36"/>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37"/>
      <c r="H392" s="10"/>
      <c r="I392" s="36"/>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37"/>
      <c r="H393" s="10"/>
      <c r="I393" s="36"/>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37"/>
      <c r="H394" s="10"/>
      <c r="I394" s="36"/>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37"/>
      <c r="H395" s="10"/>
      <c r="I395" s="36"/>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37"/>
      <c r="H396" s="10"/>
      <c r="I396" s="36"/>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37"/>
      <c r="H397" s="10"/>
      <c r="I397" s="36"/>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37"/>
      <c r="H398" s="10"/>
      <c r="I398" s="36"/>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37"/>
      <c r="H399" s="10"/>
      <c r="I399" s="36"/>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37"/>
      <c r="H400" s="10"/>
      <c r="I400" s="36"/>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37"/>
      <c r="H401" s="10"/>
      <c r="I401" s="36"/>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37"/>
      <c r="H402" s="10"/>
      <c r="I402" s="36"/>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37"/>
      <c r="H403" s="10"/>
      <c r="I403" s="36"/>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37"/>
      <c r="H404" s="10"/>
      <c r="I404" s="36"/>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37"/>
      <c r="H405" s="10"/>
      <c r="I405" s="36"/>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37"/>
      <c r="H406" s="10"/>
      <c r="I406" s="36"/>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37"/>
      <c r="H407" s="10"/>
      <c r="I407" s="36"/>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37"/>
      <c r="H408" s="10"/>
      <c r="I408" s="36"/>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37"/>
      <c r="H409" s="10"/>
      <c r="I409" s="36"/>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37"/>
      <c r="H410" s="10"/>
      <c r="I410" s="36"/>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37"/>
      <c r="H411" s="10"/>
      <c r="I411" s="36"/>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37"/>
      <c r="H412" s="10"/>
      <c r="I412" s="36"/>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37"/>
      <c r="H413" s="10"/>
      <c r="I413" s="36"/>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37"/>
      <c r="H414" s="10"/>
      <c r="I414" s="36"/>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37"/>
      <c r="H415" s="10"/>
      <c r="I415" s="36"/>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37"/>
      <c r="H416" s="10"/>
      <c r="I416" s="36"/>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37"/>
      <c r="H417" s="10"/>
      <c r="I417" s="36"/>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37"/>
      <c r="H418" s="10"/>
      <c r="I418" s="36"/>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37"/>
      <c r="H419" s="10"/>
      <c r="I419" s="36"/>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37"/>
      <c r="H420" s="10"/>
      <c r="I420" s="36"/>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37"/>
      <c r="H421" s="10"/>
      <c r="I421" s="36"/>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37"/>
      <c r="H422" s="10"/>
      <c r="I422" s="36"/>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37"/>
      <c r="H423" s="10"/>
      <c r="I423" s="36"/>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37"/>
      <c r="H424" s="10"/>
      <c r="I424" s="36"/>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37"/>
      <c r="H425" s="10"/>
      <c r="I425" s="36"/>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37"/>
      <c r="H426" s="10"/>
      <c r="I426" s="36"/>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37"/>
      <c r="H427" s="10"/>
      <c r="I427" s="36"/>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37"/>
      <c r="H428" s="10"/>
      <c r="I428" s="36"/>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37"/>
      <c r="H429" s="10"/>
      <c r="I429" s="36"/>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37"/>
      <c r="H430" s="10"/>
      <c r="I430" s="36"/>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37"/>
      <c r="H431" s="10"/>
      <c r="I431" s="36"/>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37"/>
      <c r="H432" s="10"/>
      <c r="I432" s="36"/>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37"/>
      <c r="H433" s="10"/>
      <c r="I433" s="36"/>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37"/>
      <c r="H434" s="10"/>
      <c r="I434" s="36"/>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37"/>
      <c r="H435" s="10"/>
      <c r="I435" s="36"/>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37"/>
      <c r="H436" s="10"/>
      <c r="I436" s="36"/>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37"/>
      <c r="H437" s="10"/>
      <c r="I437" s="36"/>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37"/>
      <c r="H438" s="10"/>
      <c r="I438" s="36"/>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37"/>
      <c r="H439" s="10"/>
      <c r="I439" s="36"/>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37"/>
      <c r="H440" s="10"/>
      <c r="I440" s="36"/>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37"/>
      <c r="H441" s="10"/>
      <c r="I441" s="36"/>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37"/>
      <c r="H442" s="10"/>
      <c r="I442" s="36"/>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37"/>
      <c r="H443" s="10"/>
      <c r="I443" s="36"/>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37"/>
      <c r="H444" s="10"/>
      <c r="I444" s="36"/>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37"/>
      <c r="H445" s="10"/>
      <c r="I445" s="36"/>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37"/>
      <c r="H446" s="10"/>
      <c r="I446" s="36"/>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37"/>
      <c r="H447" s="10"/>
      <c r="I447" s="36"/>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37"/>
      <c r="H448" s="10"/>
      <c r="I448" s="36"/>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37"/>
      <c r="H449" s="10"/>
      <c r="I449" s="36"/>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37"/>
      <c r="H450" s="10"/>
      <c r="I450" s="36"/>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37"/>
      <c r="H451" s="10"/>
      <c r="I451" s="36"/>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37"/>
      <c r="H452" s="10"/>
      <c r="I452" s="36"/>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37"/>
      <c r="H453" s="10"/>
      <c r="I453" s="36"/>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37"/>
      <c r="H454" s="10"/>
      <c r="I454" s="36"/>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37"/>
      <c r="H455" s="10"/>
      <c r="I455" s="36"/>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37"/>
      <c r="H456" s="10"/>
      <c r="I456" s="36"/>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37"/>
      <c r="H457" s="10"/>
      <c r="I457" s="36"/>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37"/>
      <c r="H458" s="10"/>
      <c r="I458" s="36"/>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37"/>
      <c r="H459" s="10"/>
      <c r="I459" s="36"/>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37"/>
      <c r="H460" s="10"/>
      <c r="I460" s="36"/>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37"/>
      <c r="H461" s="10"/>
      <c r="I461" s="36"/>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37"/>
      <c r="H462" s="10"/>
      <c r="I462" s="36"/>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37"/>
      <c r="H463" s="10"/>
      <c r="I463" s="36"/>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37"/>
      <c r="H464" s="10"/>
      <c r="I464" s="36"/>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37"/>
      <c r="H465" s="10"/>
      <c r="I465" s="36"/>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37"/>
      <c r="H466" s="10"/>
      <c r="I466" s="36"/>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37"/>
      <c r="H467" s="10"/>
      <c r="I467" s="36"/>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37"/>
      <c r="H468" s="10"/>
      <c r="I468" s="36"/>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37"/>
      <c r="H469" s="10"/>
      <c r="I469" s="36"/>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37"/>
      <c r="H470" s="10"/>
      <c r="I470" s="36"/>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37"/>
      <c r="H471" s="10"/>
      <c r="I471" s="36"/>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37"/>
      <c r="H472" s="10"/>
      <c r="I472" s="36"/>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37"/>
      <c r="H473" s="10"/>
      <c r="I473" s="36"/>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37"/>
      <c r="H474" s="10"/>
      <c r="I474" s="36"/>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37"/>
      <c r="H475" s="10"/>
      <c r="I475" s="36"/>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37"/>
      <c r="H476" s="10"/>
      <c r="I476" s="36"/>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37"/>
      <c r="H477" s="10"/>
      <c r="I477" s="36"/>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37"/>
      <c r="H478" s="10"/>
      <c r="I478" s="36"/>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37"/>
      <c r="H479" s="10"/>
      <c r="I479" s="36"/>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37"/>
      <c r="H480" s="10"/>
      <c r="I480" s="36"/>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37"/>
      <c r="H481" s="10"/>
      <c r="I481" s="36"/>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37"/>
      <c r="H482" s="10"/>
      <c r="I482" s="36"/>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37"/>
      <c r="H483" s="10"/>
      <c r="I483" s="36"/>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37"/>
      <c r="H484" s="10"/>
      <c r="I484" s="36"/>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37"/>
      <c r="H485" s="10"/>
      <c r="I485" s="36"/>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37"/>
      <c r="H486" s="10"/>
      <c r="I486" s="36"/>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37"/>
      <c r="H487" s="10"/>
      <c r="I487" s="36"/>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37"/>
      <c r="H488" s="10"/>
      <c r="I488" s="36"/>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37"/>
      <c r="H489" s="10"/>
      <c r="I489" s="36"/>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37"/>
      <c r="H490" s="10"/>
      <c r="I490" s="36"/>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37"/>
      <c r="H491" s="10"/>
      <c r="I491" s="36"/>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37"/>
      <c r="H492" s="10"/>
      <c r="I492" s="36"/>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37"/>
      <c r="H493" s="10"/>
      <c r="I493" s="36"/>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37"/>
      <c r="H494" s="10"/>
      <c r="I494" s="36"/>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37"/>
      <c r="H495" s="10"/>
      <c r="I495" s="36"/>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37"/>
      <c r="H496" s="10"/>
      <c r="I496" s="36"/>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37"/>
      <c r="H497" s="10"/>
      <c r="I497" s="36"/>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37"/>
      <c r="H498" s="10"/>
      <c r="I498" s="36"/>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37"/>
      <c r="H499" s="10"/>
      <c r="I499" s="36"/>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37"/>
      <c r="H500" s="10"/>
      <c r="I500" s="36"/>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37"/>
      <c r="H501" s="10"/>
      <c r="I501" s="36"/>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37"/>
      <c r="H502" s="10"/>
      <c r="I502" s="36"/>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37"/>
      <c r="H503" s="10"/>
      <c r="I503" s="36"/>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37"/>
      <c r="H504" s="10"/>
      <c r="I504" s="36"/>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37"/>
      <c r="H505" s="10"/>
      <c r="I505" s="36"/>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37"/>
      <c r="H506" s="10"/>
      <c r="I506" s="36"/>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37"/>
      <c r="H507" s="10"/>
      <c r="I507" s="36"/>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37"/>
      <c r="H508" s="10"/>
      <c r="I508" s="36"/>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37"/>
      <c r="H509" s="10"/>
      <c r="I509" s="36"/>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37"/>
      <c r="H510" s="10"/>
      <c r="I510" s="36"/>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37"/>
      <c r="H511" s="10"/>
      <c r="I511" s="36"/>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37"/>
      <c r="H512" s="10"/>
      <c r="I512" s="36"/>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37"/>
      <c r="H513" s="10"/>
      <c r="I513" s="36"/>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37"/>
      <c r="H514" s="10"/>
      <c r="I514" s="36"/>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37"/>
      <c r="H515" s="10"/>
      <c r="I515" s="36"/>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37"/>
      <c r="H516" s="10"/>
      <c r="I516" s="36"/>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37"/>
      <c r="H517" s="10"/>
      <c r="I517" s="36"/>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37"/>
      <c r="H518" s="10"/>
      <c r="I518" s="36"/>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37"/>
      <c r="H519" s="10"/>
      <c r="I519" s="36"/>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37"/>
      <c r="H520" s="10"/>
      <c r="I520" s="36"/>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37"/>
      <c r="H521" s="10"/>
      <c r="I521" s="36"/>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37"/>
      <c r="H522" s="10"/>
      <c r="I522" s="36"/>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37"/>
      <c r="H523" s="10"/>
      <c r="I523" s="36"/>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37"/>
      <c r="H524" s="10"/>
      <c r="I524" s="36"/>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37"/>
      <c r="H525" s="10"/>
      <c r="I525" s="36"/>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37"/>
      <c r="H526" s="10"/>
      <c r="I526" s="36"/>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37"/>
      <c r="H527" s="10"/>
      <c r="I527" s="36"/>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37"/>
      <c r="H528" s="10"/>
      <c r="I528" s="36"/>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37"/>
      <c r="H529" s="10"/>
      <c r="I529" s="36"/>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37"/>
      <c r="H530" s="10"/>
      <c r="I530" s="36"/>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37"/>
      <c r="H531" s="10"/>
      <c r="I531" s="36"/>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37"/>
      <c r="H532" s="10"/>
      <c r="I532" s="36"/>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37"/>
      <c r="H533" s="10"/>
      <c r="I533" s="36"/>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37"/>
      <c r="H534" s="10"/>
      <c r="I534" s="36"/>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37"/>
      <c r="H535" s="10"/>
      <c r="I535" s="36"/>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37"/>
      <c r="H536" s="10"/>
      <c r="I536" s="36"/>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37"/>
      <c r="H537" s="10"/>
      <c r="I537" s="36"/>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37"/>
      <c r="H538" s="10"/>
      <c r="I538" s="36"/>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37"/>
      <c r="H539" s="10"/>
      <c r="I539" s="36"/>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37"/>
      <c r="H540" s="10"/>
      <c r="I540" s="36"/>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37"/>
      <c r="H541" s="10"/>
      <c r="I541" s="36"/>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37"/>
      <c r="H542" s="10"/>
      <c r="I542" s="36"/>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37"/>
      <c r="H543" s="10"/>
      <c r="I543" s="36"/>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37"/>
      <c r="H544" s="10"/>
      <c r="I544" s="36"/>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37"/>
      <c r="H545" s="10"/>
      <c r="I545" s="36"/>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37"/>
      <c r="H546" s="10"/>
      <c r="I546" s="36"/>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37"/>
      <c r="H547" s="10"/>
      <c r="I547" s="36"/>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37"/>
      <c r="H548" s="10"/>
      <c r="I548" s="36"/>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37"/>
      <c r="H549" s="10"/>
      <c r="I549" s="36"/>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37"/>
      <c r="H550" s="10"/>
      <c r="I550" s="36"/>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37"/>
      <c r="H551" s="10"/>
      <c r="I551" s="36"/>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37"/>
      <c r="H552" s="10"/>
      <c r="I552" s="36"/>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37"/>
      <c r="H553" s="10"/>
      <c r="I553" s="36"/>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37"/>
      <c r="H554" s="10"/>
      <c r="I554" s="36"/>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37"/>
      <c r="H555" s="10"/>
      <c r="I555" s="36"/>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37"/>
      <c r="H556" s="10"/>
      <c r="I556" s="36"/>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37"/>
      <c r="H557" s="10"/>
      <c r="I557" s="36"/>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37"/>
      <c r="H558" s="10"/>
      <c r="I558" s="36"/>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37"/>
      <c r="H559" s="10"/>
      <c r="I559" s="36"/>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37"/>
      <c r="H560" s="10"/>
      <c r="I560" s="36"/>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37"/>
      <c r="H561" s="10"/>
      <c r="I561" s="36"/>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37"/>
      <c r="H562" s="10"/>
      <c r="I562" s="36"/>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37"/>
      <c r="H563" s="10"/>
      <c r="I563" s="36"/>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37"/>
      <c r="H564" s="10"/>
      <c r="I564" s="36"/>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37"/>
      <c r="H565" s="10"/>
      <c r="I565" s="36"/>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37"/>
      <c r="H566" s="10"/>
      <c r="I566" s="36"/>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37"/>
      <c r="H567" s="10"/>
      <c r="I567" s="36"/>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37"/>
      <c r="H568" s="10"/>
      <c r="I568" s="36"/>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37"/>
      <c r="H569" s="10"/>
      <c r="I569" s="36"/>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37"/>
      <c r="H570" s="10"/>
      <c r="I570" s="36"/>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37"/>
      <c r="H571" s="10"/>
      <c r="I571" s="36"/>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37"/>
      <c r="H572" s="10"/>
      <c r="I572" s="36"/>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37"/>
      <c r="H573" s="10"/>
      <c r="I573" s="36"/>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37"/>
      <c r="H574" s="10"/>
      <c r="I574" s="36"/>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37"/>
      <c r="H575" s="10"/>
      <c r="I575" s="36"/>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37"/>
      <c r="H576" s="10"/>
      <c r="I576" s="36"/>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37"/>
      <c r="H577" s="10"/>
      <c r="I577" s="36"/>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37"/>
      <c r="H578" s="10"/>
      <c r="I578" s="36"/>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37"/>
      <c r="H579" s="10"/>
      <c r="I579" s="36"/>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37"/>
      <c r="H580" s="10"/>
      <c r="I580" s="36"/>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37"/>
      <c r="H581" s="10"/>
      <c r="I581" s="36"/>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37"/>
      <c r="H582" s="10"/>
      <c r="I582" s="36"/>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37"/>
      <c r="H583" s="10"/>
      <c r="I583" s="36"/>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37"/>
      <c r="H584" s="10"/>
      <c r="I584" s="36"/>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37"/>
      <c r="H585" s="10"/>
      <c r="I585" s="36"/>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37"/>
      <c r="H586" s="10"/>
      <c r="I586" s="36"/>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37"/>
      <c r="H587" s="10"/>
      <c r="I587" s="36"/>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37"/>
      <c r="H588" s="10"/>
      <c r="I588" s="36"/>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37"/>
      <c r="H589" s="10"/>
      <c r="I589" s="36"/>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37"/>
      <c r="H590" s="10"/>
      <c r="I590" s="36"/>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37"/>
      <c r="H591" s="10"/>
      <c r="I591" s="36"/>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37"/>
      <c r="H592" s="10"/>
      <c r="I592" s="36"/>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37"/>
      <c r="H593" s="10"/>
      <c r="I593" s="36"/>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37"/>
      <c r="H594" s="10"/>
      <c r="I594" s="36"/>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37"/>
      <c r="H595" s="10"/>
      <c r="I595" s="36"/>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37"/>
      <c r="H596" s="10"/>
      <c r="I596" s="36"/>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37"/>
      <c r="H597" s="10"/>
      <c r="I597" s="36"/>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37"/>
      <c r="H598" s="10"/>
      <c r="I598" s="36"/>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37"/>
      <c r="H599" s="10"/>
      <c r="I599" s="36"/>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37"/>
      <c r="H600" s="10"/>
      <c r="I600" s="36"/>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37"/>
      <c r="H601" s="10"/>
      <c r="I601" s="36"/>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37"/>
      <c r="H602" s="10"/>
      <c r="I602" s="36"/>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37"/>
      <c r="H603" s="10"/>
      <c r="I603" s="36"/>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37"/>
      <c r="H604" s="10"/>
      <c r="I604" s="36"/>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37"/>
      <c r="H605" s="10"/>
      <c r="I605" s="36"/>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37"/>
      <c r="H606" s="10"/>
      <c r="I606" s="36"/>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37"/>
      <c r="H607" s="10"/>
      <c r="I607" s="36"/>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37"/>
      <c r="H608" s="10"/>
      <c r="I608" s="36"/>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37"/>
      <c r="H609" s="10"/>
      <c r="I609" s="36"/>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37"/>
      <c r="H610" s="10"/>
      <c r="I610" s="36"/>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37"/>
      <c r="H611" s="10"/>
      <c r="I611" s="36"/>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37"/>
      <c r="H612" s="10"/>
      <c r="I612" s="36"/>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37"/>
      <c r="H613" s="10"/>
      <c r="I613" s="36"/>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37"/>
      <c r="H614" s="10"/>
      <c r="I614" s="36"/>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37"/>
      <c r="H615" s="10"/>
      <c r="I615" s="36"/>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37"/>
      <c r="H616" s="10"/>
      <c r="I616" s="36"/>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37"/>
      <c r="H617" s="10"/>
      <c r="I617" s="36"/>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37"/>
      <c r="H618" s="10"/>
      <c r="I618" s="36"/>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37"/>
      <c r="H619" s="10"/>
      <c r="I619" s="36"/>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37"/>
      <c r="H620" s="10"/>
      <c r="I620" s="36"/>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37"/>
      <c r="H621" s="10"/>
      <c r="I621" s="36"/>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37"/>
      <c r="H622" s="10"/>
      <c r="I622" s="36"/>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37"/>
      <c r="H623" s="10"/>
      <c r="I623" s="36"/>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37"/>
      <c r="H624" s="10"/>
      <c r="I624" s="36"/>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37"/>
      <c r="H625" s="10"/>
      <c r="I625" s="36"/>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37"/>
      <c r="H626" s="10"/>
      <c r="I626" s="36"/>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37"/>
      <c r="H627" s="10"/>
      <c r="I627" s="36"/>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37"/>
      <c r="H628" s="10"/>
      <c r="I628" s="36"/>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37"/>
      <c r="H629" s="10"/>
      <c r="I629" s="36"/>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37"/>
      <c r="H630" s="10"/>
      <c r="I630" s="36"/>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37"/>
      <c r="H631" s="10"/>
      <c r="I631" s="36"/>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37"/>
      <c r="H632" s="10"/>
      <c r="I632" s="36"/>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37"/>
      <c r="H633" s="10"/>
      <c r="I633" s="36"/>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37"/>
      <c r="H634" s="10"/>
      <c r="I634" s="36"/>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37"/>
      <c r="H635" s="10"/>
      <c r="I635" s="36"/>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37"/>
      <c r="H636" s="10"/>
      <c r="I636" s="36"/>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37"/>
      <c r="H637" s="10"/>
      <c r="I637" s="36"/>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37"/>
      <c r="H638" s="10"/>
      <c r="I638" s="36"/>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37"/>
      <c r="H639" s="10"/>
      <c r="I639" s="36"/>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37"/>
      <c r="H640" s="10"/>
      <c r="I640" s="36"/>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37"/>
      <c r="H641" s="10"/>
      <c r="I641" s="36"/>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37"/>
      <c r="H642" s="10"/>
      <c r="I642" s="36"/>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37"/>
      <c r="H643" s="10"/>
      <c r="I643" s="36"/>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37"/>
      <c r="H644" s="10"/>
      <c r="I644" s="36"/>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37"/>
      <c r="H645" s="10"/>
      <c r="I645" s="36"/>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37"/>
      <c r="H646" s="10"/>
      <c r="I646" s="36"/>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37"/>
      <c r="H647" s="10"/>
      <c r="I647" s="36"/>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37"/>
      <c r="H648" s="10"/>
      <c r="I648" s="36"/>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37"/>
      <c r="H649" s="10"/>
      <c r="I649" s="36"/>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37"/>
      <c r="H650" s="10"/>
      <c r="I650" s="36"/>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37"/>
      <c r="H651" s="10"/>
      <c r="I651" s="36"/>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37"/>
      <c r="H652" s="10"/>
      <c r="I652" s="36"/>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37"/>
      <c r="H653" s="10"/>
      <c r="I653" s="36"/>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37"/>
      <c r="H654" s="10"/>
      <c r="I654" s="36"/>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37"/>
      <c r="H655" s="10"/>
      <c r="I655" s="36"/>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37"/>
      <c r="H656" s="10"/>
      <c r="I656" s="36"/>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37"/>
      <c r="H657" s="10"/>
      <c r="I657" s="36"/>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37"/>
      <c r="H658" s="10"/>
      <c r="I658" s="36"/>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37"/>
      <c r="H659" s="10"/>
      <c r="I659" s="36"/>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37"/>
      <c r="H660" s="10"/>
      <c r="I660" s="36"/>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37"/>
      <c r="H661" s="10"/>
      <c r="I661" s="36"/>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37"/>
      <c r="H662" s="10"/>
      <c r="I662" s="36"/>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37"/>
      <c r="H663" s="10"/>
      <c r="I663" s="36"/>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37"/>
      <c r="H664" s="10"/>
      <c r="I664" s="36"/>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37"/>
      <c r="H665" s="10"/>
      <c r="I665" s="36"/>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37"/>
      <c r="H666" s="10"/>
      <c r="I666" s="36"/>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37"/>
      <c r="H667" s="10"/>
      <c r="I667" s="36"/>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37"/>
      <c r="H668" s="10"/>
      <c r="I668" s="36"/>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37"/>
      <c r="H669" s="10"/>
      <c r="I669" s="36"/>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37"/>
      <c r="H670" s="10"/>
      <c r="I670" s="36"/>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37"/>
      <c r="H671" s="10"/>
      <c r="I671" s="36"/>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37"/>
      <c r="H672" s="10"/>
      <c r="I672" s="36"/>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37"/>
      <c r="H673" s="10"/>
      <c r="I673" s="36"/>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37"/>
      <c r="H674" s="10"/>
      <c r="I674" s="36"/>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37"/>
      <c r="H675" s="10"/>
      <c r="I675" s="36"/>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37"/>
      <c r="H676" s="10"/>
      <c r="I676" s="36"/>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37"/>
      <c r="H677" s="10"/>
      <c r="I677" s="36"/>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37"/>
      <c r="H678" s="10"/>
      <c r="I678" s="36"/>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37"/>
      <c r="H679" s="10"/>
      <c r="I679" s="36"/>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37"/>
      <c r="H680" s="10"/>
      <c r="I680" s="36"/>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37"/>
      <c r="H681" s="10"/>
      <c r="I681" s="36"/>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37"/>
      <c r="H682" s="10"/>
      <c r="I682" s="36"/>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37"/>
      <c r="H683" s="10"/>
      <c r="I683" s="36"/>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37"/>
      <c r="H684" s="10"/>
      <c r="I684" s="36"/>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37"/>
      <c r="H685" s="10"/>
      <c r="I685" s="36"/>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37"/>
      <c r="H686" s="10"/>
      <c r="I686" s="36"/>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37"/>
      <c r="H687" s="10"/>
      <c r="I687" s="36"/>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37"/>
      <c r="H688" s="10"/>
      <c r="I688" s="36"/>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37"/>
      <c r="H689" s="10"/>
      <c r="I689" s="36"/>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37"/>
      <c r="H690" s="10"/>
      <c r="I690" s="36"/>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37"/>
      <c r="H691" s="10"/>
      <c r="I691" s="36"/>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37"/>
      <c r="H692" s="10"/>
      <c r="I692" s="36"/>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37"/>
      <c r="H693" s="10"/>
      <c r="I693" s="36"/>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37"/>
      <c r="H694" s="10"/>
      <c r="I694" s="36"/>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37"/>
      <c r="H695" s="10"/>
      <c r="I695" s="36"/>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37"/>
      <c r="H696" s="10"/>
      <c r="I696" s="36"/>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37"/>
      <c r="H697" s="10"/>
      <c r="I697" s="36"/>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37"/>
      <c r="H698" s="10"/>
      <c r="I698" s="36"/>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37"/>
      <c r="H699" s="10"/>
      <c r="I699" s="36"/>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37"/>
      <c r="H700" s="10"/>
      <c r="I700" s="36"/>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37"/>
      <c r="H701" s="10"/>
      <c r="I701" s="36"/>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37"/>
      <c r="H702" s="10"/>
      <c r="I702" s="36"/>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37"/>
      <c r="H703" s="10"/>
      <c r="I703" s="36"/>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37"/>
      <c r="H704" s="10"/>
      <c r="I704" s="36"/>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37"/>
      <c r="H705" s="10"/>
      <c r="I705" s="36"/>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37"/>
      <c r="H706" s="10"/>
      <c r="I706" s="36"/>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37"/>
      <c r="H707" s="10"/>
      <c r="I707" s="36"/>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37"/>
      <c r="H708" s="10"/>
      <c r="I708" s="36"/>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37"/>
      <c r="H709" s="10"/>
      <c r="I709" s="36"/>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37"/>
      <c r="H710" s="10"/>
      <c r="I710" s="36"/>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37"/>
      <c r="H711" s="10"/>
      <c r="I711" s="36"/>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37"/>
      <c r="H712" s="10"/>
      <c r="I712" s="36"/>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37"/>
      <c r="H713" s="10"/>
      <c r="I713" s="36"/>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37"/>
      <c r="H714" s="10"/>
      <c r="I714" s="36"/>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37"/>
      <c r="H715" s="10"/>
      <c r="I715" s="36"/>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37"/>
      <c r="H716" s="10"/>
      <c r="I716" s="36"/>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37"/>
      <c r="H717" s="10"/>
      <c r="I717" s="36"/>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37"/>
      <c r="H718" s="10"/>
      <c r="I718" s="36"/>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37"/>
      <c r="H719" s="10"/>
      <c r="I719" s="36"/>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37"/>
      <c r="H720" s="10"/>
      <c r="I720" s="36"/>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37"/>
      <c r="H721" s="10"/>
      <c r="I721" s="36"/>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37"/>
      <c r="H722" s="10"/>
      <c r="I722" s="36"/>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37"/>
      <c r="H723" s="10"/>
      <c r="I723" s="36"/>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37"/>
      <c r="H724" s="10"/>
      <c r="I724" s="36"/>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37"/>
      <c r="H725" s="10"/>
      <c r="I725" s="36"/>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37"/>
      <c r="H726" s="10"/>
      <c r="I726" s="36"/>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37"/>
      <c r="H727" s="10"/>
      <c r="I727" s="36"/>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37"/>
      <c r="H728" s="10"/>
      <c r="I728" s="36"/>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37"/>
      <c r="H729" s="10"/>
      <c r="I729" s="36"/>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37"/>
      <c r="H730" s="10"/>
      <c r="I730" s="36"/>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37"/>
      <c r="H731" s="10"/>
      <c r="I731" s="36"/>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37"/>
      <c r="H732" s="10"/>
      <c r="I732" s="36"/>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37"/>
      <c r="H733" s="10"/>
      <c r="I733" s="36"/>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37"/>
      <c r="H734" s="10"/>
      <c r="I734" s="36"/>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37"/>
      <c r="H735" s="10"/>
      <c r="I735" s="36"/>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37"/>
      <c r="H736" s="10"/>
      <c r="I736" s="36"/>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37"/>
      <c r="H737" s="10"/>
      <c r="I737" s="36"/>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37"/>
      <c r="H738" s="10"/>
      <c r="I738" s="36"/>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37"/>
      <c r="H739" s="10"/>
      <c r="I739" s="36"/>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37"/>
      <c r="H740" s="10"/>
      <c r="I740" s="36"/>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37"/>
      <c r="H741" s="10"/>
      <c r="I741" s="36"/>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37"/>
      <c r="H742" s="10"/>
      <c r="I742" s="36"/>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37"/>
      <c r="H743" s="10"/>
      <c r="I743" s="36"/>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37"/>
      <c r="H744" s="10"/>
      <c r="I744" s="36"/>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37"/>
      <c r="H745" s="10"/>
      <c r="I745" s="36"/>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37"/>
      <c r="H746" s="10"/>
      <c r="I746" s="36"/>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37"/>
      <c r="H747" s="10"/>
      <c r="I747" s="36"/>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37"/>
      <c r="H748" s="10"/>
      <c r="I748" s="36"/>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37"/>
      <c r="H749" s="10"/>
      <c r="I749" s="36"/>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37"/>
      <c r="H750" s="10"/>
      <c r="I750" s="36"/>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37"/>
      <c r="H751" s="10"/>
      <c r="I751" s="36"/>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37"/>
      <c r="H752" s="10"/>
      <c r="I752" s="36"/>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37"/>
      <c r="H753" s="10"/>
      <c r="I753" s="36"/>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37"/>
      <c r="H754" s="10"/>
      <c r="I754" s="36"/>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37"/>
      <c r="H755" s="10"/>
      <c r="I755" s="36"/>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37"/>
      <c r="H756" s="10"/>
      <c r="I756" s="36"/>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37"/>
      <c r="H757" s="10"/>
      <c r="I757" s="36"/>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37"/>
      <c r="H758" s="10"/>
      <c r="I758" s="36"/>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37"/>
      <c r="H759" s="10"/>
      <c r="I759" s="36"/>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37"/>
      <c r="H760" s="10"/>
      <c r="I760" s="36"/>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37"/>
      <c r="H761" s="10"/>
      <c r="I761" s="36"/>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37"/>
      <c r="H762" s="10"/>
      <c r="I762" s="36"/>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37"/>
      <c r="H763" s="10"/>
      <c r="I763" s="36"/>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37"/>
      <c r="H764" s="10"/>
      <c r="I764" s="36"/>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37"/>
      <c r="H765" s="10"/>
      <c r="I765" s="36"/>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37"/>
      <c r="H766" s="10"/>
      <c r="I766" s="36"/>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37"/>
      <c r="H767" s="10"/>
      <c r="I767" s="36"/>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37"/>
      <c r="H768" s="10"/>
      <c r="I768" s="36"/>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37"/>
      <c r="H769" s="10"/>
      <c r="I769" s="36"/>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37"/>
      <c r="H770" s="10"/>
      <c r="I770" s="36"/>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37"/>
      <c r="H771" s="10"/>
      <c r="I771" s="36"/>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37"/>
      <c r="H772" s="10"/>
      <c r="I772" s="36"/>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37"/>
      <c r="H773" s="10"/>
      <c r="I773" s="36"/>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37"/>
      <c r="H774" s="10"/>
      <c r="I774" s="36"/>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37"/>
      <c r="H775" s="10"/>
      <c r="I775" s="36"/>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37"/>
      <c r="H776" s="10"/>
      <c r="I776" s="36"/>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37"/>
      <c r="H777" s="10"/>
      <c r="I777" s="36"/>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37"/>
      <c r="H778" s="10"/>
      <c r="I778" s="36"/>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37"/>
      <c r="H779" s="10"/>
      <c r="I779" s="36"/>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37"/>
      <c r="H780" s="10"/>
      <c r="I780" s="36"/>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37"/>
      <c r="H781" s="10"/>
      <c r="I781" s="36"/>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37"/>
      <c r="H782" s="10"/>
      <c r="I782" s="36"/>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37"/>
      <c r="H783" s="10"/>
      <c r="I783" s="36"/>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37"/>
      <c r="H784" s="10"/>
      <c r="I784" s="36"/>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37"/>
      <c r="H785" s="10"/>
      <c r="I785" s="36"/>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37"/>
      <c r="H786" s="10"/>
      <c r="I786" s="36"/>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37"/>
      <c r="H787" s="10"/>
      <c r="I787" s="36"/>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37"/>
      <c r="H788" s="10"/>
      <c r="I788" s="36"/>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37"/>
      <c r="H789" s="10"/>
      <c r="I789" s="36"/>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37"/>
      <c r="H790" s="10"/>
      <c r="I790" s="36"/>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37"/>
      <c r="H791" s="10"/>
      <c r="I791" s="36"/>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37"/>
      <c r="H792" s="10"/>
      <c r="I792" s="36"/>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37"/>
      <c r="H793" s="10"/>
      <c r="I793" s="36"/>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37"/>
      <c r="H794" s="10"/>
      <c r="I794" s="36"/>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37"/>
      <c r="H795" s="10"/>
      <c r="I795" s="36"/>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37"/>
      <c r="H796" s="10"/>
      <c r="I796" s="36"/>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37"/>
      <c r="H797" s="10"/>
      <c r="I797" s="36"/>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37"/>
      <c r="H798" s="10"/>
      <c r="I798" s="36"/>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37"/>
      <c r="H799" s="10"/>
      <c r="I799" s="36"/>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37"/>
      <c r="H800" s="10"/>
      <c r="I800" s="36"/>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37"/>
      <c r="H801" s="10"/>
      <c r="I801" s="36"/>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37"/>
      <c r="H802" s="10"/>
      <c r="I802" s="36"/>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37"/>
      <c r="H803" s="10"/>
      <c r="I803" s="36"/>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37"/>
      <c r="H804" s="10"/>
      <c r="I804" s="36"/>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37"/>
      <c r="H805" s="10"/>
      <c r="I805" s="36"/>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37"/>
      <c r="H806" s="10"/>
      <c r="I806" s="36"/>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37"/>
      <c r="H807" s="10"/>
      <c r="I807" s="36"/>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37"/>
      <c r="H808" s="10"/>
      <c r="I808" s="36"/>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37"/>
      <c r="H809" s="10"/>
      <c r="I809" s="36"/>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37"/>
      <c r="H810" s="10"/>
      <c r="I810" s="36"/>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37"/>
      <c r="H811" s="10"/>
      <c r="I811" s="36"/>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37"/>
      <c r="H812" s="10"/>
      <c r="I812" s="36"/>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37"/>
      <c r="H813" s="10"/>
      <c r="I813" s="36"/>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37"/>
      <c r="H814" s="10"/>
      <c r="I814" s="36"/>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37"/>
      <c r="H815" s="10"/>
      <c r="I815" s="36"/>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37"/>
      <c r="H816" s="10"/>
      <c r="I816" s="36"/>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37"/>
      <c r="H817" s="10"/>
      <c r="I817" s="36"/>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37"/>
      <c r="H818" s="10"/>
      <c r="I818" s="36"/>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37"/>
      <c r="H819" s="10"/>
      <c r="I819" s="36"/>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37"/>
      <c r="H820" s="10"/>
      <c r="I820" s="36"/>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37"/>
      <c r="H821" s="10"/>
      <c r="I821" s="36"/>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37"/>
      <c r="H822" s="10"/>
      <c r="I822" s="36"/>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37"/>
      <c r="H823" s="10"/>
      <c r="I823" s="36"/>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37"/>
      <c r="H824" s="10"/>
      <c r="I824" s="36"/>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37"/>
      <c r="H825" s="10"/>
      <c r="I825" s="36"/>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37"/>
      <c r="H826" s="10"/>
      <c r="I826" s="36"/>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37"/>
      <c r="H827" s="10"/>
      <c r="I827" s="36"/>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37"/>
      <c r="H828" s="10"/>
      <c r="I828" s="36"/>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37"/>
      <c r="H829" s="10"/>
      <c r="I829" s="36"/>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37"/>
      <c r="H830" s="10"/>
      <c r="I830" s="36"/>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37"/>
      <c r="H831" s="10"/>
      <c r="I831" s="36"/>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37"/>
      <c r="H832" s="10"/>
      <c r="I832" s="36"/>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37"/>
      <c r="H833" s="10"/>
      <c r="I833" s="36"/>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37"/>
      <c r="H834" s="10"/>
      <c r="I834" s="36"/>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37"/>
      <c r="H835" s="10"/>
      <c r="I835" s="36"/>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37"/>
      <c r="H836" s="10"/>
      <c r="I836" s="36"/>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37"/>
      <c r="H837" s="10"/>
      <c r="I837" s="36"/>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37"/>
      <c r="H838" s="10"/>
      <c r="I838" s="36"/>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37"/>
      <c r="H839" s="10"/>
      <c r="I839" s="36"/>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37"/>
      <c r="H840" s="10"/>
      <c r="I840" s="36"/>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37"/>
      <c r="H841" s="10"/>
      <c r="I841" s="36"/>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37"/>
      <c r="H842" s="10"/>
      <c r="I842" s="36"/>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37"/>
      <c r="H843" s="10"/>
      <c r="I843" s="36"/>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37"/>
      <c r="H844" s="10"/>
      <c r="I844" s="36"/>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37"/>
      <c r="H845" s="10"/>
      <c r="I845" s="36"/>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37"/>
      <c r="H846" s="10"/>
      <c r="I846" s="36"/>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37"/>
      <c r="H847" s="10"/>
      <c r="I847" s="36"/>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37"/>
      <c r="H848" s="10"/>
      <c r="I848" s="36"/>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37"/>
      <c r="H849" s="10"/>
      <c r="I849" s="36"/>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37"/>
      <c r="H850" s="10"/>
      <c r="I850" s="36"/>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37"/>
      <c r="H851" s="10"/>
      <c r="I851" s="36"/>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37"/>
      <c r="H852" s="10"/>
      <c r="I852" s="36"/>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37"/>
      <c r="H853" s="10"/>
      <c r="I853" s="36"/>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37"/>
      <c r="H854" s="10"/>
      <c r="I854" s="36"/>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37"/>
      <c r="H855" s="10"/>
      <c r="I855" s="36"/>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37"/>
      <c r="H856" s="10"/>
      <c r="I856" s="36"/>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37"/>
      <c r="H857" s="10"/>
      <c r="I857" s="36"/>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37"/>
      <c r="H858" s="10"/>
      <c r="I858" s="36"/>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37"/>
      <c r="H859" s="10"/>
      <c r="I859" s="36"/>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37"/>
      <c r="H860" s="10"/>
      <c r="I860" s="36"/>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37"/>
      <c r="H861" s="10"/>
      <c r="I861" s="36"/>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37"/>
      <c r="H862" s="10"/>
      <c r="I862" s="36"/>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37"/>
      <c r="H863" s="10"/>
      <c r="I863" s="36"/>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37"/>
      <c r="H864" s="10"/>
      <c r="I864" s="36"/>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37"/>
      <c r="H865" s="10"/>
      <c r="I865" s="36"/>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37"/>
      <c r="H866" s="10"/>
      <c r="I866" s="36"/>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37"/>
      <c r="H867" s="10"/>
      <c r="I867" s="36"/>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37"/>
      <c r="H868" s="10"/>
      <c r="I868" s="36"/>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37"/>
      <c r="H869" s="10"/>
      <c r="I869" s="36"/>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37"/>
      <c r="H870" s="10"/>
      <c r="I870" s="36"/>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37"/>
      <c r="H871" s="10"/>
      <c r="I871" s="36"/>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37"/>
      <c r="H872" s="10"/>
      <c r="I872" s="36"/>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37"/>
      <c r="H873" s="10"/>
      <c r="I873" s="36"/>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37"/>
      <c r="H874" s="10"/>
      <c r="I874" s="36"/>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37"/>
      <c r="H875" s="10"/>
      <c r="I875" s="36"/>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37"/>
      <c r="H876" s="10"/>
      <c r="I876" s="36"/>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37"/>
      <c r="H877" s="10"/>
      <c r="I877" s="36"/>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37"/>
      <c r="H878" s="10"/>
      <c r="I878" s="36"/>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37"/>
      <c r="H879" s="10"/>
      <c r="I879" s="36"/>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37"/>
      <c r="H880" s="10"/>
      <c r="I880" s="36"/>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37"/>
      <c r="H881" s="10"/>
      <c r="I881" s="36"/>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37"/>
      <c r="H882" s="10"/>
      <c r="I882" s="36"/>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37"/>
      <c r="H883" s="10"/>
      <c r="I883" s="36"/>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37"/>
      <c r="H884" s="10"/>
      <c r="I884" s="36"/>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37"/>
      <c r="H885" s="10"/>
      <c r="I885" s="36"/>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37"/>
      <c r="H886" s="10"/>
      <c r="I886" s="36"/>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37"/>
      <c r="H887" s="10"/>
      <c r="I887" s="36"/>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37"/>
      <c r="H888" s="10"/>
      <c r="I888" s="36"/>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37"/>
      <c r="H889" s="10"/>
      <c r="I889" s="36"/>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37"/>
      <c r="H890" s="10"/>
      <c r="I890" s="36"/>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37"/>
      <c r="H891" s="10"/>
      <c r="I891" s="36"/>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37"/>
      <c r="H892" s="10"/>
      <c r="I892" s="36"/>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37"/>
      <c r="H893" s="10"/>
      <c r="I893" s="36"/>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37"/>
      <c r="H894" s="10"/>
      <c r="I894" s="36"/>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37"/>
      <c r="H895" s="10"/>
      <c r="I895" s="36"/>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37"/>
      <c r="H896" s="10"/>
      <c r="I896" s="36"/>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37"/>
      <c r="H897" s="10"/>
      <c r="I897" s="36"/>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37"/>
      <c r="H898" s="10"/>
      <c r="I898" s="36"/>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37"/>
      <c r="H899" s="10"/>
      <c r="I899" s="36"/>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37"/>
      <c r="H900" s="10"/>
      <c r="I900" s="36"/>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37"/>
      <c r="H901" s="10"/>
      <c r="I901" s="36"/>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37"/>
      <c r="H902" s="10"/>
      <c r="I902" s="36"/>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37"/>
      <c r="H903" s="10"/>
      <c r="I903" s="36"/>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37"/>
      <c r="H904" s="10"/>
      <c r="I904" s="36"/>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37"/>
      <c r="H905" s="10"/>
      <c r="I905" s="36"/>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37"/>
      <c r="H906" s="10"/>
      <c r="I906" s="36"/>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37"/>
      <c r="H907" s="10"/>
      <c r="I907" s="36"/>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37"/>
      <c r="H908" s="10"/>
      <c r="I908" s="36"/>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37"/>
      <c r="H909" s="10"/>
      <c r="I909" s="36"/>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37"/>
      <c r="H910" s="10"/>
      <c r="I910" s="36"/>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37"/>
      <c r="H911" s="10"/>
      <c r="I911" s="36"/>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37"/>
      <c r="H912" s="10"/>
      <c r="I912" s="36"/>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37"/>
      <c r="H913" s="10"/>
      <c r="I913" s="36"/>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37"/>
      <c r="H914" s="10"/>
      <c r="I914" s="36"/>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37"/>
      <c r="H915" s="10"/>
      <c r="I915" s="36"/>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37"/>
      <c r="H916" s="10"/>
      <c r="I916" s="36"/>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37"/>
      <c r="H917" s="10"/>
      <c r="I917" s="36"/>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37"/>
      <c r="H918" s="10"/>
      <c r="I918" s="36"/>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37"/>
      <c r="H919" s="10"/>
      <c r="I919" s="36"/>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37"/>
      <c r="H920" s="10"/>
      <c r="I920" s="36"/>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37"/>
      <c r="H921" s="10"/>
      <c r="I921" s="36"/>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37"/>
      <c r="H922" s="10"/>
      <c r="I922" s="36"/>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37"/>
      <c r="H923" s="10"/>
      <c r="I923" s="36"/>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37"/>
      <c r="H924" s="10"/>
      <c r="I924" s="36"/>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37"/>
      <c r="H925" s="10"/>
      <c r="I925" s="36"/>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37"/>
      <c r="H926" s="10"/>
      <c r="I926" s="36"/>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37"/>
      <c r="H927" s="10"/>
      <c r="I927" s="36"/>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37"/>
      <c r="H928" s="10"/>
      <c r="I928" s="36"/>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37"/>
      <c r="H929" s="10"/>
      <c r="I929" s="36"/>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37"/>
      <c r="H930" s="10"/>
      <c r="I930" s="36"/>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37"/>
      <c r="H931" s="10"/>
      <c r="I931" s="36"/>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37"/>
      <c r="H932" s="10"/>
      <c r="I932" s="36"/>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37"/>
      <c r="H933" s="10"/>
      <c r="I933" s="36"/>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37"/>
      <c r="H934" s="10"/>
      <c r="I934" s="36"/>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37"/>
      <c r="H935" s="10"/>
      <c r="I935" s="36"/>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37"/>
      <c r="H936" s="10"/>
      <c r="I936" s="36"/>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37"/>
      <c r="H937" s="10"/>
      <c r="I937" s="36"/>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37"/>
      <c r="H938" s="10"/>
      <c r="I938" s="36"/>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37"/>
      <c r="H939" s="10"/>
      <c r="I939" s="36"/>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37"/>
      <c r="H940" s="10"/>
      <c r="I940" s="36"/>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37"/>
      <c r="H941" s="10"/>
      <c r="I941" s="36"/>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37"/>
      <c r="H942" s="10"/>
      <c r="I942" s="36"/>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37"/>
      <c r="H943" s="10"/>
      <c r="I943" s="36"/>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37"/>
      <c r="H944" s="10"/>
      <c r="I944" s="36"/>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37"/>
      <c r="H945" s="10"/>
      <c r="I945" s="36"/>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37"/>
      <c r="H946" s="10"/>
      <c r="I946" s="36"/>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37"/>
      <c r="H947" s="10"/>
      <c r="I947" s="36"/>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37"/>
      <c r="H948" s="10"/>
      <c r="I948" s="36"/>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37"/>
      <c r="H949" s="10"/>
      <c r="I949" s="36"/>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37"/>
      <c r="H950" s="10"/>
      <c r="I950" s="36"/>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37"/>
      <c r="H951" s="10"/>
      <c r="I951" s="36"/>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37"/>
      <c r="H952" s="10"/>
      <c r="I952" s="36"/>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37"/>
      <c r="H953" s="10"/>
      <c r="I953" s="36"/>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37"/>
      <c r="H954" s="10"/>
      <c r="I954" s="36"/>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37"/>
      <c r="H955" s="10"/>
      <c r="I955" s="36"/>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37"/>
      <c r="H956" s="10"/>
      <c r="I956" s="36"/>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37"/>
      <c r="H957" s="10"/>
      <c r="I957" s="36"/>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37"/>
      <c r="H958" s="10"/>
      <c r="I958" s="36"/>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37"/>
      <c r="H959" s="10"/>
      <c r="I959" s="36"/>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37"/>
      <c r="H960" s="10"/>
      <c r="I960" s="36"/>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37"/>
      <c r="H961" s="10"/>
      <c r="I961" s="36"/>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37"/>
      <c r="H962" s="10"/>
      <c r="I962" s="36"/>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37"/>
      <c r="H963" s="10"/>
      <c r="I963" s="36"/>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37"/>
      <c r="H964" s="10"/>
      <c r="I964" s="36"/>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37"/>
      <c r="H965" s="10"/>
      <c r="I965" s="36"/>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37"/>
      <c r="H966" s="10"/>
      <c r="I966" s="36"/>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37"/>
      <c r="H967" s="10"/>
      <c r="I967" s="36"/>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37"/>
      <c r="H968" s="10"/>
      <c r="I968" s="36"/>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37"/>
      <c r="H969" s="10"/>
      <c r="I969" s="36"/>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37"/>
      <c r="H970" s="10"/>
      <c r="I970" s="36"/>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37"/>
      <c r="H971" s="10"/>
      <c r="I971" s="36"/>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37"/>
      <c r="H972" s="10"/>
      <c r="I972" s="36"/>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37"/>
      <c r="H973" s="10"/>
      <c r="I973" s="36"/>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37"/>
      <c r="H974" s="10"/>
      <c r="I974" s="36"/>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37"/>
      <c r="H975" s="10"/>
      <c r="I975" s="36"/>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37"/>
      <c r="H976" s="10"/>
      <c r="I976" s="36"/>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37"/>
      <c r="H977" s="10"/>
      <c r="I977" s="36"/>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37"/>
      <c r="H978" s="10"/>
      <c r="I978" s="36"/>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37"/>
      <c r="H979" s="10"/>
      <c r="I979" s="36"/>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37"/>
      <c r="H980" s="10"/>
      <c r="I980" s="36"/>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37"/>
      <c r="H981" s="10"/>
      <c r="I981" s="36"/>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37"/>
      <c r="H982" s="10"/>
      <c r="I982" s="36"/>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37"/>
      <c r="H983" s="10"/>
      <c r="I983" s="36"/>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37"/>
      <c r="H984" s="10"/>
      <c r="I984" s="36"/>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37"/>
      <c r="H985" s="10"/>
      <c r="I985" s="36"/>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37"/>
      <c r="H986" s="10"/>
      <c r="I986" s="36"/>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37"/>
      <c r="H987" s="10"/>
      <c r="I987" s="36"/>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37"/>
      <c r="H988" s="10"/>
      <c r="I988" s="36"/>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37"/>
      <c r="H989" s="10"/>
      <c r="I989" s="36"/>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37"/>
      <c r="H990" s="10"/>
      <c r="I990" s="36"/>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37"/>
      <c r="H991" s="10"/>
      <c r="I991" s="36"/>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37"/>
      <c r="H992" s="10"/>
      <c r="I992" s="36"/>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37"/>
      <c r="H993" s="10"/>
      <c r="I993" s="36"/>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37"/>
      <c r="H994" s="10"/>
      <c r="I994" s="36"/>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37"/>
      <c r="H995" s="10"/>
      <c r="I995" s="36"/>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37"/>
      <c r="H996" s="10"/>
      <c r="I996" s="36"/>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37"/>
      <c r="H997" s="10"/>
      <c r="I997" s="36"/>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37"/>
      <c r="H998" s="10"/>
      <c r="I998" s="36"/>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37"/>
      <c r="H999" s="10"/>
      <c r="I999" s="36"/>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37"/>
      <c r="H1000" s="10"/>
      <c r="I1000" s="36"/>
      <c r="J1000" s="10"/>
      <c r="K1000" s="10"/>
      <c r="L1000" s="10"/>
      <c r="M1000" s="10"/>
      <c r="N1000" s="10"/>
      <c r="O1000" s="10"/>
      <c r="P1000" s="10"/>
      <c r="Q1000" s="10"/>
      <c r="R1000" s="10"/>
      <c r="S1000" s="10"/>
      <c r="T1000" s="10"/>
      <c r="U1000" s="10"/>
      <c r="V1000" s="10"/>
      <c r="W1000" s="10"/>
      <c r="X1000" s="10"/>
      <c r="Y1000" s="10"/>
      <c r="Z1000" s="10"/>
    </row>
  </sheetData>
  <dataValidations>
    <dataValidation type="custom" allowBlank="1" showDropDown="1" sqref="G7:I209">
      <formula1>AND(ISNUMBER(G7),(NOT(OR(NOT(ISERROR(DATEVALUE(G7))), AND(ISNUMBER(G7), LEFT(CELL("format", G7))="D")))))</formula1>
    </dataValidation>
  </dataValidations>
  <printOptions/>
  <pageMargins bottom="0.7480314960629921" footer="0.0" header="0.0" left="0.2362204724409449" right="0.0" top="0.7480314960629921"/>
  <pageSetup scale="70"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27.14"/>
    <col customWidth="1" min="3" max="3" width="22.57"/>
    <col customWidth="1" min="4" max="4" width="25.14"/>
    <col customWidth="1" min="5" max="5" width="22.14"/>
    <col customWidth="1" min="6" max="6" width="5.43"/>
    <col customWidth="1" min="7" max="7" width="14.57"/>
    <col customWidth="1" min="8" max="26" width="10.71"/>
  </cols>
  <sheetData>
    <row r="1">
      <c r="A1" s="10"/>
      <c r="B1" s="11" t="s">
        <v>31</v>
      </c>
      <c r="C1" s="10"/>
      <c r="D1" s="12"/>
      <c r="E1" s="10"/>
      <c r="F1" s="10"/>
      <c r="G1" s="10"/>
      <c r="H1" s="10"/>
      <c r="I1" s="10"/>
      <c r="J1" s="10"/>
      <c r="K1" s="10"/>
      <c r="L1" s="10"/>
      <c r="M1" s="10"/>
      <c r="N1" s="10"/>
      <c r="O1" s="10"/>
      <c r="P1" s="10"/>
      <c r="Q1" s="10"/>
      <c r="R1" s="10"/>
      <c r="S1" s="10"/>
      <c r="T1" s="10"/>
      <c r="U1" s="10"/>
      <c r="V1" s="10"/>
      <c r="W1" s="10"/>
      <c r="X1" s="10"/>
      <c r="Y1" s="10"/>
      <c r="Z1" s="10"/>
    </row>
    <row r="2">
      <c r="A2" s="10"/>
      <c r="B2" s="13" t="s">
        <v>32</v>
      </c>
      <c r="C2" s="10"/>
      <c r="D2" s="10"/>
      <c r="E2" s="10"/>
      <c r="F2" s="10"/>
      <c r="G2" s="10"/>
      <c r="H2" s="10"/>
      <c r="I2" s="10"/>
      <c r="J2" s="10"/>
      <c r="K2" s="10"/>
      <c r="L2" s="10"/>
      <c r="M2" s="10"/>
      <c r="N2" s="10"/>
      <c r="O2" s="10"/>
      <c r="P2" s="10"/>
      <c r="Q2" s="10"/>
      <c r="R2" s="10"/>
      <c r="S2" s="10"/>
      <c r="T2" s="10"/>
      <c r="U2" s="10"/>
      <c r="V2" s="10"/>
      <c r="W2" s="10"/>
      <c r="X2" s="10"/>
      <c r="Y2" s="10"/>
      <c r="Z2" s="10"/>
    </row>
    <row r="3">
      <c r="A3" s="10"/>
      <c r="B3" s="15" t="s">
        <v>129</v>
      </c>
      <c r="C3" s="10"/>
      <c r="D3" s="10"/>
      <c r="E3" s="16"/>
      <c r="F3" s="16"/>
      <c r="G3" s="10"/>
      <c r="H3" s="10"/>
      <c r="I3" s="10"/>
      <c r="J3" s="10"/>
      <c r="K3" s="10"/>
      <c r="L3" s="10"/>
      <c r="M3" s="10"/>
      <c r="N3" s="10"/>
      <c r="O3" s="10"/>
      <c r="P3" s="10"/>
      <c r="Q3" s="10"/>
      <c r="R3" s="10"/>
      <c r="S3" s="10"/>
      <c r="T3" s="10"/>
      <c r="U3" s="10"/>
      <c r="V3" s="10"/>
      <c r="W3" s="10"/>
      <c r="X3" s="10"/>
      <c r="Y3" s="10"/>
      <c r="Z3" s="10"/>
    </row>
    <row r="4">
      <c r="A4" s="10"/>
      <c r="B4" s="15" t="s">
        <v>130</v>
      </c>
      <c r="C4" s="10"/>
      <c r="D4" s="10"/>
      <c r="E4" s="16"/>
      <c r="F4" s="18"/>
      <c r="G4" s="10"/>
      <c r="H4" s="10"/>
      <c r="I4" s="10"/>
      <c r="J4" s="10"/>
      <c r="K4" s="10"/>
      <c r="L4" s="10"/>
      <c r="M4" s="10"/>
      <c r="N4" s="10"/>
      <c r="O4" s="10"/>
      <c r="P4" s="10"/>
      <c r="Q4" s="10"/>
      <c r="R4" s="10"/>
      <c r="S4" s="10"/>
      <c r="T4" s="10"/>
      <c r="U4" s="10"/>
      <c r="V4" s="10"/>
      <c r="W4" s="10"/>
      <c r="X4" s="10"/>
      <c r="Y4" s="10"/>
      <c r="Z4" s="10"/>
    </row>
    <row r="5">
      <c r="A5" s="10"/>
      <c r="B5" s="20"/>
      <c r="C5" s="20"/>
      <c r="D5" s="20"/>
      <c r="E5" s="20"/>
      <c r="F5" s="10"/>
      <c r="G5" s="10"/>
      <c r="H5" s="10"/>
      <c r="I5" s="10"/>
      <c r="J5" s="10"/>
      <c r="K5" s="10"/>
      <c r="L5" s="10"/>
      <c r="M5" s="10"/>
      <c r="N5" s="10"/>
      <c r="O5" s="10"/>
      <c r="P5" s="10"/>
      <c r="Q5" s="10"/>
      <c r="R5" s="10"/>
      <c r="S5" s="10"/>
      <c r="T5" s="10"/>
      <c r="U5" s="10"/>
      <c r="V5" s="10"/>
      <c r="W5" s="10"/>
      <c r="X5" s="10"/>
      <c r="Y5" s="10"/>
      <c r="Z5" s="10"/>
    </row>
    <row r="6">
      <c r="A6" s="21"/>
      <c r="B6" s="44" t="s">
        <v>55</v>
      </c>
      <c r="C6" s="44" t="s">
        <v>56</v>
      </c>
      <c r="D6" s="44" t="s">
        <v>41</v>
      </c>
      <c r="E6" s="44" t="s">
        <v>131</v>
      </c>
      <c r="F6" s="23"/>
      <c r="H6" s="10"/>
      <c r="I6" s="10"/>
      <c r="J6" s="10"/>
      <c r="K6" s="10"/>
      <c r="L6" s="10"/>
      <c r="M6" s="10"/>
      <c r="N6" s="10"/>
      <c r="O6" s="10"/>
      <c r="P6" s="10"/>
      <c r="Q6" s="10"/>
      <c r="R6" s="10"/>
      <c r="S6" s="10"/>
      <c r="T6" s="10"/>
      <c r="U6" s="10"/>
      <c r="V6" s="10"/>
      <c r="W6" s="10"/>
      <c r="X6" s="10"/>
      <c r="Y6" s="10"/>
      <c r="Z6" s="10"/>
    </row>
    <row r="7" ht="19.5" customHeight="1">
      <c r="A7" s="21"/>
      <c r="B7" s="48"/>
      <c r="C7" s="48"/>
      <c r="D7" s="48"/>
      <c r="E7" s="48" t="s">
        <v>42</v>
      </c>
      <c r="F7" s="23"/>
      <c r="G7" s="10"/>
      <c r="H7" s="10"/>
      <c r="I7" s="10"/>
      <c r="J7" s="10"/>
      <c r="K7" s="10"/>
      <c r="L7" s="10"/>
      <c r="M7" s="10"/>
      <c r="N7" s="10"/>
      <c r="O7" s="10"/>
      <c r="P7" s="10"/>
      <c r="Q7" s="10"/>
      <c r="R7" s="10"/>
      <c r="S7" s="10"/>
      <c r="T7" s="10"/>
      <c r="U7" s="10"/>
      <c r="V7" s="10"/>
      <c r="W7" s="10"/>
      <c r="X7" s="10"/>
      <c r="Y7" s="10"/>
      <c r="Z7" s="10"/>
    </row>
    <row r="8" ht="19.5" customHeight="1">
      <c r="A8" s="21"/>
      <c r="B8" s="70" t="s">
        <v>12</v>
      </c>
      <c r="C8" s="63" t="s">
        <v>44</v>
      </c>
      <c r="D8" s="63" t="s">
        <v>132</v>
      </c>
      <c r="E8" s="69">
        <v>7500.0</v>
      </c>
      <c r="F8" s="23"/>
      <c r="G8" s="10"/>
      <c r="H8" s="10"/>
      <c r="I8" s="10"/>
      <c r="J8" s="10"/>
      <c r="K8" s="10"/>
      <c r="L8" s="10"/>
      <c r="M8" s="10"/>
      <c r="N8" s="10"/>
      <c r="O8" s="10"/>
      <c r="P8" s="10"/>
      <c r="Q8" s="10"/>
      <c r="R8" s="10"/>
      <c r="S8" s="10"/>
      <c r="T8" s="10"/>
      <c r="U8" s="10"/>
      <c r="V8" s="10"/>
      <c r="W8" s="10"/>
      <c r="X8" s="10"/>
      <c r="Y8" s="10"/>
      <c r="Z8" s="10"/>
    </row>
    <row r="9" ht="19.5" customHeight="1">
      <c r="A9" s="21"/>
      <c r="B9" s="70" t="s">
        <v>14</v>
      </c>
      <c r="C9" s="63" t="s">
        <v>44</v>
      </c>
      <c r="D9" s="63" t="s">
        <v>132</v>
      </c>
      <c r="E9" s="69">
        <v>6666.666666666667</v>
      </c>
      <c r="F9" s="23"/>
      <c r="G9" s="10"/>
      <c r="H9" s="10"/>
      <c r="I9" s="10"/>
      <c r="J9" s="10"/>
      <c r="K9" s="10"/>
      <c r="L9" s="10"/>
      <c r="M9" s="10"/>
      <c r="N9" s="10"/>
      <c r="O9" s="10"/>
      <c r="P9" s="10"/>
      <c r="Q9" s="10"/>
      <c r="R9" s="10"/>
      <c r="S9" s="10"/>
      <c r="T9" s="10"/>
      <c r="U9" s="10"/>
      <c r="V9" s="10"/>
      <c r="W9" s="10"/>
      <c r="X9" s="10"/>
      <c r="Y9" s="10"/>
      <c r="Z9" s="10"/>
    </row>
    <row r="10" ht="19.5" customHeight="1">
      <c r="A10" s="21"/>
      <c r="B10" s="70" t="s">
        <v>16</v>
      </c>
      <c r="C10" s="63" t="s">
        <v>44</v>
      </c>
      <c r="D10" s="63" t="s">
        <v>132</v>
      </c>
      <c r="E10" s="69">
        <v>5833.333333333333</v>
      </c>
      <c r="F10" s="23"/>
      <c r="G10" s="10"/>
      <c r="H10" s="10"/>
      <c r="I10" s="10"/>
      <c r="J10" s="10"/>
      <c r="K10" s="10"/>
      <c r="L10" s="10"/>
      <c r="M10" s="10"/>
      <c r="N10" s="10"/>
      <c r="O10" s="10"/>
      <c r="P10" s="10"/>
      <c r="Q10" s="10"/>
      <c r="R10" s="10"/>
      <c r="S10" s="10"/>
      <c r="T10" s="10"/>
      <c r="U10" s="10"/>
      <c r="V10" s="10"/>
      <c r="W10" s="10"/>
      <c r="X10" s="10"/>
      <c r="Y10" s="10"/>
      <c r="Z10" s="10"/>
    </row>
    <row r="11" ht="19.5" customHeight="1">
      <c r="A11" s="21"/>
      <c r="B11" s="63" t="s">
        <v>46</v>
      </c>
      <c r="C11" s="63" t="s">
        <v>45</v>
      </c>
      <c r="D11" s="63" t="s">
        <v>132</v>
      </c>
      <c r="E11" s="69">
        <v>0.0</v>
      </c>
      <c r="F11" s="23"/>
      <c r="G11" s="10"/>
      <c r="H11" s="10"/>
      <c r="I11" s="10"/>
      <c r="J11" s="10"/>
      <c r="K11" s="10"/>
      <c r="L11" s="10"/>
      <c r="M11" s="10"/>
      <c r="N11" s="10"/>
      <c r="O11" s="10"/>
      <c r="P11" s="10"/>
      <c r="Q11" s="10"/>
      <c r="R11" s="10"/>
      <c r="S11" s="10"/>
      <c r="T11" s="10"/>
      <c r="U11" s="10"/>
      <c r="V11" s="10"/>
      <c r="W11" s="10"/>
      <c r="X11" s="10"/>
      <c r="Y11" s="10"/>
      <c r="Z11" s="10"/>
    </row>
    <row r="12" ht="19.5" customHeight="1">
      <c r="A12" s="21"/>
      <c r="B12" s="63" t="s">
        <v>47</v>
      </c>
      <c r="C12" s="63" t="s">
        <v>45</v>
      </c>
      <c r="D12" s="63" t="s">
        <v>132</v>
      </c>
      <c r="E12" s="69">
        <v>0.0</v>
      </c>
      <c r="F12" s="23"/>
      <c r="G12" s="10"/>
      <c r="H12" s="10"/>
      <c r="I12" s="10"/>
      <c r="J12" s="10"/>
      <c r="K12" s="10"/>
      <c r="L12" s="10"/>
      <c r="M12" s="10"/>
      <c r="N12" s="10"/>
      <c r="O12" s="10"/>
      <c r="P12" s="10"/>
      <c r="Q12" s="10"/>
      <c r="R12" s="10"/>
      <c r="S12" s="10"/>
      <c r="T12" s="10"/>
      <c r="U12" s="10"/>
      <c r="V12" s="10"/>
      <c r="W12" s="10"/>
      <c r="X12" s="10"/>
      <c r="Y12" s="10"/>
      <c r="Z12" s="10"/>
    </row>
    <row r="13" ht="19.5" customHeight="1">
      <c r="A13" s="21"/>
      <c r="B13" s="63" t="s">
        <v>49</v>
      </c>
      <c r="C13" s="63" t="s">
        <v>48</v>
      </c>
      <c r="D13" s="63" t="s">
        <v>4</v>
      </c>
      <c r="E13" s="69">
        <v>11550.0</v>
      </c>
      <c r="F13" s="23"/>
      <c r="G13" s="10"/>
      <c r="H13" s="10"/>
      <c r="I13" s="10"/>
      <c r="J13" s="10"/>
      <c r="K13" s="10"/>
      <c r="L13" s="10"/>
      <c r="M13" s="10"/>
      <c r="N13" s="10"/>
      <c r="O13" s="10"/>
      <c r="P13" s="10"/>
      <c r="Q13" s="10"/>
      <c r="R13" s="10"/>
      <c r="S13" s="10"/>
      <c r="T13" s="10"/>
      <c r="U13" s="10"/>
      <c r="V13" s="10"/>
      <c r="W13" s="10"/>
      <c r="X13" s="10"/>
      <c r="Y13" s="10"/>
      <c r="Z13" s="10"/>
    </row>
    <row r="14" ht="19.5" customHeight="1">
      <c r="A14" s="21"/>
      <c r="B14" s="63" t="s">
        <v>21</v>
      </c>
      <c r="C14" s="63" t="s">
        <v>48</v>
      </c>
      <c r="D14" s="63" t="s">
        <v>4</v>
      </c>
      <c r="E14" s="69">
        <v>6000.0</v>
      </c>
      <c r="F14" s="23"/>
      <c r="G14" s="10"/>
      <c r="H14" s="10"/>
      <c r="I14" s="10"/>
      <c r="J14" s="10"/>
      <c r="K14" s="10"/>
      <c r="L14" s="10"/>
      <c r="M14" s="10"/>
      <c r="N14" s="10"/>
      <c r="O14" s="10"/>
      <c r="P14" s="10"/>
      <c r="Q14" s="10"/>
      <c r="R14" s="10"/>
      <c r="S14" s="10"/>
      <c r="T14" s="10"/>
      <c r="U14" s="10"/>
      <c r="V14" s="10"/>
      <c r="W14" s="10"/>
      <c r="X14" s="10"/>
      <c r="Y14" s="10"/>
      <c r="Z14" s="10"/>
    </row>
    <row r="15" ht="19.5" customHeight="1">
      <c r="A15" s="21"/>
      <c r="B15" s="63" t="s">
        <v>51</v>
      </c>
      <c r="C15" s="63" t="s">
        <v>50</v>
      </c>
      <c r="D15" s="63" t="s">
        <v>4</v>
      </c>
      <c r="E15" s="69">
        <v>240.0</v>
      </c>
      <c r="F15" s="23"/>
      <c r="G15" s="10"/>
      <c r="H15" s="10"/>
      <c r="I15" s="10"/>
      <c r="J15" s="10"/>
      <c r="K15" s="10"/>
      <c r="L15" s="10"/>
      <c r="M15" s="10"/>
      <c r="N15" s="10"/>
      <c r="O15" s="10"/>
      <c r="P15" s="10"/>
      <c r="Q15" s="10"/>
      <c r="R15" s="10"/>
      <c r="S15" s="10"/>
      <c r="T15" s="10"/>
      <c r="U15" s="10"/>
      <c r="V15" s="10"/>
      <c r="W15" s="10"/>
      <c r="X15" s="10"/>
      <c r="Y15" s="10"/>
      <c r="Z15" s="10"/>
    </row>
    <row r="16" ht="19.5" customHeight="1">
      <c r="A16" s="21"/>
      <c r="B16" s="63" t="s">
        <v>26</v>
      </c>
      <c r="C16" s="63" t="s">
        <v>24</v>
      </c>
      <c r="D16" s="63" t="s">
        <v>133</v>
      </c>
      <c r="E16" s="69">
        <v>30000.0</v>
      </c>
      <c r="F16" s="23"/>
      <c r="G16" s="10"/>
      <c r="H16" s="10"/>
      <c r="I16" s="10"/>
      <c r="J16" s="10"/>
      <c r="K16" s="10"/>
      <c r="L16" s="10"/>
      <c r="M16" s="10"/>
      <c r="N16" s="10"/>
      <c r="O16" s="10"/>
      <c r="P16" s="10"/>
      <c r="Q16" s="10"/>
      <c r="R16" s="10"/>
      <c r="S16" s="10"/>
      <c r="T16" s="10"/>
      <c r="U16" s="10"/>
      <c r="V16" s="10"/>
      <c r="W16" s="10"/>
      <c r="X16" s="10"/>
      <c r="Y16" s="10"/>
      <c r="Z16" s="10"/>
    </row>
    <row r="17" ht="19.5" customHeight="1">
      <c r="A17" s="21"/>
      <c r="B17" s="63" t="s">
        <v>28</v>
      </c>
      <c r="C17" s="63" t="s">
        <v>24</v>
      </c>
      <c r="D17" s="63" t="s">
        <v>133</v>
      </c>
      <c r="E17" s="69">
        <v>19990.0</v>
      </c>
      <c r="F17" s="23"/>
      <c r="G17" s="10"/>
      <c r="H17" s="10"/>
      <c r="I17" s="10"/>
      <c r="J17" s="10"/>
      <c r="K17" s="10"/>
      <c r="L17" s="10"/>
      <c r="M17" s="10"/>
      <c r="N17" s="10"/>
      <c r="O17" s="10"/>
      <c r="P17" s="10"/>
      <c r="Q17" s="10"/>
      <c r="R17" s="10"/>
      <c r="S17" s="10"/>
      <c r="T17" s="10"/>
      <c r="U17" s="10"/>
      <c r="V17" s="10"/>
      <c r="W17" s="10"/>
      <c r="X17" s="10"/>
      <c r="Y17" s="10"/>
      <c r="Z17" s="10"/>
    </row>
    <row r="18" ht="19.5" customHeight="1">
      <c r="A18" s="10"/>
      <c r="B18" s="99"/>
      <c r="C18" s="99"/>
      <c r="D18" s="100"/>
      <c r="E18" s="100"/>
      <c r="F18" s="10"/>
      <c r="G18" s="10"/>
      <c r="H18" s="10"/>
      <c r="I18" s="10"/>
      <c r="J18" s="10"/>
      <c r="K18" s="10"/>
      <c r="L18" s="10"/>
      <c r="M18" s="10"/>
      <c r="N18" s="10"/>
      <c r="O18" s="10"/>
      <c r="P18" s="10"/>
      <c r="Q18" s="10"/>
      <c r="R18" s="10"/>
      <c r="S18" s="10"/>
      <c r="T18" s="10"/>
      <c r="U18" s="10"/>
      <c r="V18" s="10"/>
      <c r="W18" s="10"/>
      <c r="X18" s="10"/>
      <c r="Y18" s="10"/>
      <c r="Z18" s="10"/>
    </row>
    <row r="19" ht="19.5" customHeight="1">
      <c r="A19" s="21"/>
      <c r="B19" s="101" t="s">
        <v>2</v>
      </c>
      <c r="C19" s="70"/>
      <c r="D19" s="102"/>
      <c r="E19" s="103"/>
      <c r="F19" s="10"/>
      <c r="G19" s="10"/>
      <c r="H19" s="10"/>
      <c r="I19" s="10"/>
      <c r="J19" s="10"/>
      <c r="K19" s="10"/>
      <c r="L19" s="10"/>
      <c r="M19" s="10"/>
      <c r="N19" s="10"/>
      <c r="O19" s="10"/>
      <c r="P19" s="10"/>
      <c r="Q19" s="10"/>
      <c r="R19" s="10"/>
      <c r="S19" s="10"/>
      <c r="T19" s="10"/>
      <c r="U19" s="10"/>
      <c r="V19" s="10"/>
      <c r="W19" s="10"/>
      <c r="X19" s="10"/>
      <c r="Y19" s="10"/>
      <c r="Z19" s="10"/>
    </row>
    <row r="20" ht="19.5" customHeight="1">
      <c r="A20" s="21"/>
      <c r="B20" s="70" t="s">
        <v>11</v>
      </c>
      <c r="C20" s="70" t="s">
        <v>12</v>
      </c>
      <c r="D20" s="102"/>
      <c r="E20" s="103"/>
      <c r="F20" s="10"/>
      <c r="G20" s="10"/>
      <c r="H20" s="10"/>
      <c r="I20" s="10"/>
      <c r="J20" s="10"/>
      <c r="K20" s="10"/>
      <c r="L20" s="10"/>
      <c r="M20" s="10"/>
      <c r="N20" s="10"/>
      <c r="O20" s="10"/>
      <c r="P20" s="10"/>
      <c r="Q20" s="10"/>
      <c r="R20" s="10"/>
      <c r="S20" s="10"/>
      <c r="T20" s="10"/>
      <c r="U20" s="10"/>
      <c r="V20" s="10"/>
      <c r="W20" s="10"/>
      <c r="X20" s="10"/>
      <c r="Y20" s="10"/>
      <c r="Z20" s="10"/>
    </row>
    <row r="21" ht="19.5" customHeight="1">
      <c r="A21" s="21"/>
      <c r="B21" s="70" t="s">
        <v>13</v>
      </c>
      <c r="C21" s="70" t="s">
        <v>14</v>
      </c>
      <c r="D21" s="102"/>
      <c r="E21" s="103"/>
      <c r="F21" s="10"/>
      <c r="G21" s="10"/>
      <c r="H21" s="10"/>
      <c r="I21" s="10"/>
      <c r="J21" s="10"/>
      <c r="K21" s="10"/>
      <c r="L21" s="10"/>
      <c r="M21" s="10"/>
      <c r="N21" s="10"/>
      <c r="O21" s="10"/>
      <c r="P21" s="10"/>
      <c r="Q21" s="10"/>
      <c r="R21" s="10"/>
      <c r="S21" s="10"/>
      <c r="T21" s="10"/>
      <c r="U21" s="10"/>
      <c r="V21" s="10"/>
      <c r="W21" s="10"/>
      <c r="X21" s="10"/>
      <c r="Y21" s="10"/>
      <c r="Z21" s="10"/>
    </row>
    <row r="22" ht="19.5" customHeight="1">
      <c r="A22" s="21"/>
      <c r="B22" s="70" t="s">
        <v>15</v>
      </c>
      <c r="C22" s="70" t="s">
        <v>16</v>
      </c>
      <c r="D22" s="102"/>
      <c r="E22" s="103"/>
      <c r="F22" s="10"/>
      <c r="G22" s="10"/>
      <c r="H22" s="10"/>
      <c r="I22" s="10"/>
      <c r="J22" s="10"/>
      <c r="K22" s="10"/>
      <c r="L22" s="10"/>
      <c r="M22" s="10"/>
      <c r="N22" s="10"/>
      <c r="O22" s="10"/>
      <c r="P22" s="10"/>
      <c r="Q22" s="10"/>
      <c r="R22" s="10"/>
      <c r="S22" s="10"/>
      <c r="T22" s="10"/>
      <c r="U22" s="10"/>
      <c r="V22" s="10"/>
      <c r="W22" s="10"/>
      <c r="X22" s="10"/>
      <c r="Y22" s="10"/>
      <c r="Z22" s="10"/>
    </row>
    <row r="23" ht="19.5" customHeight="1">
      <c r="A23" s="10"/>
      <c r="B23" s="34"/>
      <c r="C23" s="34"/>
      <c r="D23" s="10"/>
      <c r="E23" s="10"/>
      <c r="F23" s="10"/>
      <c r="G23" s="10"/>
      <c r="H23" s="10"/>
      <c r="I23" s="10"/>
      <c r="J23" s="10"/>
      <c r="K23" s="10"/>
      <c r="L23" s="10"/>
      <c r="M23" s="10"/>
      <c r="N23" s="10"/>
      <c r="O23" s="10"/>
      <c r="P23" s="10"/>
      <c r="Q23" s="10"/>
      <c r="R23" s="10"/>
      <c r="S23" s="10"/>
      <c r="T23" s="10"/>
      <c r="U23" s="10"/>
      <c r="V23" s="10"/>
      <c r="W23" s="10"/>
      <c r="X23" s="10"/>
      <c r="Y23" s="10"/>
      <c r="Z23" s="10"/>
    </row>
    <row r="24" ht="19.5" customHeight="1">
      <c r="A24" s="10"/>
      <c r="B24" s="20"/>
      <c r="C24" s="20"/>
      <c r="D24" s="10"/>
      <c r="E24" s="10"/>
      <c r="F24" s="10"/>
      <c r="G24" s="10"/>
      <c r="H24" s="10"/>
      <c r="I24" s="10"/>
      <c r="J24" s="10"/>
      <c r="K24" s="10"/>
      <c r="L24" s="10"/>
      <c r="M24" s="10"/>
      <c r="N24" s="10"/>
      <c r="O24" s="10"/>
      <c r="P24" s="10"/>
      <c r="Q24" s="10"/>
      <c r="R24" s="10"/>
      <c r="S24" s="10"/>
      <c r="T24" s="10"/>
      <c r="U24" s="10"/>
      <c r="V24" s="10"/>
      <c r="W24" s="10"/>
      <c r="X24" s="10"/>
      <c r="Y24" s="10"/>
      <c r="Z24" s="10"/>
    </row>
    <row r="25" ht="19.5" customHeight="1">
      <c r="A25" s="21"/>
      <c r="B25" s="32" t="s">
        <v>134</v>
      </c>
      <c r="C25" s="104">
        <v>45516.0</v>
      </c>
      <c r="D25" s="23"/>
      <c r="E25" s="10"/>
      <c r="F25" s="10"/>
      <c r="G25" s="10"/>
      <c r="H25" s="10"/>
      <c r="I25" s="10"/>
      <c r="J25" s="10"/>
      <c r="K25" s="10"/>
      <c r="L25" s="10"/>
      <c r="M25" s="10"/>
      <c r="N25" s="10"/>
      <c r="O25" s="10"/>
      <c r="P25" s="10"/>
      <c r="Q25" s="10"/>
      <c r="R25" s="10"/>
      <c r="S25" s="10"/>
      <c r="T25" s="10"/>
      <c r="U25" s="10"/>
      <c r="V25" s="10"/>
      <c r="W25" s="10"/>
      <c r="X25" s="10"/>
      <c r="Y25" s="10"/>
      <c r="Z25" s="10"/>
    </row>
    <row r="26" ht="19.5" customHeight="1">
      <c r="A26" s="21"/>
      <c r="B26" s="32" t="s">
        <v>135</v>
      </c>
      <c r="C26" s="104">
        <v>45622.0</v>
      </c>
      <c r="D26" s="23"/>
      <c r="E26" s="10"/>
      <c r="F26" s="10"/>
      <c r="G26" s="10"/>
      <c r="H26" s="10"/>
      <c r="I26" s="10"/>
      <c r="J26" s="10"/>
      <c r="K26" s="10"/>
      <c r="L26" s="10"/>
      <c r="M26" s="10"/>
      <c r="N26" s="10"/>
      <c r="O26" s="10"/>
      <c r="P26" s="10"/>
      <c r="Q26" s="10"/>
      <c r="R26" s="10"/>
      <c r="S26" s="10"/>
      <c r="T26" s="10"/>
      <c r="U26" s="10"/>
      <c r="V26" s="10"/>
      <c r="W26" s="10"/>
      <c r="X26" s="10"/>
      <c r="Y26" s="10"/>
      <c r="Z26" s="10"/>
    </row>
    <row r="27" ht="19.5" customHeight="1">
      <c r="A27" s="21"/>
      <c r="B27" s="32" t="s">
        <v>136</v>
      </c>
      <c r="C27" s="32">
        <f>C26-C25</f>
        <v>106</v>
      </c>
      <c r="D27" s="23"/>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34"/>
      <c r="C28" s="34"/>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dataValidations>
    <dataValidation type="custom" allowBlank="1" showDropDown="1" sqref="E7:E22">
      <formula1>AND(ISNUMBER(E7),(NOT(OR(NOT(ISERROR(DATEVALUE(E7))), AND(ISNUMBER(E7), LEFT(CELL("format", E7))="D")))))</formula1>
    </dataValidation>
  </dataValidations>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0"/>
      <c r="B1" s="11" t="s">
        <v>31</v>
      </c>
      <c r="C1" s="10"/>
      <c r="D1" s="12"/>
      <c r="E1" s="10"/>
      <c r="F1" s="10"/>
      <c r="G1" s="10"/>
      <c r="H1" s="10"/>
      <c r="I1" s="10"/>
      <c r="J1" s="10"/>
      <c r="K1" s="10"/>
      <c r="L1" s="10"/>
      <c r="M1" s="10"/>
      <c r="N1" s="10"/>
      <c r="O1" s="10"/>
      <c r="P1" s="10"/>
      <c r="Q1" s="10"/>
      <c r="R1" s="10"/>
      <c r="S1" s="10"/>
      <c r="T1" s="10"/>
      <c r="U1" s="10"/>
      <c r="V1" s="10"/>
      <c r="W1" s="10"/>
      <c r="X1" s="10"/>
      <c r="Y1" s="10"/>
      <c r="Z1" s="10"/>
    </row>
    <row r="2">
      <c r="A2" s="10"/>
      <c r="B2" s="13" t="s">
        <v>32</v>
      </c>
      <c r="C2" s="10"/>
      <c r="D2" s="10"/>
      <c r="E2" s="10"/>
      <c r="F2" s="10"/>
      <c r="G2" s="10"/>
      <c r="H2" s="10"/>
      <c r="I2" s="10"/>
      <c r="J2" s="10"/>
      <c r="K2" s="10"/>
      <c r="L2" s="10"/>
      <c r="M2" s="10"/>
      <c r="N2" s="10"/>
      <c r="O2" s="10"/>
      <c r="P2" s="10"/>
      <c r="Q2" s="10"/>
      <c r="R2" s="10"/>
      <c r="S2" s="10"/>
      <c r="T2" s="10"/>
      <c r="U2" s="10"/>
      <c r="V2" s="10"/>
      <c r="W2" s="10"/>
      <c r="X2" s="10"/>
      <c r="Y2" s="10"/>
      <c r="Z2" s="10"/>
    </row>
    <row r="3">
      <c r="A3" s="10"/>
      <c r="B3" s="10"/>
      <c r="C3" s="10"/>
      <c r="D3" s="10"/>
      <c r="E3" s="10"/>
      <c r="F3" s="10"/>
      <c r="G3" s="10"/>
      <c r="H3" s="10"/>
      <c r="I3" s="10"/>
      <c r="J3" s="10"/>
      <c r="K3" s="10"/>
      <c r="L3" s="10"/>
      <c r="M3" s="10"/>
      <c r="N3" s="10"/>
      <c r="O3" s="10"/>
      <c r="P3" s="10"/>
      <c r="Q3" s="10"/>
      <c r="R3" s="10"/>
      <c r="S3" s="10"/>
      <c r="T3" s="10"/>
      <c r="U3" s="10"/>
      <c r="V3" s="10"/>
      <c r="W3" s="10"/>
      <c r="X3" s="10"/>
      <c r="Y3" s="10"/>
      <c r="Z3" s="10"/>
    </row>
    <row r="4">
      <c r="A4" s="10"/>
      <c r="B4" s="105" t="s">
        <v>137</v>
      </c>
      <c r="C4" s="10"/>
      <c r="D4" s="10"/>
      <c r="E4" s="10"/>
      <c r="F4" s="10"/>
      <c r="G4" s="10"/>
      <c r="H4" s="10"/>
      <c r="I4" s="10"/>
      <c r="J4" s="10"/>
      <c r="K4" s="10"/>
      <c r="L4" s="10"/>
      <c r="M4" s="10"/>
      <c r="N4" s="10"/>
      <c r="O4" s="10"/>
      <c r="P4" s="10"/>
      <c r="Q4" s="10"/>
      <c r="R4" s="10"/>
      <c r="S4" s="10"/>
      <c r="T4" s="10"/>
      <c r="U4" s="10"/>
      <c r="V4" s="10"/>
      <c r="W4" s="10"/>
      <c r="X4" s="10"/>
      <c r="Y4" s="10"/>
      <c r="Z4" s="10"/>
    </row>
    <row r="5">
      <c r="A5" s="10"/>
      <c r="B5" s="105" t="s">
        <v>138</v>
      </c>
      <c r="C5" s="10" t="s">
        <v>139</v>
      </c>
      <c r="D5" s="10"/>
      <c r="E5" s="10"/>
      <c r="F5" s="10"/>
      <c r="G5" s="10"/>
      <c r="H5" s="10"/>
      <c r="I5" s="10"/>
      <c r="J5" s="10"/>
      <c r="K5" s="10"/>
      <c r="L5" s="10"/>
      <c r="M5" s="10"/>
      <c r="N5" s="10"/>
      <c r="O5" s="10"/>
      <c r="P5" s="10"/>
      <c r="Q5" s="10"/>
      <c r="R5" s="10"/>
      <c r="S5" s="10"/>
      <c r="T5" s="10"/>
      <c r="U5" s="10"/>
      <c r="V5" s="10"/>
      <c r="W5" s="10"/>
      <c r="X5" s="10"/>
      <c r="Y5" s="10"/>
      <c r="Z5" s="10"/>
    </row>
    <row r="6">
      <c r="A6" s="10"/>
      <c r="B6" s="17" t="s">
        <v>140</v>
      </c>
      <c r="C6" s="17" t="s">
        <v>141</v>
      </c>
      <c r="D6" s="10"/>
      <c r="E6" s="10"/>
      <c r="F6" s="10"/>
      <c r="G6" s="10"/>
      <c r="H6" s="10"/>
      <c r="I6" s="10"/>
      <c r="J6" s="10"/>
      <c r="K6" s="10"/>
      <c r="L6" s="10"/>
      <c r="M6" s="10"/>
      <c r="N6" s="10"/>
      <c r="O6" s="10"/>
      <c r="P6" s="10"/>
      <c r="Q6" s="10"/>
      <c r="R6" s="10"/>
      <c r="S6" s="10"/>
      <c r="T6" s="10"/>
      <c r="U6" s="10"/>
      <c r="V6" s="10"/>
      <c r="W6" s="10"/>
      <c r="X6" s="10"/>
      <c r="Y6" s="10"/>
      <c r="Z6" s="10"/>
    </row>
    <row r="7">
      <c r="A7" s="10"/>
      <c r="B7" s="106"/>
      <c r="C7" s="106"/>
      <c r="D7" s="61"/>
      <c r="E7" s="106"/>
      <c r="F7" s="10"/>
      <c r="G7" s="10"/>
      <c r="H7" s="10"/>
      <c r="I7" s="10"/>
      <c r="J7" s="10"/>
      <c r="K7" s="10"/>
      <c r="L7" s="10"/>
      <c r="M7" s="10"/>
      <c r="N7" s="10"/>
      <c r="O7" s="10"/>
      <c r="P7" s="10"/>
      <c r="Q7" s="10"/>
      <c r="R7" s="10"/>
      <c r="S7" s="10"/>
      <c r="T7" s="10"/>
      <c r="U7" s="10"/>
      <c r="V7" s="10"/>
      <c r="W7" s="10"/>
      <c r="X7" s="10"/>
      <c r="Y7" s="10"/>
      <c r="Z7" s="10"/>
    </row>
    <row r="8">
      <c r="A8" s="10"/>
      <c r="B8" s="107" t="s">
        <v>55</v>
      </c>
      <c r="C8" s="108" t="s">
        <v>142</v>
      </c>
      <c r="D8" s="61"/>
      <c r="E8" s="96"/>
      <c r="F8" s="10"/>
      <c r="G8" s="10"/>
      <c r="H8" s="10"/>
      <c r="I8" s="10"/>
      <c r="J8" s="10"/>
      <c r="K8" s="10"/>
      <c r="L8" s="10"/>
      <c r="M8" s="10"/>
      <c r="N8" s="10"/>
      <c r="O8" s="10"/>
      <c r="P8" s="10"/>
      <c r="Q8" s="10"/>
      <c r="R8" s="10"/>
      <c r="S8" s="10"/>
      <c r="T8" s="10"/>
      <c r="U8" s="10"/>
      <c r="V8" s="10"/>
      <c r="W8" s="10"/>
      <c r="X8" s="10"/>
      <c r="Y8" s="10"/>
      <c r="Z8" s="10"/>
    </row>
    <row r="9">
      <c r="A9" s="10"/>
      <c r="B9" s="107" t="s">
        <v>56</v>
      </c>
      <c r="C9" s="108" t="s">
        <v>143</v>
      </c>
      <c r="D9" s="10"/>
      <c r="E9" s="10"/>
      <c r="F9" s="10"/>
      <c r="G9" s="10"/>
      <c r="H9" s="10"/>
      <c r="I9" s="10"/>
      <c r="J9" s="10"/>
      <c r="K9" s="10"/>
      <c r="L9" s="10"/>
      <c r="M9" s="10"/>
      <c r="N9" s="10"/>
      <c r="O9" s="10"/>
      <c r="P9" s="10"/>
      <c r="Q9" s="10"/>
      <c r="R9" s="10"/>
      <c r="S9" s="10"/>
      <c r="T9" s="10"/>
      <c r="U9" s="10"/>
      <c r="V9" s="10"/>
      <c r="W9" s="10"/>
      <c r="X9" s="10"/>
      <c r="Y9" s="10"/>
      <c r="Z9" s="10"/>
    </row>
    <row r="10">
      <c r="A10" s="10"/>
      <c r="B10" s="107" t="s">
        <v>41</v>
      </c>
      <c r="C10" s="108" t="s">
        <v>144</v>
      </c>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7" t="s">
        <v>131</v>
      </c>
      <c r="C11" s="108" t="s">
        <v>145</v>
      </c>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61"/>
      <c r="C12" s="109"/>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5" t="s">
        <v>146</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5" t="s">
        <v>138</v>
      </c>
      <c r="C14" s="110" t="s">
        <v>147</v>
      </c>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7" t="s">
        <v>140</v>
      </c>
      <c r="C15" s="17" t="s">
        <v>141</v>
      </c>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6"/>
      <c r="C16" s="106"/>
      <c r="D16" s="61"/>
      <c r="E16" s="106"/>
      <c r="F16" s="10"/>
      <c r="G16" s="10"/>
      <c r="H16" s="10"/>
      <c r="I16" s="10"/>
      <c r="J16" s="10"/>
      <c r="K16" s="10"/>
      <c r="L16" s="10"/>
      <c r="M16" s="10"/>
      <c r="N16" s="10"/>
      <c r="O16" s="10"/>
      <c r="P16" s="10"/>
      <c r="Q16" s="10"/>
      <c r="R16" s="10"/>
      <c r="S16" s="10"/>
      <c r="T16" s="10"/>
      <c r="U16" s="10"/>
      <c r="V16" s="10"/>
      <c r="W16" s="10"/>
      <c r="X16" s="10"/>
      <c r="Y16" s="10"/>
      <c r="Z16" s="10"/>
    </row>
    <row r="17">
      <c r="A17" s="10"/>
      <c r="B17" s="107" t="s">
        <v>53</v>
      </c>
      <c r="C17" s="108" t="s">
        <v>148</v>
      </c>
      <c r="D17" s="61"/>
      <c r="E17" s="96"/>
      <c r="F17" s="10"/>
      <c r="G17" s="10"/>
      <c r="H17" s="10"/>
      <c r="I17" s="10"/>
      <c r="J17" s="10"/>
      <c r="K17" s="10"/>
      <c r="L17" s="10"/>
      <c r="M17" s="10"/>
      <c r="N17" s="10"/>
      <c r="O17" s="10"/>
      <c r="P17" s="10"/>
      <c r="Q17" s="10"/>
      <c r="R17" s="10"/>
      <c r="S17" s="10"/>
      <c r="T17" s="10"/>
      <c r="U17" s="10"/>
      <c r="V17" s="10"/>
      <c r="W17" s="10"/>
      <c r="X17" s="10"/>
      <c r="Y17" s="10"/>
      <c r="Z17" s="10"/>
    </row>
    <row r="18">
      <c r="A18" s="10"/>
      <c r="B18" s="107" t="s">
        <v>54</v>
      </c>
      <c r="C18" s="108" t="s">
        <v>149</v>
      </c>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7" t="s">
        <v>55</v>
      </c>
      <c r="C19" s="108" t="s">
        <v>150</v>
      </c>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7" t="s">
        <v>56</v>
      </c>
      <c r="C20" s="108" t="s">
        <v>151</v>
      </c>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A21" s="10"/>
      <c r="B21" s="107" t="s">
        <v>41</v>
      </c>
      <c r="C21" s="108" t="s">
        <v>152</v>
      </c>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A22" s="10"/>
      <c r="B22" s="107" t="s">
        <v>57</v>
      </c>
      <c r="C22" s="108" t="s">
        <v>153</v>
      </c>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A23" s="10"/>
      <c r="B23" s="107" t="s">
        <v>131</v>
      </c>
      <c r="C23" s="108" t="s">
        <v>154</v>
      </c>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A24" s="10"/>
      <c r="B24" s="107" t="s">
        <v>35</v>
      </c>
      <c r="C24" s="108" t="s">
        <v>155</v>
      </c>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A26" s="10"/>
      <c r="B26" s="105" t="s">
        <v>156</v>
      </c>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A27" s="10"/>
      <c r="B27" s="105" t="s">
        <v>138</v>
      </c>
      <c r="C27" s="110" t="s">
        <v>157</v>
      </c>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A28" s="10"/>
      <c r="B28" s="17" t="s">
        <v>140</v>
      </c>
      <c r="C28" s="17" t="s">
        <v>141</v>
      </c>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A29" s="10"/>
      <c r="B29" s="106"/>
      <c r="C29" s="106"/>
      <c r="D29" s="61"/>
      <c r="E29" s="106"/>
      <c r="F29" s="10"/>
      <c r="G29" s="10"/>
      <c r="H29" s="10"/>
      <c r="I29" s="10"/>
      <c r="J29" s="10"/>
      <c r="K29" s="10"/>
      <c r="L29" s="10"/>
      <c r="M29" s="10"/>
      <c r="N29" s="10"/>
      <c r="O29" s="10"/>
      <c r="P29" s="10"/>
      <c r="Q29" s="10"/>
      <c r="R29" s="10"/>
      <c r="S29" s="10"/>
      <c r="T29" s="10"/>
      <c r="U29" s="10"/>
      <c r="V29" s="10"/>
      <c r="W29" s="10"/>
      <c r="X29" s="10"/>
      <c r="Y29" s="10"/>
      <c r="Z29" s="10"/>
    </row>
    <row r="30" ht="15.75" customHeight="1">
      <c r="A30" s="10"/>
      <c r="B30" s="107" t="s">
        <v>39</v>
      </c>
      <c r="C30" s="108" t="s">
        <v>158</v>
      </c>
      <c r="D30" s="61"/>
      <c r="E30" s="96"/>
      <c r="F30" s="10"/>
      <c r="G30" s="10"/>
      <c r="H30" s="10"/>
      <c r="I30" s="10"/>
      <c r="J30" s="10"/>
      <c r="K30" s="10"/>
      <c r="L30" s="10"/>
      <c r="M30" s="10"/>
      <c r="N30" s="10"/>
      <c r="O30" s="10"/>
      <c r="P30" s="10"/>
      <c r="Q30" s="10"/>
      <c r="R30" s="10"/>
      <c r="S30" s="10"/>
      <c r="T30" s="10"/>
      <c r="U30" s="10"/>
      <c r="V30" s="10"/>
      <c r="W30" s="10"/>
      <c r="X30" s="10"/>
      <c r="Y30" s="10"/>
      <c r="Z30" s="10"/>
    </row>
    <row r="31" ht="15.75" customHeight="1">
      <c r="A31" s="10"/>
      <c r="B31" s="107" t="s">
        <v>40</v>
      </c>
      <c r="C31" s="108" t="s">
        <v>150</v>
      </c>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A32" s="10"/>
      <c r="B32" s="107" t="s">
        <v>41</v>
      </c>
      <c r="C32" s="108" t="s">
        <v>152</v>
      </c>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A33" s="10"/>
      <c r="B33" s="107" t="s">
        <v>131</v>
      </c>
      <c r="C33" s="108" t="s">
        <v>154</v>
      </c>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A34" s="10"/>
      <c r="B34" s="107" t="s">
        <v>35</v>
      </c>
      <c r="C34" s="108" t="s">
        <v>159</v>
      </c>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