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rolinejudge/Library/Mobile Documents/com~apple~CloudDocs/Desktop/Cameron/RonAccounting/Data/"/>
    </mc:Choice>
  </mc:AlternateContent>
  <xr:revisionPtr revIDLastSave="0" documentId="13_ncr:1_{54749203-CCD1-1347-AF6F-6C892640C3C9}" xr6:coauthVersionLast="46" xr6:coauthVersionMax="46" xr10:uidLastSave="{00000000-0000-0000-0000-000000000000}"/>
  <bookViews>
    <workbookView xWindow="0" yWindow="500" windowWidth="28800" windowHeight="16480" xr2:uid="{00000000-000D-0000-FFFF-FFFF00000000}"/>
  </bookViews>
  <sheets>
    <sheet name="Payroll FOH" sheetId="1" r:id="rId1"/>
    <sheet name="Payroll BOH" sheetId="4" r:id="rId2"/>
    <sheet name="RECEPTION" sheetId="5" r:id="rId3"/>
  </sheets>
  <definedNames>
    <definedName name="_xlnm.Print_Area" localSheetId="0">'Payroll FOH'!$A$1:$K$123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7" i="1" l="1"/>
  <c r="I66" i="1"/>
  <c r="Q3" i="1"/>
  <c r="Q4" i="1"/>
  <c r="Q2" i="1"/>
  <c r="Q6" i="1"/>
  <c r="R3" i="1"/>
  <c r="R4" i="1"/>
  <c r="R2" i="1"/>
  <c r="R6" i="1"/>
  <c r="T3" i="1"/>
  <c r="T4" i="1"/>
  <c r="T2" i="1"/>
  <c r="T6" i="1"/>
  <c r="U3" i="1"/>
  <c r="U4" i="1"/>
  <c r="U2" i="1"/>
  <c r="U6" i="1"/>
  <c r="V3" i="1"/>
  <c r="V4" i="1"/>
  <c r="V2" i="1"/>
  <c r="V6" i="1"/>
  <c r="W3" i="1"/>
  <c r="W4" i="1"/>
  <c r="W2" i="1"/>
  <c r="W6" i="1"/>
  <c r="X3" i="1"/>
  <c r="X4" i="1"/>
  <c r="X2" i="1"/>
  <c r="X6" i="1"/>
  <c r="P3" i="1"/>
  <c r="P4" i="1"/>
  <c r="P2" i="1"/>
  <c r="P6" i="1"/>
  <c r="X5" i="1"/>
  <c r="W11" i="1"/>
  <c r="X11" i="1"/>
  <c r="W5" i="1"/>
  <c r="V11" i="1"/>
  <c r="T11" i="1"/>
  <c r="U11" i="1"/>
  <c r="V5" i="1"/>
  <c r="U5" i="1"/>
  <c r="T5" i="1"/>
  <c r="S5" i="1"/>
  <c r="S4" i="1"/>
  <c r="S3" i="1"/>
  <c r="R5" i="1"/>
  <c r="Q5" i="1"/>
  <c r="Q11" i="1"/>
  <c r="P11" i="1"/>
  <c r="P14" i="1"/>
  <c r="P13" i="1"/>
  <c r="P5" i="1"/>
  <c r="I29" i="1"/>
  <c r="I28" i="1"/>
  <c r="I106" i="1"/>
  <c r="I105" i="1"/>
  <c r="L119" i="1"/>
  <c r="L117" i="1"/>
  <c r="L115" i="1"/>
  <c r="J101" i="1"/>
  <c r="L99" i="1"/>
  <c r="J109" i="1"/>
  <c r="L107" i="1"/>
  <c r="L105" i="1"/>
  <c r="L103" i="1"/>
  <c r="J99" i="1"/>
  <c r="I100" i="1"/>
  <c r="I99" i="1"/>
  <c r="K100" i="1"/>
  <c r="M99" i="1"/>
  <c r="K99" i="1"/>
  <c r="M119" i="1"/>
  <c r="M117" i="1"/>
  <c r="M115" i="1"/>
  <c r="M113" i="1"/>
  <c r="M107" i="1"/>
  <c r="M105" i="1"/>
  <c r="M103" i="1"/>
  <c r="L94" i="1"/>
  <c r="M94" i="1"/>
  <c r="L92" i="1"/>
  <c r="M92" i="1"/>
  <c r="L90" i="1"/>
  <c r="M90" i="1"/>
  <c r="B86" i="1" a="1"/>
  <c r="B86" i="1"/>
  <c r="J86" i="1"/>
  <c r="L84" i="1"/>
  <c r="M84" i="1"/>
  <c r="L82" i="1"/>
  <c r="M82" i="1"/>
  <c r="B80" i="1" a="1"/>
  <c r="B80" i="1"/>
  <c r="J80" i="1"/>
  <c r="L78" i="1"/>
  <c r="M78" i="1"/>
  <c r="L76" i="1"/>
  <c r="M76" i="1"/>
  <c r="M74" i="1"/>
  <c r="L72" i="1"/>
  <c r="M72" i="1"/>
  <c r="M70" i="1"/>
  <c r="L68" i="1"/>
  <c r="M68" i="1"/>
  <c r="L66" i="1"/>
  <c r="M66" i="1"/>
  <c r="B62" i="1" a="1"/>
  <c r="B62" i="1"/>
  <c r="J62" i="1"/>
  <c r="L60" i="1"/>
  <c r="M60" i="1"/>
  <c r="B58" i="1" a="1"/>
  <c r="B58" i="1"/>
  <c r="J58" i="1"/>
  <c r="L56" i="1"/>
  <c r="M56" i="1"/>
  <c r="L54" i="1"/>
  <c r="M54" i="1"/>
  <c r="L52" i="1"/>
  <c r="M52" i="1"/>
  <c r="L50" i="1"/>
  <c r="M50" i="1"/>
  <c r="M49" i="1"/>
  <c r="B46" i="1" a="1"/>
  <c r="B46" i="1"/>
  <c r="J46" i="1"/>
  <c r="L44" i="1"/>
  <c r="M44" i="1"/>
  <c r="B42" i="1" a="1"/>
  <c r="B42" i="1"/>
  <c r="J42" i="1"/>
  <c r="L40" i="1"/>
  <c r="M40" i="1"/>
  <c r="L38" i="1"/>
  <c r="M38" i="1"/>
  <c r="B34" i="1" a="1"/>
  <c r="B34" i="1"/>
  <c r="J34" i="1"/>
  <c r="L32" i="1"/>
  <c r="M32" i="1"/>
  <c r="B30" i="1" a="1"/>
  <c r="B30" i="1"/>
  <c r="J30" i="1"/>
  <c r="L28" i="1"/>
  <c r="M28" i="1"/>
  <c r="L26" i="1"/>
  <c r="M26" i="1"/>
  <c r="R11" i="1"/>
  <c r="P9" i="1"/>
  <c r="S2" i="1"/>
  <c r="J121" i="1"/>
  <c r="L20" i="5"/>
  <c r="L19" i="5"/>
  <c r="L18" i="5"/>
  <c r="L17" i="5"/>
  <c r="L16" i="5"/>
  <c r="L15" i="5"/>
  <c r="L14" i="5"/>
  <c r="L13" i="5"/>
  <c r="L12" i="5"/>
  <c r="L11" i="5"/>
  <c r="L5" i="5"/>
  <c r="L6" i="5"/>
  <c r="L7" i="5"/>
  <c r="L8" i="5"/>
  <c r="K67" i="4"/>
  <c r="K66" i="4"/>
  <c r="K65" i="4"/>
  <c r="K64" i="4"/>
  <c r="K63" i="4"/>
  <c r="K62" i="4"/>
  <c r="K61" i="4"/>
  <c r="K60" i="4"/>
  <c r="K59" i="4"/>
  <c r="K58" i="4"/>
  <c r="K57" i="4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K3" i="4"/>
  <c r="K2" i="4"/>
  <c r="K77" i="1"/>
  <c r="K76" i="1"/>
  <c r="K22" i="1"/>
  <c r="K108" i="1"/>
  <c r="K107" i="1"/>
  <c r="K75" i="1"/>
  <c r="K74" i="1"/>
  <c r="K41" i="1"/>
  <c r="K40" i="1"/>
  <c r="K21" i="1"/>
  <c r="K20" i="1"/>
  <c r="K29" i="1"/>
  <c r="K28" i="1"/>
  <c r="K19" i="1"/>
  <c r="K79" i="1"/>
  <c r="K78" i="1"/>
  <c r="K18" i="1"/>
  <c r="K106" i="1"/>
  <c r="K105" i="1"/>
  <c r="K71" i="1"/>
  <c r="K70" i="1"/>
  <c r="K51" i="1"/>
  <c r="K50" i="1"/>
  <c r="K17" i="1"/>
  <c r="K16" i="1"/>
  <c r="K57" i="1"/>
  <c r="K56" i="1"/>
  <c r="K15" i="1"/>
  <c r="K116" i="1"/>
  <c r="K115" i="1"/>
  <c r="K95" i="1"/>
  <c r="K94" i="1"/>
  <c r="K73" i="1"/>
  <c r="K72" i="1"/>
  <c r="K39" i="1"/>
  <c r="K38" i="1"/>
  <c r="K14" i="1"/>
  <c r="K13" i="1"/>
  <c r="K118" i="1"/>
  <c r="K117" i="1"/>
  <c r="K104" i="1"/>
  <c r="K103" i="1"/>
  <c r="K12" i="1"/>
  <c r="K11" i="1"/>
  <c r="K91" i="1"/>
  <c r="K90" i="1"/>
  <c r="K83" i="1"/>
  <c r="K82" i="1"/>
  <c r="K55" i="1"/>
  <c r="K54" i="1"/>
  <c r="K10" i="1"/>
  <c r="K9" i="1"/>
  <c r="K114" i="1"/>
  <c r="K113" i="1"/>
  <c r="K98" i="1"/>
  <c r="K67" i="1"/>
  <c r="K66" i="1"/>
  <c r="K61" i="1"/>
  <c r="K60" i="1"/>
  <c r="K27" i="1"/>
  <c r="K26" i="1"/>
  <c r="K8" i="1"/>
  <c r="K7" i="1"/>
  <c r="K120" i="1"/>
  <c r="K119" i="1"/>
  <c r="K93" i="1"/>
  <c r="K92" i="1"/>
  <c r="K53" i="1"/>
  <c r="K52" i="1"/>
  <c r="K6" i="1"/>
  <c r="K5" i="1"/>
  <c r="K69" i="1"/>
  <c r="K68" i="1"/>
  <c r="K85" i="1"/>
  <c r="K84" i="1"/>
  <c r="K45" i="1"/>
  <c r="K44" i="1"/>
  <c r="K33" i="1"/>
  <c r="K32" i="1"/>
  <c r="K4" i="1"/>
  <c r="K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<sst xmlns="http://schemas.openxmlformats.org/spreadsheetml/2006/main" count="1245" uniqueCount="262">
  <si>
    <t>Employee Name</t>
  </si>
  <si>
    <t>Job</t>
  </si>
  <si>
    <t>Timesheet ID</t>
  </si>
  <si>
    <t>Shift/Break</t>
  </si>
  <si>
    <t>Shift Start</t>
  </si>
  <si>
    <t>Shift End</t>
  </si>
  <si>
    <t>Hours</t>
  </si>
  <si>
    <t>$ Rate</t>
  </si>
  <si>
    <t>$ Pay</t>
  </si>
  <si>
    <t>$ Adjusted Tips</t>
  </si>
  <si>
    <t>Alter, Abby</t>
  </si>
  <si>
    <t/>
  </si>
  <si>
    <t>Reception2</t>
  </si>
  <si>
    <t>9225</t>
  </si>
  <si>
    <t>01/20/2021 09:57AM</t>
  </si>
  <si>
    <t>01/20/2021 08:21PM</t>
  </si>
  <si>
    <t>Shift</t>
  </si>
  <si>
    <t>9246</t>
  </si>
  <si>
    <t>01/21/2021 09:58AM</t>
  </si>
  <si>
    <t>01/21/2021 07:50PM</t>
  </si>
  <si>
    <t>Billiter, Iris Joanna</t>
  </si>
  <si>
    <t>Prep Cook</t>
  </si>
  <si>
    <t>9228</t>
  </si>
  <si>
    <t>01/20/2021 11:00AM</t>
  </si>
  <si>
    <t>01/20/2021 08:00PM</t>
  </si>
  <si>
    <t>9243</t>
  </si>
  <si>
    <t>01/21/2021 12:00PM</t>
  </si>
  <si>
    <t>01/21/2021 07:00PM</t>
  </si>
  <si>
    <t>9271</t>
  </si>
  <si>
    <t>01/22/2021 10:29AM</t>
  </si>
  <si>
    <t>01/22/2021 01:53PM</t>
  </si>
  <si>
    <t>9301</t>
  </si>
  <si>
    <t>01/23/2021 09:53AM</t>
  </si>
  <si>
    <t>01/23/2021 09:48PM</t>
  </si>
  <si>
    <t>01/23/2021 04:00AM</t>
  </si>
  <si>
    <t>01/24/2021 04:00AM</t>
  </si>
  <si>
    <t>Crooks, Torrance</t>
  </si>
  <si>
    <t>Line Cook</t>
  </si>
  <si>
    <t>9227</t>
  </si>
  <si>
    <t>01/20/2021 10:55AM</t>
  </si>
  <si>
    <t>01/20/2021 07:38PM</t>
  </si>
  <si>
    <t>9248</t>
  </si>
  <si>
    <t>01/21/2021 11:02AM</t>
  </si>
  <si>
    <t>01/21/2021 07:32PM</t>
  </si>
  <si>
    <t>9272</t>
  </si>
  <si>
    <t>01/22/2021 11:04AM</t>
  </si>
  <si>
    <t>01/22/2021 01:34PM</t>
  </si>
  <si>
    <t>9276</t>
  </si>
  <si>
    <t>01/22/2021 01:58PM</t>
  </si>
  <si>
    <t>01/22/2021 10:01PM</t>
  </si>
  <si>
    <t>9302</t>
  </si>
  <si>
    <t>01/23/2021 09:54AM</t>
  </si>
  <si>
    <t>01/23/2021 09:42PM</t>
  </si>
  <si>
    <t>9325</t>
  </si>
  <si>
    <t>01/24/2021 09:19AM</t>
  </si>
  <si>
    <t>01/24/2021 03:54PM</t>
  </si>
  <si>
    <t>01/24/2021 09:44AM</t>
  </si>
  <si>
    <t>Dodds, Chris</t>
  </si>
  <si>
    <t>9211</t>
  </si>
  <si>
    <t>01/19/2021 11:45AM</t>
  </si>
  <si>
    <t>01/19/2021 07:40PM</t>
  </si>
  <si>
    <t>9229</t>
  </si>
  <si>
    <t>01/20/2021 11:54AM</t>
  </si>
  <si>
    <t>01/20/2021 07:40PM</t>
  </si>
  <si>
    <t>9282</t>
  </si>
  <si>
    <t>01/22/2021 03:42PM</t>
  </si>
  <si>
    <t>01/22/2021 10:05PM</t>
  </si>
  <si>
    <t>9305</t>
  </si>
  <si>
    <t>01/23/2021 01:44PM</t>
  </si>
  <si>
    <t>9327</t>
  </si>
  <si>
    <t>01/24/2021 11:23AM</t>
  </si>
  <si>
    <t>01/24/2021 03:53PM</t>
  </si>
  <si>
    <t>Elijah Szelag</t>
  </si>
  <si>
    <t>Bartender</t>
  </si>
  <si>
    <t>9207</t>
  </si>
  <si>
    <t>01/19/2021 09:42AM</t>
  </si>
  <si>
    <t>01/19/2021 08:08PM</t>
  </si>
  <si>
    <t>9226</t>
  </si>
  <si>
    <t>01/20/2021 10:15AM</t>
  </si>
  <si>
    <t>01/20/2021 09:43PM</t>
  </si>
  <si>
    <t>9270</t>
  </si>
  <si>
    <t>01/22/2021 10:18AM</t>
  </si>
  <si>
    <t>01/22/2021 02:02PM</t>
  </si>
  <si>
    <t>9278</t>
  </si>
  <si>
    <t>01/22/2021 02:52PM</t>
  </si>
  <si>
    <t>01/23/2021 12:17AM</t>
  </si>
  <si>
    <t>Gary</t>
  </si>
  <si>
    <t>9209</t>
  </si>
  <si>
    <t>01/19/2021 10:08AM</t>
  </si>
  <si>
    <t>Helmrich-Allsup, Alexandra</t>
  </si>
  <si>
    <t>9210</t>
  </si>
  <si>
    <t>01/19/2021 11:02AM</t>
  </si>
  <si>
    <t>01/19/2021 07:39PM</t>
  </si>
  <si>
    <t>9231</t>
  </si>
  <si>
    <t>01/20/2021 02:06PM</t>
  </si>
  <si>
    <t>01/20/2021 07:48PM</t>
  </si>
  <si>
    <t>9275</t>
  </si>
  <si>
    <t>01/22/2021 12:09PM</t>
  </si>
  <si>
    <t>01/22/2021 10:09PM</t>
  </si>
  <si>
    <t>9304</t>
  </si>
  <si>
    <t>01/23/2021 12:12PM</t>
  </si>
  <si>
    <t>01/23/2021 09:47PM</t>
  </si>
  <si>
    <t>9323</t>
  </si>
  <si>
    <t>01/24/2021 09:06AM</t>
  </si>
  <si>
    <t>01/24/2021 04:03PM</t>
  </si>
  <si>
    <t>01/24/2021 03:11PM</t>
  </si>
  <si>
    <t>Jarren</t>
  </si>
  <si>
    <t>9253</t>
  </si>
  <si>
    <t>01/21/2021 03:02PM</t>
  </si>
  <si>
    <t>01/21/2021 08:32PM</t>
  </si>
  <si>
    <t>9307</t>
  </si>
  <si>
    <t>01/23/2021 03:03PM</t>
  </si>
  <si>
    <t>01/23/2021 10:46PM</t>
  </si>
  <si>
    <t>9326</t>
  </si>
  <si>
    <t>01/24/2021 10:35AM</t>
  </si>
  <si>
    <t>01/24/2021 04:26PM</t>
  </si>
  <si>
    <t>Jessa R</t>
  </si>
  <si>
    <t>9213</t>
  </si>
  <si>
    <t>01/19/2021 02:54PM</t>
  </si>
  <si>
    <t>01/19/2021 08:43PM</t>
  </si>
  <si>
    <t>9247</t>
  </si>
  <si>
    <t>01/21/2021 10:03AM</t>
  </si>
  <si>
    <t>01/21/2021 03:00PM</t>
  </si>
  <si>
    <t>9277</t>
  </si>
  <si>
    <t>01/22/2021 02:36PM</t>
  </si>
  <si>
    <t>9294</t>
  </si>
  <si>
    <t>01/23/2021 07:50PM</t>
  </si>
  <si>
    <t>9318</t>
  </si>
  <si>
    <t>01/24/2021 12:54PM</t>
  </si>
  <si>
    <t>JESSICA B.</t>
  </si>
  <si>
    <t>9252</t>
  </si>
  <si>
    <t>01/21/2021 05:36PM</t>
  </si>
  <si>
    <t>9268</t>
  </si>
  <si>
    <t>01/22/2021 09:58AM</t>
  </si>
  <si>
    <t>01/22/2021 02:46PM</t>
  </si>
  <si>
    <t>9306</t>
  </si>
  <si>
    <t>01/23/2021 02:55PM</t>
  </si>
  <si>
    <t>01/23/2021 10:54PM</t>
  </si>
  <si>
    <t>Katie D</t>
  </si>
  <si>
    <t>9297</t>
  </si>
  <si>
    <t>01/23/2021 08:59AM</t>
  </si>
  <si>
    <t>01/23/2021 04:10PM</t>
  </si>
  <si>
    <t>9322</t>
  </si>
  <si>
    <t>01/24/2021 08:56AM</t>
  </si>
  <si>
    <t>01/24/2021 04:31PM</t>
  </si>
  <si>
    <t>Leilani</t>
  </si>
  <si>
    <t>Reception1</t>
  </si>
  <si>
    <t>9208</t>
  </si>
  <si>
    <t>01/19/2021 09:59AM</t>
  </si>
  <si>
    <t>01/19/2021 03:07PM</t>
  </si>
  <si>
    <t>9269</t>
  </si>
  <si>
    <t>01/22/2021 10:07AM</t>
  </si>
  <si>
    <t>01/22/2021 10:23PM</t>
  </si>
  <si>
    <t>9300</t>
  </si>
  <si>
    <t>01/23/2021 09:13AM</t>
  </si>
  <si>
    <t>01/23/2021 10:48PM</t>
  </si>
  <si>
    <t>9324</t>
  </si>
  <si>
    <t>01/24/2021 09:18AM</t>
  </si>
  <si>
    <t>01/24/2021 03:28PM</t>
  </si>
  <si>
    <t>Shull, Meghan</t>
  </si>
  <si>
    <t>9212</t>
  </si>
  <si>
    <t>01/19/2021 12:20PM</t>
  </si>
  <si>
    <t>9230</t>
  </si>
  <si>
    <t>01/20/2021 12:06PM</t>
  </si>
  <si>
    <t>9249</t>
  </si>
  <si>
    <t>01/21/2021 12:11PM</t>
  </si>
  <si>
    <t>01/21/2021 07:42PM</t>
  </si>
  <si>
    <t>9274</t>
  </si>
  <si>
    <t>01/22/2021 12:05PM</t>
  </si>
  <si>
    <t>01/22/2021 08:16PM</t>
  </si>
  <si>
    <t>9303</t>
  </si>
  <si>
    <t>01/23/2021 11:59AM</t>
  </si>
  <si>
    <t>01/23/2021 07:58PM</t>
  </si>
  <si>
    <t>Tatiana B.</t>
  </si>
  <si>
    <t>9232</t>
  </si>
  <si>
    <t>01/20/2021 03:02PM</t>
  </si>
  <si>
    <t>01/20/2021 09:42PM</t>
  </si>
  <si>
    <t>9280</t>
  </si>
  <si>
    <t>01/22/2021 03:08PM</t>
  </si>
  <si>
    <t>01/23/2021 12:34AM</t>
  </si>
  <si>
    <t>9308</t>
  </si>
  <si>
    <t>01/23/2021 03:13PM</t>
  </si>
  <si>
    <t>01/23/2021 11:06PM</t>
  </si>
  <si>
    <t>9321</t>
  </si>
  <si>
    <t>01/24/2021 08:37AM</t>
  </si>
  <si>
    <t>01/24/2021 04:40PM</t>
  </si>
  <si>
    <t>Mezzanine Bartender</t>
  </si>
  <si>
    <t>9254</t>
  </si>
  <si>
    <t>01/21/2021 03:19PM</t>
  </si>
  <si>
    <t>01/21/2021 08:35PM</t>
  </si>
  <si>
    <t>Tori M</t>
  </si>
  <si>
    <t>9251</t>
  </si>
  <si>
    <t>01/21/2021 02:58PM</t>
  </si>
  <si>
    <t>01/21/2021 08:21PM</t>
  </si>
  <si>
    <t>9279</t>
  </si>
  <si>
    <t>01/22/2021 02:57PM</t>
  </si>
  <si>
    <t>01/22/2021 05:19PM</t>
  </si>
  <si>
    <t>9298</t>
  </si>
  <si>
    <t>01/23/2021 09:01AM</t>
  </si>
  <si>
    <t>9284</t>
  </si>
  <si>
    <t>01/22/2021 05:20PM</t>
  </si>
  <si>
    <t>01/22/2021 10:39PM</t>
  </si>
  <si>
    <t>9214</t>
  </si>
  <si>
    <t>01/19/2021 08:04PM</t>
  </si>
  <si>
    <t>Trina</t>
  </si>
  <si>
    <t>9233</t>
  </si>
  <si>
    <t>01/20/2021 09:29PM</t>
  </si>
  <si>
    <t>9281</t>
  </si>
  <si>
    <t>01/22/2021 03:12PM</t>
  </si>
  <si>
    <t>01/22/2021 05:12PM</t>
  </si>
  <si>
    <t>9299</t>
  </si>
  <si>
    <t>01/23/2021 09:05AM</t>
  </si>
  <si>
    <t>01/23/2021 03:54PM</t>
  </si>
  <si>
    <t>9283</t>
  </si>
  <si>
    <t>01/22/2021 05:13PM</t>
  </si>
  <si>
    <t>01/22/2021 10:40PM</t>
  </si>
  <si>
    <t>Grand Total</t>
  </si>
  <si>
    <t>shift</t>
  </si>
  <si>
    <t>TIP payout for payroll</t>
  </si>
  <si>
    <t>Total pay for this shift</t>
  </si>
  <si>
    <t>Tatiana Botero</t>
  </si>
  <si>
    <t>Jessica Bridges</t>
  </si>
  <si>
    <t>Eliah Szelag</t>
  </si>
  <si>
    <t>Daniel Pritchett</t>
  </si>
  <si>
    <t>Jarren Humphrey</t>
  </si>
  <si>
    <t>Jessa Ramsay</t>
  </si>
  <si>
    <t>Katie Davis</t>
  </si>
  <si>
    <t>Trina Deves</t>
  </si>
  <si>
    <t>Tori Meadows</t>
  </si>
  <si>
    <t>Wages + Tips Total &gt;&gt;&gt;</t>
  </si>
  <si>
    <t>hours</t>
  </si>
  <si>
    <t>wages</t>
  </si>
  <si>
    <t>tips</t>
  </si>
  <si>
    <t>sanity check</t>
  </si>
  <si>
    <t>total</t>
  </si>
  <si>
    <t>sumif Tatiana B. $M</t>
  </si>
  <si>
    <t>Column I</t>
  </si>
  <si>
    <t>Column J</t>
  </si>
  <si>
    <t>add em</t>
  </si>
  <si>
    <t>Split among:</t>
  </si>
  <si>
    <t>TUESDAY</t>
  </si>
  <si>
    <t>WEDNESDAY</t>
  </si>
  <si>
    <t>THURSDAY</t>
  </si>
  <si>
    <t>FRIDAY</t>
  </si>
  <si>
    <t>SATURDAY</t>
  </si>
  <si>
    <t>SUNDAY</t>
  </si>
  <si>
    <t>Employee Name&gt;&gt;</t>
  </si>
  <si>
    <t>Note: Clint Brown shows $53.00 in Adjusted Tips</t>
  </si>
  <si>
    <t>Note: Doug shows $38.14 in Adjusted Tips</t>
  </si>
  <si>
    <t>Dakota Shull ?????</t>
  </si>
  <si>
    <t>Note: Leilani shows $68.84 in Adjusted Tips</t>
  </si>
  <si>
    <t>Note: Abby Alter shows $2.00 in Adjusted Tips</t>
  </si>
  <si>
    <t>Jessa R - did not clock out knee injury</t>
  </si>
  <si>
    <t>01/23/2021 04:01PM</t>
  </si>
  <si>
    <t>01/23/2021 4:00PM</t>
  </si>
  <si>
    <t>Jessa R - OUT: knee injury</t>
  </si>
  <si>
    <t>VVV seems light?</t>
  </si>
  <si>
    <t>clockin as Reception1</t>
  </si>
  <si>
    <t>back end double shift</t>
  </si>
  <si>
    <t>front end double shift</t>
  </si>
  <si>
    <t>$ earned per hour worked</t>
  </si>
  <si>
    <t>01/23/2021 10:00PM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</si>
</sst>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 applyNumberFormat="1"/>
    <xf numFmtId="2" fontId="0" fillId="0" borderId="0" xfId="0" applyNumberFormat="1"/>
    <xf numFmtId="0" fontId="0" fillId="0" borderId="0" xfId="0" applyNumberFormat="1" applyAlignment="1">
      <alignment horizontal="center"/>
    </xf>
    <xf numFmtId="44" fontId="0" fillId="0" borderId="0" xfId="1" applyFont="1"/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center" wrapText="1"/>
    </xf>
    <xf numFmtId="2" fontId="0" fillId="0" borderId="0" xfId="0" applyNumberFormat="1" applyAlignment="1">
      <alignment horizontal="center" wrapText="1"/>
    </xf>
    <xf numFmtId="44" fontId="0" fillId="0" borderId="0" xfId="1" applyFont="1" applyAlignment="1">
      <alignment horizontal="center" wrapText="1"/>
    </xf>
    <xf numFmtId="0" fontId="0" fillId="0" borderId="0" xfId="0" applyNumberFormat="1" applyAlignment="1">
      <alignment horizontal="right"/>
    </xf>
    <xf numFmtId="2" fontId="0" fillId="2" borderId="0" xfId="0" applyNumberFormat="1" applyFill="1"/>
    <xf numFmtId="44" fontId="0" fillId="0" borderId="1" xfId="1" applyFont="1" applyBorder="1"/>
    <xf numFmtId="44" fontId="0" fillId="0" borderId="1" xfId="0" applyNumberFormat="1" applyBorder="1"/>
    <xf numFmtId="44" fontId="0" fillId="3" borderId="0" xfId="1" applyFont="1" applyFill="1"/>
    <xf numFmtId="44" fontId="0" fillId="0" borderId="0" xfId="1" applyFont="1" applyFill="1"/>
    <xf numFmtId="44" fontId="0" fillId="2" borderId="0" xfId="1" applyFont="1" applyFill="1"/>
    <xf numFmtId="0" fontId="0" fillId="3" borderId="0" xfId="1" applyNumberFormat="1" applyFont="1" applyFill="1"/>
    <xf numFmtId="44" fontId="0" fillId="3" borderId="0" xfId="1" applyNumberFormat="1" applyFont="1" applyFill="1"/>
    <xf numFmtId="44" fontId="1" fillId="2" borderId="0" xfId="1" applyFont="1" applyFill="1"/>
    <xf numFmtId="0" fontId="0" fillId="2" borderId="0" xfId="0" applyNumberFormat="1" applyFill="1" applyAlignment="1">
      <alignment horizontal="center"/>
    </xf>
    <xf numFmtId="0" fontId="0" fillId="2" borderId="0" xfId="0" applyNumberFormat="1" applyFill="1"/>
    <xf numFmtId="0" fontId="0" fillId="0" borderId="0" xfId="0" applyNumberFormat="1" applyFill="1"/>
    <xf numFmtId="0" fontId="0" fillId="0" borderId="0" xfId="0" applyNumberFormat="1" applyAlignment="1">
      <alignment horizontal="center" vertical="center" wrapText="1"/>
    </xf>
    <xf numFmtId="0" fontId="0" fillId="0" borderId="1" xfId="0" applyNumberFormat="1" applyBorder="1"/>
    <xf numFmtId="0" fontId="0" fillId="0" borderId="0" xfId="0" applyNumberFormat="1" applyFill="1" applyAlignment="1">
      <alignment horizontal="center"/>
    </xf>
    <xf numFmtId="44" fontId="0" fillId="2" borderId="0" xfId="1" applyNumberFormat="1" applyFont="1" applyFill="1"/>
    <xf numFmtId="0" fontId="0" fillId="2" borderId="0" xfId="0" applyNumberFormat="1" applyFill="1" applyAlignment="1">
      <alignment horizontal="left"/>
    </xf>
    <xf numFmtId="0" fontId="0" fillId="2" borderId="0" xfId="0" applyNumberFormat="1" applyFill="1" applyAlignment="1">
      <alignment horizontal="center" wrapText="1"/>
    </xf>
    <xf numFmtId="2" fontId="0" fillId="2" borderId="0" xfId="1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23"/>
  <sheetViews>
    <sheetView tabSelected="1" zoomScaleNormal="100" workbookViewId="0">
      <pane xSplit="1" ySplit="1" topLeftCell="M2" activePane="bottomRight" state="frozen"/>
      <selection pane="topRight" activeCell="B1" sqref="B1"/>
      <selection pane="bottomLeft" activeCell="A2" sqref="A2"/>
      <selection pane="bottomRight" activeCell="Y3" sqref="Y3"/>
    </sheetView>
  </sheetViews>
  <sheetFormatPr baseColWidth="10" defaultColWidth="10.83203125" defaultRowHeight="16" x14ac:dyDescent="0.2"/>
  <cols>
    <col min="1" max="1" width="32.83203125" customWidth="1"/>
    <col min="2" max="2" width="21.1640625" customWidth="1"/>
    <col min="3" max="3" width="12" style="2" customWidth="1"/>
    <col min="4" max="4" width="11.5" style="2" customWidth="1"/>
    <col min="5" max="5" width="25.33203125" customWidth="1"/>
    <col min="6" max="6" width="23.5" customWidth="1"/>
    <col min="7" max="7" width="10.83203125" style="1" customWidth="1"/>
    <col min="8" max="8" width="14" style="3" customWidth="1"/>
    <col min="9" max="9" width="14.5" style="3" customWidth="1"/>
    <col min="10" max="10" width="11" style="3" bestFit="1" customWidth="1"/>
    <col min="11" max="11" width="10.83203125" style="2"/>
    <col min="12" max="13" width="10.83203125" style="3"/>
    <col min="15" max="15" width="24.83203125" customWidth="1"/>
  </cols>
  <sheetData>
    <row r="1" spans="1:25" s="5" customFormat="1" ht="30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5" t="s">
        <v>217</v>
      </c>
      <c r="L1" s="7" t="s">
        <v>218</v>
      </c>
      <c r="M1" s="7" t="s">
        <v>219</v>
      </c>
      <c r="O1" s="21" t="s">
        <v>246</v>
      </c>
      <c r="P1" s="26" t="s">
        <v>220</v>
      </c>
      <c r="Q1" s="26" t="s">
        <v>221</v>
      </c>
      <c r="R1" s="26" t="s">
        <v>222</v>
      </c>
      <c r="S1" s="26" t="s">
        <v>223</v>
      </c>
      <c r="T1" s="26" t="s">
        <v>224</v>
      </c>
      <c r="U1" s="26" t="s">
        <v>225</v>
      </c>
      <c r="V1" s="26" t="s">
        <v>226</v>
      </c>
      <c r="W1" s="26" t="s">
        <v>227</v>
      </c>
      <c r="X1" s="26" t="s">
        <v>228</v>
      </c>
    </row>
    <row r="2" spans="1:25" ht="15" x14ac:dyDescent="0.2">
      <c r="O2" t="s">
        <v>229</v>
      </c>
      <c r="P2" s="14">
        <f t="shared" ref="P2:X2" si="0">P4+P5</f>
        <v>715.62372053333343</v>
      </c>
      <c r="Q2" s="14">
        <f t="shared" si="0"/>
        <v>304.48694399999999</v>
      </c>
      <c r="R2" s="14">
        <f t="shared" si="0"/>
        <v>639.03899839999985</v>
      </c>
      <c r="S2" s="14">
        <f t="shared" si="0"/>
        <v>0</v>
      </c>
      <c r="T2" s="14">
        <f t="shared" si="0"/>
        <v>393.94638773333338</v>
      </c>
      <c r="U2" s="14">
        <f t="shared" si="0"/>
        <v>347.51622159999999</v>
      </c>
      <c r="V2" s="14">
        <f t="shared" si="0"/>
        <v>314.0811104</v>
      </c>
      <c r="W2" s="14">
        <f t="shared" si="0"/>
        <v>449.92177706666666</v>
      </c>
      <c r="X2" s="14">
        <f t="shared" si="0"/>
        <v>670.55372106666664</v>
      </c>
    </row>
    <row r="3" spans="1:25" ht="15" x14ac:dyDescent="0.2">
      <c r="A3" t="s">
        <v>72</v>
      </c>
      <c r="B3" t="s">
        <v>11</v>
      </c>
      <c r="C3" s="2" t="s">
        <v>11</v>
      </c>
      <c r="D3" s="2" t="s">
        <v>11</v>
      </c>
      <c r="E3" t="s">
        <v>11</v>
      </c>
      <c r="F3" t="s">
        <v>11</v>
      </c>
      <c r="G3" s="1">
        <v>35.057499799999995</v>
      </c>
      <c r="H3" s="3" t="s">
        <v>11</v>
      </c>
      <c r="I3" s="3">
        <v>280.45999839999996</v>
      </c>
      <c r="J3" s="3">
        <v>493.83</v>
      </c>
      <c r="K3" s="2" t="str">
        <f t="shared" ref="K3:K22" si="1">IF(ISNUMBER(SEARCH("AM",E3)),"open", "close")</f>
        <v>close</v>
      </c>
      <c r="O3" t="s">
        <v>230</v>
      </c>
      <c r="P3" s="27">
        <f>SUMIF($A$26:$A$120,"=Tatiana B.",$G$26:$G$120)/2</f>
        <v>37.316110900000005</v>
      </c>
      <c r="Q3" s="27">
        <f>SUMIF($A$26:$A$120,"=JESSICA B.",$G$26:$G$120)/2</f>
        <v>15.368055500000001</v>
      </c>
      <c r="R3" s="27">
        <f>SUMIF($A$26:$A$120,"=Elijah Szelag",$G$26:$G$120)/2</f>
        <v>35.057499799999995</v>
      </c>
      <c r="S3" s="27">
        <f>SUMIF($A$26:$A$120,"=Daniel P.",$G$26:$G$120)/2</f>
        <v>0</v>
      </c>
      <c r="T3" s="27">
        <f>SUMIF($A$26:$A$120,"=Jarren",$G$26:$G$120)/2</f>
        <v>19.079444300000002</v>
      </c>
      <c r="U3" s="27">
        <f>SUMIF($A$26:$A$120,"=Jessa R",$G$26:$G$120)/2</f>
        <v>18.262777700000001</v>
      </c>
      <c r="V3" s="27">
        <f>SUMIF($A$26:$A$120,"=Katie D",$G$26:$G$120)/2</f>
        <v>14.7563888</v>
      </c>
      <c r="W3" s="27">
        <f>SUMIF($A$26:$A$120,"=Trina",$G$26:$G$120)/2</f>
        <v>20.746388799999998</v>
      </c>
      <c r="X3" s="27">
        <f>SUMIF($A$26:$A$120,"=Tori M",$G$26:$G$120)/2</f>
        <v>32.244444299999998</v>
      </c>
    </row>
    <row r="4" spans="1:25" ht="15" x14ac:dyDescent="0.2">
      <c r="A4" t="s">
        <v>72</v>
      </c>
      <c r="B4" t="s">
        <v>73</v>
      </c>
      <c r="C4" s="2" t="s">
        <v>11</v>
      </c>
      <c r="D4" s="2" t="s">
        <v>11</v>
      </c>
      <c r="E4" t="s">
        <v>11</v>
      </c>
      <c r="F4" t="s">
        <v>11</v>
      </c>
      <c r="G4" s="1">
        <v>35.057499799999995</v>
      </c>
      <c r="H4" s="3" t="s">
        <v>11</v>
      </c>
      <c r="I4" s="3">
        <v>280.45999839999996</v>
      </c>
      <c r="J4" s="3">
        <v>493.83</v>
      </c>
      <c r="K4" s="2" t="str">
        <f t="shared" si="1"/>
        <v>close</v>
      </c>
      <c r="O4" t="s">
        <v>231</v>
      </c>
      <c r="P4" s="14">
        <f>SUMIF($A$26:$A$120,"=Tatiana B.",$I$26:$I$120)/2</f>
        <v>298.52888720000004</v>
      </c>
      <c r="Q4" s="14">
        <f>SUMIF($A$26:$A$120,"=JESSICA B.",$I$26:$I$120)/2</f>
        <v>122.944444</v>
      </c>
      <c r="R4" s="14">
        <f>SUMIF($A$26:$A$120,"=Elijah Szelag",$I$26:$I$120)/2</f>
        <v>280.45999839999996</v>
      </c>
      <c r="S4" s="14">
        <f>SUMIF($A$26:$A$120,"=Daniel P.",$I$26:$I$120)/2</f>
        <v>0</v>
      </c>
      <c r="T4" s="14">
        <f>SUMIF($A$26:$A$120,"=Jarren",$I$26:$I$120)/2</f>
        <v>152.63555440000002</v>
      </c>
      <c r="U4" s="14">
        <f>SUMIF($A$26:$A$120,"=Jessa R",$I$26:$I$120)/2</f>
        <v>146.10222160000001</v>
      </c>
      <c r="V4" s="14">
        <f>SUMIF($A$26:$A$120,"=Katie D",$I$26:$I$120)/2</f>
        <v>118.0511104</v>
      </c>
      <c r="W4" s="14">
        <f>SUMIF($A$26:$A$120,"=Trina",$I$26:$I$120)/2</f>
        <v>165.97111039999999</v>
      </c>
      <c r="X4" s="14">
        <f>SUMIF($A$26:$A$120,"=Tori M",$I$26:$I$120)/2</f>
        <v>257.95555439999998</v>
      </c>
    </row>
    <row r="5" spans="1:25" ht="15" x14ac:dyDescent="0.2">
      <c r="A5" t="s">
        <v>106</v>
      </c>
      <c r="B5" t="s">
        <v>11</v>
      </c>
      <c r="C5" s="2" t="s">
        <v>11</v>
      </c>
      <c r="D5" s="2" t="s">
        <v>11</v>
      </c>
      <c r="E5" t="s">
        <v>11</v>
      </c>
      <c r="F5" t="s">
        <v>11</v>
      </c>
      <c r="G5" s="1">
        <v>19.079444299999999</v>
      </c>
      <c r="H5" s="3" t="s">
        <v>11</v>
      </c>
      <c r="I5" s="3">
        <v>152.63555439999999</v>
      </c>
      <c r="J5" s="3">
        <v>328.4</v>
      </c>
      <c r="K5" s="2" t="str">
        <f t="shared" si="1"/>
        <v>close</v>
      </c>
      <c r="O5" t="s">
        <v>232</v>
      </c>
      <c r="P5" s="14">
        <f>SUMIF($A$26:$A$120,"=Tatiana B.",$L$26:$L$120)</f>
        <v>417.09483333333333</v>
      </c>
      <c r="Q5" s="14">
        <f>SUMIF($A$26:$A$120,"=JESSICA B.",$L$26:$L$120)</f>
        <v>181.54250000000002</v>
      </c>
      <c r="R5" s="14">
        <f>SUMIF($A$26:$A$120,"=Elijah Szelag",$L$26:$L$120)</f>
        <v>358.57899999999995</v>
      </c>
      <c r="S5" s="14">
        <f>SUMIF($A$26:$A$120,"=Daniel P.",$L$26:$L$120)</f>
        <v>0</v>
      </c>
      <c r="T5" s="14">
        <f>SUMIF($A$26:$A$120,"=Jarren",$L$26:$L$120)</f>
        <v>241.31083333333333</v>
      </c>
      <c r="U5" s="14">
        <f>SUMIF($A$26:$A$120,"=Jessa R",$L$26:$L$120)</f>
        <v>201.41399999999999</v>
      </c>
      <c r="V5" s="14">
        <f>SUMIF($A$26:$A$120,"=Katie D",$L$26:$L$120)</f>
        <v>196.03</v>
      </c>
      <c r="W5" s="14">
        <f>SUMIF($A$26:$A$120,"=Trina",$L$26:$L$120)</f>
        <v>283.95066666666668</v>
      </c>
      <c r="X5" s="14">
        <f>SUMIF($A$26:$A$120,"=Tori M",$L$26:$L$120)</f>
        <v>412.59816666666671</v>
      </c>
    </row>
    <row r="6" spans="1:25" ht="15" x14ac:dyDescent="0.2">
      <c r="A6" t="s">
        <v>106</v>
      </c>
      <c r="B6" t="s">
        <v>73</v>
      </c>
      <c r="C6" s="2" t="s">
        <v>11</v>
      </c>
      <c r="D6" s="2" t="s">
        <v>11</v>
      </c>
      <c r="E6" t="s">
        <v>11</v>
      </c>
      <c r="F6" t="s">
        <v>11</v>
      </c>
      <c r="G6" s="1">
        <v>19.079444299999999</v>
      </c>
      <c r="H6" s="3" t="s">
        <v>11</v>
      </c>
      <c r="I6" s="3">
        <v>152.63555439999999</v>
      </c>
      <c r="J6" s="3">
        <v>328.4</v>
      </c>
      <c r="K6" s="2" t="str">
        <f t="shared" si="1"/>
        <v>close</v>
      </c>
      <c r="P6" s="3">
        <f>P2/P3</f>
        <v>19.177339311994952</v>
      </c>
      <c r="Q6" s="3">
        <f t="shared" ref="Q6:X6" si="2">Q2/Q3</f>
        <v>19.812977900815103</v>
      </c>
      <c r="R6" s="3">
        <f t="shared" si="2"/>
        <v>18.228310690883895</v>
      </c>
      <c r="S6" s="3"/>
      <c r="T6" s="3">
        <f t="shared" si="2"/>
        <v>20.647686669434776</v>
      </c>
      <c r="U6" s="3">
        <f t="shared" si="2"/>
        <v>19.028661866699498</v>
      </c>
      <c r="V6" s="3">
        <f t="shared" si="2"/>
        <v>21.284415493308227</v>
      </c>
      <c r="W6" s="3">
        <f t="shared" si="2"/>
        <v>21.686751434382966</v>
      </c>
      <c r="X6" s="3">
        <f t="shared" si="2"/>
        <v>20.795945956701342</v>
      </c>
      <c r="Y6" t="s">
        <v>260</v>
      </c>
    </row>
    <row r="7" spans="1:25" ht="15" x14ac:dyDescent="0.2">
      <c r="A7" t="s">
        <v>116</v>
      </c>
      <c r="B7" t="s">
        <v>11</v>
      </c>
      <c r="C7" s="2" t="s">
        <v>11</v>
      </c>
      <c r="D7" s="2" t="s">
        <v>11</v>
      </c>
      <c r="E7" t="s">
        <v>11</v>
      </c>
      <c r="F7" t="s">
        <v>11</v>
      </c>
      <c r="G7" s="1">
        <v>57.056666400000012</v>
      </c>
      <c r="H7" s="3" t="s">
        <v>11</v>
      </c>
      <c r="I7" s="3">
        <v>524.67888640000001</v>
      </c>
      <c r="J7" s="3">
        <v>134.43</v>
      </c>
      <c r="K7" s="2" t="str">
        <f t="shared" si="1"/>
        <v>close</v>
      </c>
    </row>
    <row r="8" spans="1:25" ht="15" x14ac:dyDescent="0.2">
      <c r="A8" t="s">
        <v>116</v>
      </c>
      <c r="B8" t="s">
        <v>73</v>
      </c>
      <c r="C8" s="2" t="s">
        <v>11</v>
      </c>
      <c r="D8" s="2" t="s">
        <v>11</v>
      </c>
      <c r="E8" t="s">
        <v>11</v>
      </c>
      <c r="F8" t="s">
        <v>11</v>
      </c>
      <c r="G8" s="1">
        <v>57.056666400000012</v>
      </c>
      <c r="H8" s="3" t="s">
        <v>11</v>
      </c>
      <c r="I8" s="3">
        <v>524.67888640000001</v>
      </c>
      <c r="J8" s="3">
        <v>134.43</v>
      </c>
      <c r="K8" s="2" t="str">
        <f t="shared" si="1"/>
        <v>close</v>
      </c>
      <c r="O8" s="22" t="s">
        <v>233</v>
      </c>
      <c r="P8" s="22" t="s">
        <v>234</v>
      </c>
      <c r="Q8" s="22"/>
      <c r="R8" s="22"/>
      <c r="S8" s="22"/>
      <c r="T8" s="22"/>
      <c r="U8" s="22"/>
      <c r="V8" s="22"/>
      <c r="W8" s="22"/>
      <c r="X8" s="22"/>
    </row>
    <row r="9" spans="1:25" ht="15" x14ac:dyDescent="0.2">
      <c r="A9" t="s">
        <v>129</v>
      </c>
      <c r="B9" t="s">
        <v>11</v>
      </c>
      <c r="C9" s="2" t="s">
        <v>11</v>
      </c>
      <c r="D9" s="2" t="s">
        <v>11</v>
      </c>
      <c r="E9" t="s">
        <v>11</v>
      </c>
      <c r="F9" t="s">
        <v>11</v>
      </c>
      <c r="G9" s="1">
        <v>15.368055500000001</v>
      </c>
      <c r="H9" s="3" t="s">
        <v>11</v>
      </c>
      <c r="I9" s="3">
        <v>122.944444</v>
      </c>
      <c r="J9" s="3">
        <v>290.36</v>
      </c>
      <c r="K9" s="2" t="str">
        <f t="shared" si="1"/>
        <v>close</v>
      </c>
      <c r="O9" s="22" t="s">
        <v>235</v>
      </c>
      <c r="P9" s="22">
        <f ca="1">SUMIF(A32:A160,"=Tatiana B.",M32:M156)</f>
        <v>715.62372053333331</v>
      </c>
      <c r="Q9" s="22"/>
      <c r="R9" s="22"/>
      <c r="S9" s="22"/>
      <c r="T9" s="22"/>
      <c r="U9" s="22"/>
      <c r="V9" s="22"/>
      <c r="W9" s="22"/>
      <c r="X9" s="22"/>
    </row>
    <row r="10" spans="1:25" ht="15" x14ac:dyDescent="0.2">
      <c r="A10" t="s">
        <v>129</v>
      </c>
      <c r="B10" t="s">
        <v>73</v>
      </c>
      <c r="C10" s="2" t="s">
        <v>11</v>
      </c>
      <c r="D10" s="2" t="s">
        <v>11</v>
      </c>
      <c r="E10" t="s">
        <v>11</v>
      </c>
      <c r="F10" t="s">
        <v>11</v>
      </c>
      <c r="G10" s="1">
        <v>15.368055500000001</v>
      </c>
      <c r="H10" s="3" t="s">
        <v>11</v>
      </c>
      <c r="I10" s="3">
        <v>122.944444</v>
      </c>
      <c r="J10" s="3">
        <v>290.36</v>
      </c>
      <c r="K10" s="2" t="str">
        <f t="shared" si="1"/>
        <v>close</v>
      </c>
      <c r="O10" s="22"/>
      <c r="P10" s="22" t="s">
        <v>231</v>
      </c>
      <c r="Q10" s="22"/>
      <c r="R10" s="22"/>
      <c r="S10" s="22"/>
      <c r="T10" s="22"/>
      <c r="U10" s="22"/>
      <c r="V10" s="22"/>
      <c r="W10" s="22"/>
      <c r="X10" s="22"/>
    </row>
    <row r="11" spans="1:25" ht="15" x14ac:dyDescent="0.2">
      <c r="A11" t="s">
        <v>138</v>
      </c>
      <c r="B11" t="s">
        <v>11</v>
      </c>
      <c r="C11" s="2" t="s">
        <v>11</v>
      </c>
      <c r="D11" s="2" t="s">
        <v>11</v>
      </c>
      <c r="E11" t="s">
        <v>11</v>
      </c>
      <c r="F11" t="s">
        <v>11</v>
      </c>
      <c r="G11" s="1">
        <v>14.7563888</v>
      </c>
      <c r="H11" s="3" t="s">
        <v>11</v>
      </c>
      <c r="I11" s="3">
        <v>118.0511104</v>
      </c>
      <c r="J11" s="3">
        <v>204</v>
      </c>
      <c r="K11" s="2" t="str">
        <f t="shared" si="1"/>
        <v>close</v>
      </c>
      <c r="O11" s="22" t="s">
        <v>236</v>
      </c>
      <c r="P11" s="10">
        <f>P3*8</f>
        <v>298.52888720000004</v>
      </c>
      <c r="Q11" s="10">
        <f>Q3*8</f>
        <v>122.944444</v>
      </c>
      <c r="R11" s="10">
        <f>R3*8</f>
        <v>280.45999839999996</v>
      </c>
      <c r="S11" s="22"/>
      <c r="T11" s="10">
        <f>T3*8</f>
        <v>152.63555440000002</v>
      </c>
      <c r="U11" s="10">
        <f>U3*8</f>
        <v>146.10222160000001</v>
      </c>
      <c r="V11" s="10">
        <f>V3*8</f>
        <v>118.0511104</v>
      </c>
      <c r="W11" s="10">
        <f t="shared" ref="W11:X11" si="3">W3*8</f>
        <v>165.97111039999999</v>
      </c>
      <c r="X11" s="10">
        <f t="shared" si="3"/>
        <v>257.95555439999998</v>
      </c>
    </row>
    <row r="12" spans="1:25" ht="15" x14ac:dyDescent="0.2">
      <c r="A12" t="s">
        <v>138</v>
      </c>
      <c r="B12" t="s">
        <v>73</v>
      </c>
      <c r="C12" s="2" t="s">
        <v>11</v>
      </c>
      <c r="D12" s="2" t="s">
        <v>11</v>
      </c>
      <c r="E12" t="s">
        <v>11</v>
      </c>
      <c r="F12" t="s">
        <v>11</v>
      </c>
      <c r="G12" s="1">
        <v>14.7563888</v>
      </c>
      <c r="H12" s="3" t="s">
        <v>11</v>
      </c>
      <c r="I12" s="3">
        <v>118.0511104</v>
      </c>
      <c r="J12" s="3">
        <v>204</v>
      </c>
      <c r="K12" s="2" t="str">
        <f t="shared" si="1"/>
        <v>close</v>
      </c>
      <c r="O12" s="22"/>
      <c r="P12" s="22" t="s">
        <v>232</v>
      </c>
      <c r="Q12" s="22"/>
      <c r="R12" s="22"/>
      <c r="S12" s="22"/>
      <c r="T12" s="22"/>
      <c r="U12" s="22"/>
      <c r="V12" s="22"/>
      <c r="W12" s="22"/>
      <c r="X12" s="22"/>
    </row>
    <row r="13" spans="1:25" ht="15" x14ac:dyDescent="0.2">
      <c r="A13" t="s">
        <v>173</v>
      </c>
      <c r="B13" t="s">
        <v>11</v>
      </c>
      <c r="C13" s="2" t="s">
        <v>11</v>
      </c>
      <c r="D13" s="2" t="s">
        <v>11</v>
      </c>
      <c r="E13" t="s">
        <v>11</v>
      </c>
      <c r="F13" t="s">
        <v>11</v>
      </c>
      <c r="G13" s="1">
        <v>37.316110899999998</v>
      </c>
      <c r="H13" s="3" t="s">
        <v>11</v>
      </c>
      <c r="I13" s="3">
        <v>298.52888719999999</v>
      </c>
      <c r="J13" s="3">
        <v>315.83999999999997</v>
      </c>
      <c r="K13" s="2" t="str">
        <f t="shared" si="1"/>
        <v>close</v>
      </c>
      <c r="O13" s="22" t="s">
        <v>237</v>
      </c>
      <c r="P13" s="11">
        <f>L38+L56+L72+L94+L115</f>
        <v>417.09483333333333</v>
      </c>
      <c r="Q13" s="22"/>
      <c r="R13" s="22"/>
      <c r="S13" s="22"/>
      <c r="T13" s="22"/>
      <c r="U13" s="22"/>
      <c r="V13" s="22"/>
      <c r="W13" s="22"/>
      <c r="X13" s="22"/>
    </row>
    <row r="14" spans="1:25" ht="15" x14ac:dyDescent="0.2">
      <c r="A14" t="s">
        <v>173</v>
      </c>
      <c r="B14" t="s">
        <v>73</v>
      </c>
      <c r="C14" s="2" t="s">
        <v>11</v>
      </c>
      <c r="D14" s="2" t="s">
        <v>11</v>
      </c>
      <c r="E14" t="s">
        <v>11</v>
      </c>
      <c r="F14" t="s">
        <v>11</v>
      </c>
      <c r="G14" s="1">
        <v>32.047222099999999</v>
      </c>
      <c r="H14" s="3" t="s">
        <v>11</v>
      </c>
      <c r="I14" s="3">
        <v>256.37777679999999</v>
      </c>
      <c r="J14" s="3">
        <v>305.83999999999997</v>
      </c>
      <c r="K14" s="2" t="str">
        <f t="shared" si="1"/>
        <v>close</v>
      </c>
      <c r="O14" s="22" t="s">
        <v>238</v>
      </c>
      <c r="P14" s="10">
        <f>P11+P13</f>
        <v>715.62372053333343</v>
      </c>
      <c r="Q14" s="22"/>
      <c r="R14" s="22"/>
      <c r="S14" s="22"/>
      <c r="T14" s="22"/>
      <c r="U14" s="22"/>
      <c r="V14" s="22"/>
      <c r="W14" s="22"/>
      <c r="X14" s="22"/>
    </row>
    <row r="15" spans="1:25" ht="15" x14ac:dyDescent="0.2">
      <c r="A15" t="s">
        <v>173</v>
      </c>
      <c r="B15" t="s">
        <v>186</v>
      </c>
      <c r="C15" s="2" t="s">
        <v>11</v>
      </c>
      <c r="D15" s="2" t="s">
        <v>11</v>
      </c>
      <c r="E15" t="s">
        <v>11</v>
      </c>
      <c r="F15" t="s">
        <v>11</v>
      </c>
      <c r="G15" s="1">
        <v>5.2688888</v>
      </c>
      <c r="H15" s="3" t="s">
        <v>11</v>
      </c>
      <c r="I15" s="3">
        <v>42.1511104</v>
      </c>
      <c r="J15" s="3">
        <v>10</v>
      </c>
      <c r="K15" s="2" t="str">
        <f t="shared" si="1"/>
        <v>close</v>
      </c>
      <c r="O15" s="22" t="s">
        <v>6</v>
      </c>
      <c r="P15" s="22"/>
      <c r="Q15" s="22">
        <v>15.37</v>
      </c>
      <c r="R15" s="22"/>
      <c r="S15" s="22"/>
      <c r="T15" s="22"/>
      <c r="U15" s="22"/>
      <c r="V15" s="22"/>
      <c r="W15" s="22"/>
      <c r="X15" s="22"/>
    </row>
    <row r="16" spans="1:25" ht="15" x14ac:dyDescent="0.2">
      <c r="A16" t="s">
        <v>190</v>
      </c>
      <c r="B16" t="s">
        <v>11</v>
      </c>
      <c r="C16" s="2" t="s">
        <v>11</v>
      </c>
      <c r="D16" s="2" t="s">
        <v>11</v>
      </c>
      <c r="E16" t="s">
        <v>11</v>
      </c>
      <c r="F16" t="s">
        <v>11</v>
      </c>
      <c r="G16" s="1">
        <v>32.123333100000004</v>
      </c>
      <c r="H16" s="3" t="s">
        <v>11</v>
      </c>
      <c r="I16" s="3">
        <v>267.30944240000002</v>
      </c>
      <c r="J16" s="3">
        <v>573.91</v>
      </c>
      <c r="K16" s="2" t="str">
        <f t="shared" si="1"/>
        <v>close</v>
      </c>
    </row>
    <row r="17" spans="1:15" ht="15" x14ac:dyDescent="0.2">
      <c r="A17" t="s">
        <v>190</v>
      </c>
      <c r="B17" t="s">
        <v>73</v>
      </c>
      <c r="C17" s="2" t="s">
        <v>11</v>
      </c>
      <c r="D17" s="2" t="s">
        <v>11</v>
      </c>
      <c r="E17" t="s">
        <v>11</v>
      </c>
      <c r="F17" t="s">
        <v>11</v>
      </c>
      <c r="G17" s="1">
        <v>21.633611000000002</v>
      </c>
      <c r="H17" s="3" t="s">
        <v>11</v>
      </c>
      <c r="I17" s="3">
        <v>173.06888800000002</v>
      </c>
      <c r="J17" s="3">
        <v>414.57</v>
      </c>
      <c r="K17" s="2" t="str">
        <f t="shared" si="1"/>
        <v>close</v>
      </c>
    </row>
    <row r="18" spans="1:15" ht="15" x14ac:dyDescent="0.2">
      <c r="A18" t="s">
        <v>190</v>
      </c>
      <c r="B18" t="s">
        <v>186</v>
      </c>
      <c r="C18" s="2" t="s">
        <v>11</v>
      </c>
      <c r="D18" s="2" t="s">
        <v>11</v>
      </c>
      <c r="E18" t="s">
        <v>11</v>
      </c>
      <c r="F18" t="s">
        <v>11</v>
      </c>
      <c r="G18" s="1">
        <v>5.3283332999999997</v>
      </c>
      <c r="H18" s="3" t="s">
        <v>11</v>
      </c>
      <c r="I18" s="3">
        <v>42.626666399999998</v>
      </c>
      <c r="J18" s="3">
        <v>149.34</v>
      </c>
      <c r="K18" s="2" t="str">
        <f t="shared" si="1"/>
        <v>close</v>
      </c>
    </row>
    <row r="19" spans="1:15" ht="15" x14ac:dyDescent="0.2">
      <c r="A19" t="s">
        <v>190</v>
      </c>
      <c r="B19" t="s">
        <v>146</v>
      </c>
      <c r="C19" s="2" t="s">
        <v>11</v>
      </c>
      <c r="D19" s="2" t="s">
        <v>11</v>
      </c>
      <c r="E19" t="s">
        <v>11</v>
      </c>
      <c r="F19" t="s">
        <v>11</v>
      </c>
      <c r="G19" s="1">
        <v>5.1613888000000001</v>
      </c>
      <c r="H19" s="3" t="s">
        <v>11</v>
      </c>
      <c r="I19" s="3">
        <v>51.613888000000003</v>
      </c>
      <c r="J19" s="3">
        <v>10</v>
      </c>
      <c r="K19" s="2" t="str">
        <f t="shared" si="1"/>
        <v>close</v>
      </c>
      <c r="O19" t="s">
        <v>247</v>
      </c>
    </row>
    <row r="20" spans="1:15" ht="15" x14ac:dyDescent="0.2">
      <c r="A20" t="s">
        <v>204</v>
      </c>
      <c r="B20" t="s">
        <v>11</v>
      </c>
      <c r="C20" s="2" t="s">
        <v>11</v>
      </c>
      <c r="D20" s="2" t="s">
        <v>11</v>
      </c>
      <c r="E20" t="s">
        <v>11</v>
      </c>
      <c r="F20" t="s">
        <v>11</v>
      </c>
      <c r="G20" s="1">
        <v>20.746388800000002</v>
      </c>
      <c r="H20" s="3" t="s">
        <v>11</v>
      </c>
      <c r="I20" s="3">
        <v>165.97111040000001</v>
      </c>
      <c r="J20" s="3">
        <v>205.89999999999998</v>
      </c>
      <c r="K20" s="2" t="str">
        <f t="shared" si="1"/>
        <v>close</v>
      </c>
      <c r="O20" t="s">
        <v>248</v>
      </c>
    </row>
    <row r="21" spans="1:15" ht="15" x14ac:dyDescent="0.2">
      <c r="A21" t="s">
        <v>204</v>
      </c>
      <c r="B21" t="s">
        <v>73</v>
      </c>
      <c r="C21" s="2" t="s">
        <v>11</v>
      </c>
      <c r="D21" s="2" t="s">
        <v>11</v>
      </c>
      <c r="E21" t="s">
        <v>11</v>
      </c>
      <c r="F21" t="s">
        <v>11</v>
      </c>
      <c r="G21" s="1">
        <v>15.283888800000001</v>
      </c>
      <c r="H21" s="3" t="s">
        <v>11</v>
      </c>
      <c r="I21" s="3">
        <v>122.27111040000001</v>
      </c>
      <c r="J21" s="3">
        <v>110.1</v>
      </c>
      <c r="K21" s="2" t="str">
        <f t="shared" si="1"/>
        <v>close</v>
      </c>
      <c r="O21" t="s">
        <v>250</v>
      </c>
    </row>
    <row r="22" spans="1:15" ht="15" x14ac:dyDescent="0.2">
      <c r="A22" t="s">
        <v>204</v>
      </c>
      <c r="B22" t="s">
        <v>186</v>
      </c>
      <c r="C22" s="2" t="s">
        <v>11</v>
      </c>
      <c r="D22" s="2" t="s">
        <v>11</v>
      </c>
      <c r="E22" t="s">
        <v>11</v>
      </c>
      <c r="F22" t="s">
        <v>11</v>
      </c>
      <c r="G22" s="1">
        <v>5.4625000000000004</v>
      </c>
      <c r="H22" s="3" t="s">
        <v>11</v>
      </c>
      <c r="I22" s="3">
        <v>43.7</v>
      </c>
      <c r="J22" s="3">
        <v>95.8</v>
      </c>
      <c r="K22" s="2" t="str">
        <f t="shared" si="1"/>
        <v>close</v>
      </c>
      <c r="O22" t="s">
        <v>251</v>
      </c>
    </row>
    <row r="25" spans="1:15" ht="15" x14ac:dyDescent="0.2">
      <c r="A25" t="s">
        <v>240</v>
      </c>
    </row>
    <row r="26" spans="1:15" ht="15" x14ac:dyDescent="0.2">
      <c r="A26" t="s">
        <v>116</v>
      </c>
      <c r="B26" t="s">
        <v>11</v>
      </c>
      <c r="C26" s="2" t="s">
        <v>117</v>
      </c>
      <c r="D26" s="2" t="s">
        <v>11</v>
      </c>
      <c r="E26" t="s">
        <v>118</v>
      </c>
      <c r="F26" t="s">
        <v>119</v>
      </c>
      <c r="G26" s="1">
        <v>5.8152777000000002</v>
      </c>
      <c r="H26" s="3" t="s">
        <v>11</v>
      </c>
      <c r="I26" s="3">
        <v>46.522221600000002</v>
      </c>
      <c r="J26" s="3">
        <v>61</v>
      </c>
      <c r="K26" s="2" t="str">
        <f>IF(ISNUMBER(SEARCH("AM",E26)),"open", "close")</f>
        <v>close</v>
      </c>
      <c r="L26" s="3">
        <f>J30</f>
        <v>35.5</v>
      </c>
      <c r="M26" s="3">
        <f>I26+L26</f>
        <v>82.022221599999995</v>
      </c>
    </row>
    <row r="27" spans="1:15" ht="15" x14ac:dyDescent="0.2">
      <c r="A27" t="s">
        <v>116</v>
      </c>
      <c r="B27" t="s">
        <v>11</v>
      </c>
      <c r="C27" s="2" t="s">
        <v>11</v>
      </c>
      <c r="D27" s="2" t="s">
        <v>16</v>
      </c>
      <c r="E27" t="s">
        <v>118</v>
      </c>
      <c r="F27" t="s">
        <v>119</v>
      </c>
      <c r="G27" s="1">
        <v>5.8152777000000002</v>
      </c>
      <c r="H27" s="3">
        <v>8</v>
      </c>
      <c r="I27" s="3">
        <v>46.522221600000002</v>
      </c>
      <c r="J27" s="3" t="s">
        <v>11</v>
      </c>
      <c r="K27" s="2" t="str">
        <f>IF(ISNUMBER(SEARCH("AM",E27)),"open", "close")</f>
        <v>close</v>
      </c>
    </row>
    <row r="28" spans="1:15" ht="15" x14ac:dyDescent="0.2">
      <c r="A28" t="s">
        <v>190</v>
      </c>
      <c r="B28" t="s">
        <v>11</v>
      </c>
      <c r="C28" s="2" t="s">
        <v>202</v>
      </c>
      <c r="D28" s="2" t="s">
        <v>11</v>
      </c>
      <c r="E28" t="s">
        <v>118</v>
      </c>
      <c r="F28" t="s">
        <v>203</v>
      </c>
      <c r="G28" s="1">
        <v>5.1613888000000001</v>
      </c>
      <c r="H28" s="3" t="s">
        <v>11</v>
      </c>
      <c r="I28" s="14">
        <f>G28*H29</f>
        <v>41.291110400000001</v>
      </c>
      <c r="J28" s="3">
        <v>10</v>
      </c>
      <c r="K28" s="2" t="str">
        <f>IF(ISNUMBER(SEARCH("AM",E28)),"open", "close")</f>
        <v>close</v>
      </c>
      <c r="L28" s="3">
        <f>J30</f>
        <v>35.5</v>
      </c>
      <c r="M28" s="3">
        <f>I28+L28</f>
        <v>76.791110400000008</v>
      </c>
    </row>
    <row r="29" spans="1:15" ht="15" x14ac:dyDescent="0.2">
      <c r="A29" t="s">
        <v>190</v>
      </c>
      <c r="B29" s="19" t="s">
        <v>257</v>
      </c>
      <c r="C29" s="2" t="s">
        <v>11</v>
      </c>
      <c r="D29" s="2" t="s">
        <v>16</v>
      </c>
      <c r="E29" t="s">
        <v>118</v>
      </c>
      <c r="F29" t="s">
        <v>203</v>
      </c>
      <c r="G29" s="1">
        <v>5.1613888000000001</v>
      </c>
      <c r="H29" s="14">
        <v>8</v>
      </c>
      <c r="I29" s="14">
        <f>G29*H29</f>
        <v>41.291110400000001</v>
      </c>
      <c r="J29" s="3" t="s">
        <v>11</v>
      </c>
      <c r="K29" s="2" t="str">
        <f>IF(ISNUMBER(SEARCH("AM",E29)),"open", "close")</f>
        <v>close</v>
      </c>
    </row>
    <row r="30" spans="1:15" ht="15" x14ac:dyDescent="0.2">
      <c r="A30" s="8" t="s">
        <v>239</v>
      </c>
      <c r="B30" s="4" cm="1">
        <f t="array" ref="B30">SUMPRODUCT(1/COUNTIF(A26:A29, A26:A29))</f>
        <v>2</v>
      </c>
      <c r="J30" s="12">
        <f>SUM(J26:J29)/B30</f>
        <v>35.5</v>
      </c>
    </row>
    <row r="32" spans="1:15" ht="15" x14ac:dyDescent="0.2">
      <c r="A32" t="s">
        <v>72</v>
      </c>
      <c r="C32" s="2" t="s">
        <v>74</v>
      </c>
      <c r="D32" s="2" t="s">
        <v>11</v>
      </c>
      <c r="E32" t="s">
        <v>75</v>
      </c>
      <c r="F32" t="s">
        <v>76</v>
      </c>
      <c r="G32" s="1">
        <v>10.439444399999999</v>
      </c>
      <c r="H32" s="3" t="s">
        <v>11</v>
      </c>
      <c r="I32" s="3">
        <v>83.515555199999994</v>
      </c>
      <c r="J32" s="3">
        <v>89</v>
      </c>
      <c r="K32" s="2" t="str">
        <f>IF(ISNUMBER(SEARCH("AM",E32)),"open", "close")</f>
        <v>open</v>
      </c>
      <c r="L32" s="3">
        <f>J34</f>
        <v>89</v>
      </c>
      <c r="M32" s="3">
        <f>I32+L32</f>
        <v>172.51555519999999</v>
      </c>
    </row>
    <row r="33" spans="1:13" ht="15" x14ac:dyDescent="0.2">
      <c r="A33" t="s">
        <v>72</v>
      </c>
      <c r="C33" s="2" t="s">
        <v>11</v>
      </c>
      <c r="D33" s="2" t="s">
        <v>16</v>
      </c>
      <c r="E33" t="s">
        <v>75</v>
      </c>
      <c r="F33" t="s">
        <v>76</v>
      </c>
      <c r="G33" s="1">
        <v>10.439444399999999</v>
      </c>
      <c r="H33" s="3">
        <v>8</v>
      </c>
      <c r="I33" s="3">
        <v>83.515555199999994</v>
      </c>
      <c r="J33" s="3" t="s">
        <v>11</v>
      </c>
      <c r="K33" s="2" t="str">
        <f>IF(ISNUMBER(SEARCH("AM",E33)),"open", "close")</f>
        <v>open</v>
      </c>
    </row>
    <row r="34" spans="1:13" ht="15" x14ac:dyDescent="0.2">
      <c r="A34" s="8" t="s">
        <v>239</v>
      </c>
      <c r="B34" s="4" cm="1">
        <f t="array" ref="B34">SUMPRODUCT(1/COUNTIF(A32:A33, A32:A33))</f>
        <v>1</v>
      </c>
      <c r="J34" s="12">
        <f>SUM(J32:J33)/B34</f>
        <v>89</v>
      </c>
    </row>
    <row r="37" spans="1:13" ht="15" x14ac:dyDescent="0.2">
      <c r="A37" t="s">
        <v>241</v>
      </c>
    </row>
    <row r="38" spans="1:13" ht="15" x14ac:dyDescent="0.2">
      <c r="A38" t="s">
        <v>173</v>
      </c>
      <c r="B38" t="s">
        <v>11</v>
      </c>
      <c r="C38" s="2" t="s">
        <v>174</v>
      </c>
      <c r="D38" s="2" t="s">
        <v>11</v>
      </c>
      <c r="E38" t="s">
        <v>175</v>
      </c>
      <c r="F38" t="s">
        <v>176</v>
      </c>
      <c r="G38" s="1">
        <v>6.6722222000000002</v>
      </c>
      <c r="H38" s="3" t="s">
        <v>11</v>
      </c>
      <c r="I38" s="3">
        <v>53.377777600000002</v>
      </c>
      <c r="J38" s="3">
        <v>70</v>
      </c>
      <c r="K38" s="2" t="str">
        <f>IF(ISNUMBER(SEARCH("AM",E38)),"open", "close")</f>
        <v>close</v>
      </c>
      <c r="L38" s="3">
        <f>J42</f>
        <v>60.3</v>
      </c>
      <c r="M38" s="3">
        <f>I38+L38</f>
        <v>113.6777776</v>
      </c>
    </row>
    <row r="39" spans="1:13" ht="15" x14ac:dyDescent="0.2">
      <c r="A39" t="s">
        <v>173</v>
      </c>
      <c r="B39" t="s">
        <v>11</v>
      </c>
      <c r="C39" s="2" t="s">
        <v>11</v>
      </c>
      <c r="D39" s="2" t="s">
        <v>16</v>
      </c>
      <c r="E39" t="s">
        <v>175</v>
      </c>
      <c r="F39" t="s">
        <v>176</v>
      </c>
      <c r="G39" s="1">
        <v>6.6722222000000002</v>
      </c>
      <c r="H39" s="3">
        <v>8</v>
      </c>
      <c r="I39" s="3">
        <v>53.377777600000002</v>
      </c>
      <c r="J39" s="3" t="s">
        <v>11</v>
      </c>
      <c r="K39" s="2" t="str">
        <f>IF(ISNUMBER(SEARCH("AM",E39)),"open", "close")</f>
        <v>close</v>
      </c>
    </row>
    <row r="40" spans="1:13" ht="15" x14ac:dyDescent="0.2">
      <c r="A40" t="s">
        <v>204</v>
      </c>
      <c r="B40" t="s">
        <v>11</v>
      </c>
      <c r="C40" s="2" t="s">
        <v>205</v>
      </c>
      <c r="D40" s="2" t="s">
        <v>11</v>
      </c>
      <c r="E40" t="s">
        <v>175</v>
      </c>
      <c r="F40" t="s">
        <v>206</v>
      </c>
      <c r="G40" s="1">
        <v>6.4519444000000004</v>
      </c>
      <c r="H40" s="3" t="s">
        <v>11</v>
      </c>
      <c r="I40" s="3">
        <v>51.615555200000003</v>
      </c>
      <c r="J40" s="3">
        <v>50.6</v>
      </c>
      <c r="K40" s="2" t="str">
        <f>IF(ISNUMBER(SEARCH("AM",E40)),"open", "close")</f>
        <v>close</v>
      </c>
      <c r="L40" s="3">
        <f>J42</f>
        <v>60.3</v>
      </c>
      <c r="M40" s="3">
        <f>I40+L40</f>
        <v>111.9155552</v>
      </c>
    </row>
    <row r="41" spans="1:13" ht="15" x14ac:dyDescent="0.2">
      <c r="A41" t="s">
        <v>204</v>
      </c>
      <c r="B41" t="s">
        <v>11</v>
      </c>
      <c r="C41" s="2" t="s">
        <v>11</v>
      </c>
      <c r="D41" s="2" t="s">
        <v>16</v>
      </c>
      <c r="E41" t="s">
        <v>175</v>
      </c>
      <c r="F41" t="s">
        <v>206</v>
      </c>
      <c r="G41" s="1">
        <v>6.4519444000000004</v>
      </c>
      <c r="H41" s="3">
        <v>8</v>
      </c>
      <c r="I41" s="3">
        <v>51.615555200000003</v>
      </c>
      <c r="J41" s="3" t="s">
        <v>11</v>
      </c>
      <c r="K41" s="2" t="str">
        <f>IF(ISNUMBER(SEARCH("AM",E41)),"open", "close")</f>
        <v>close</v>
      </c>
    </row>
    <row r="42" spans="1:13" ht="15" x14ac:dyDescent="0.2">
      <c r="A42" s="8" t="s">
        <v>239</v>
      </c>
      <c r="B42" s="4" cm="1">
        <f t="array" ref="B42">SUMPRODUCT(1/COUNTIF(A38:A41, A38:A41))</f>
        <v>2</v>
      </c>
      <c r="J42" s="12">
        <f>SUM(J38:J41)/B42</f>
        <v>60.3</v>
      </c>
    </row>
    <row r="44" spans="1:13" ht="15" x14ac:dyDescent="0.2">
      <c r="A44" t="s">
        <v>72</v>
      </c>
      <c r="B44" t="s">
        <v>11</v>
      </c>
      <c r="C44" s="2" t="s">
        <v>77</v>
      </c>
      <c r="D44" s="2" t="s">
        <v>11</v>
      </c>
      <c r="E44" t="s">
        <v>78</v>
      </c>
      <c r="F44" t="s">
        <v>79</v>
      </c>
      <c r="G44" s="1">
        <v>11.4780555</v>
      </c>
      <c r="H44" s="3" t="s">
        <v>11</v>
      </c>
      <c r="I44" s="3">
        <v>91.824444</v>
      </c>
      <c r="J44" s="3">
        <v>126</v>
      </c>
      <c r="K44" s="2" t="str">
        <f>IF(ISNUMBER(SEARCH("AM",E44)),"open", "close")</f>
        <v>open</v>
      </c>
      <c r="L44" s="3">
        <f>J46</f>
        <v>126</v>
      </c>
      <c r="M44" s="3">
        <f>I44+L44</f>
        <v>217.824444</v>
      </c>
    </row>
    <row r="45" spans="1:13" ht="15" x14ac:dyDescent="0.2">
      <c r="A45" t="s">
        <v>72</v>
      </c>
      <c r="B45" t="s">
        <v>11</v>
      </c>
      <c r="C45" s="2" t="s">
        <v>11</v>
      </c>
      <c r="D45" s="2" t="s">
        <v>16</v>
      </c>
      <c r="E45" t="s">
        <v>78</v>
      </c>
      <c r="F45" t="s">
        <v>79</v>
      </c>
      <c r="G45" s="1">
        <v>11.4780555</v>
      </c>
      <c r="H45" s="3">
        <v>8</v>
      </c>
      <c r="I45" s="3">
        <v>91.824444</v>
      </c>
      <c r="J45" s="3" t="s">
        <v>11</v>
      </c>
      <c r="K45" s="2" t="str">
        <f>IF(ISNUMBER(SEARCH("AM",E45)),"open", "close")</f>
        <v>open</v>
      </c>
    </row>
    <row r="46" spans="1:13" ht="17" customHeight="1" x14ac:dyDescent="0.2">
      <c r="A46" s="8" t="s">
        <v>239</v>
      </c>
      <c r="B46" s="4" cm="1">
        <f t="array" ref="B46">SUMPRODUCT(1/COUNTIF(A44:A45, A44:A45))</f>
        <v>1</v>
      </c>
      <c r="J46" s="12">
        <f>SUM(J44:J45)/B46</f>
        <v>126</v>
      </c>
    </row>
    <row r="49" spans="1:13" ht="15" x14ac:dyDescent="0.2">
      <c r="A49" t="s">
        <v>242</v>
      </c>
      <c r="K49" s="4" t="s">
        <v>256</v>
      </c>
      <c r="M49" s="3">
        <f t="shared" ref="M49:M50" si="4">I49+L49</f>
        <v>0</v>
      </c>
    </row>
    <row r="50" spans="1:13" x14ac:dyDescent="0.2">
      <c r="A50" t="s">
        <v>190</v>
      </c>
      <c r="B50" t="s">
        <v>11</v>
      </c>
      <c r="C50" s="2" t="s">
        <v>191</v>
      </c>
      <c r="D50" s="2" t="s">
        <v>11</v>
      </c>
      <c r="E50" t="s">
        <v>192</v>
      </c>
      <c r="F50" t="s">
        <v>193</v>
      </c>
      <c r="G50" s="1">
        <v>5.3886111000000003</v>
      </c>
      <c r="H50" s="3" t="s">
        <v>11</v>
      </c>
      <c r="I50" s="3">
        <v>43.108888800000003</v>
      </c>
      <c r="J50" s="3">
        <v>35.42</v>
      </c>
      <c r="K50" s="18" t="str">
        <f t="shared" ref="K50:K57" si="5">IF(ISNUMBER(SEARCH("AM",E50)),"open", "close")</f>
        <v>close</v>
      </c>
      <c r="L50" s="3">
        <f>$J$58</f>
        <v>21.327500000000001</v>
      </c>
      <c r="M50" s="3">
        <f t="shared" si="4"/>
        <v>64.436388800000003</v>
      </c>
    </row>
    <row r="51" spans="1:13" x14ac:dyDescent="0.2">
      <c r="A51" t="s">
        <v>190</v>
      </c>
      <c r="B51" t="s">
        <v>11</v>
      </c>
      <c r="C51" s="2" t="s">
        <v>11</v>
      </c>
      <c r="D51" s="2" t="s">
        <v>16</v>
      </c>
      <c r="E51" t="s">
        <v>192</v>
      </c>
      <c r="F51" t="s">
        <v>193</v>
      </c>
      <c r="G51" s="1">
        <v>5.3886111000000003</v>
      </c>
      <c r="H51" s="3">
        <v>8</v>
      </c>
      <c r="I51" s="3">
        <v>43.108888800000003</v>
      </c>
      <c r="J51" s="3" t="s">
        <v>11</v>
      </c>
      <c r="K51" s="18" t="str">
        <f t="shared" si="5"/>
        <v>close</v>
      </c>
    </row>
    <row r="52" spans="1:13" x14ac:dyDescent="0.2">
      <c r="A52" t="s">
        <v>106</v>
      </c>
      <c r="B52" t="s">
        <v>11</v>
      </c>
      <c r="C52" s="2" t="s">
        <v>107</v>
      </c>
      <c r="D52" s="2" t="s">
        <v>11</v>
      </c>
      <c r="E52" t="s">
        <v>108</v>
      </c>
      <c r="F52" t="s">
        <v>109</v>
      </c>
      <c r="G52" s="1">
        <v>5.5075000000000003</v>
      </c>
      <c r="H52" s="3" t="s">
        <v>11</v>
      </c>
      <c r="I52" s="3">
        <v>44.06</v>
      </c>
      <c r="J52" s="3">
        <v>34.89</v>
      </c>
      <c r="K52" s="18" t="str">
        <f t="shared" si="5"/>
        <v>close</v>
      </c>
      <c r="L52" s="3">
        <f>$J$58</f>
        <v>21.327500000000001</v>
      </c>
      <c r="M52" s="3">
        <f>I52+L52</f>
        <v>65.387500000000003</v>
      </c>
    </row>
    <row r="53" spans="1:13" x14ac:dyDescent="0.2">
      <c r="A53" t="s">
        <v>106</v>
      </c>
      <c r="B53" t="s">
        <v>11</v>
      </c>
      <c r="C53" s="2" t="s">
        <v>11</v>
      </c>
      <c r="D53" s="2" t="s">
        <v>16</v>
      </c>
      <c r="E53" t="s">
        <v>108</v>
      </c>
      <c r="F53" t="s">
        <v>109</v>
      </c>
      <c r="G53" s="1">
        <v>5.5075000000000003</v>
      </c>
      <c r="H53" s="3">
        <v>8</v>
      </c>
      <c r="I53" s="3">
        <v>44.06</v>
      </c>
      <c r="J53" s="3" t="s">
        <v>11</v>
      </c>
      <c r="K53" s="18" t="str">
        <f t="shared" si="5"/>
        <v>close</v>
      </c>
    </row>
    <row r="54" spans="1:13" x14ac:dyDescent="0.2">
      <c r="A54" t="s">
        <v>129</v>
      </c>
      <c r="B54" t="s">
        <v>11</v>
      </c>
      <c r="C54" s="2" t="s">
        <v>130</v>
      </c>
      <c r="D54" s="2" t="s">
        <v>11</v>
      </c>
      <c r="E54" t="s">
        <v>108</v>
      </c>
      <c r="F54" t="s">
        <v>131</v>
      </c>
      <c r="G54" s="1">
        <v>2.5794443999999999</v>
      </c>
      <c r="H54" s="3" t="s">
        <v>11</v>
      </c>
      <c r="I54" s="3">
        <v>20.635555199999999</v>
      </c>
      <c r="J54" s="3">
        <v>5</v>
      </c>
      <c r="K54" s="18" t="str">
        <f t="shared" si="5"/>
        <v>close</v>
      </c>
      <c r="L54" s="3">
        <f>$J$58</f>
        <v>21.327500000000001</v>
      </c>
      <c r="M54" s="3">
        <f>I54+L54</f>
        <v>41.963055199999999</v>
      </c>
    </row>
    <row r="55" spans="1:13" x14ac:dyDescent="0.2">
      <c r="A55" t="s">
        <v>129</v>
      </c>
      <c r="B55" t="s">
        <v>11</v>
      </c>
      <c r="C55" s="2" t="s">
        <v>11</v>
      </c>
      <c r="D55" s="2" t="s">
        <v>16</v>
      </c>
      <c r="E55" t="s">
        <v>108</v>
      </c>
      <c r="F55" t="s">
        <v>131</v>
      </c>
      <c r="G55" s="1">
        <v>2.5794443999999999</v>
      </c>
      <c r="H55" s="3">
        <v>8</v>
      </c>
      <c r="I55" s="3">
        <v>20.635555199999999</v>
      </c>
      <c r="J55" s="3" t="s">
        <v>11</v>
      </c>
      <c r="K55" s="18" t="str">
        <f t="shared" si="5"/>
        <v>close</v>
      </c>
    </row>
    <row r="56" spans="1:13" x14ac:dyDescent="0.2">
      <c r="A56" t="s">
        <v>173</v>
      </c>
      <c r="B56" t="s">
        <v>11</v>
      </c>
      <c r="C56" s="2" t="s">
        <v>187</v>
      </c>
      <c r="D56" s="2" t="s">
        <v>11</v>
      </c>
      <c r="E56" t="s">
        <v>188</v>
      </c>
      <c r="F56" t="s">
        <v>189</v>
      </c>
      <c r="G56" s="1">
        <v>5.2688888</v>
      </c>
      <c r="H56" s="3" t="s">
        <v>11</v>
      </c>
      <c r="I56" s="3">
        <v>42.1511104</v>
      </c>
      <c r="J56" s="3">
        <v>10</v>
      </c>
      <c r="K56" s="18" t="str">
        <f t="shared" si="5"/>
        <v>close</v>
      </c>
      <c r="L56" s="3">
        <f>$J$58</f>
        <v>21.327500000000001</v>
      </c>
      <c r="M56" s="3">
        <f>I56+L56</f>
        <v>63.478610400000001</v>
      </c>
    </row>
    <row r="57" spans="1:13" x14ac:dyDescent="0.2">
      <c r="A57" t="s">
        <v>173</v>
      </c>
      <c r="B57" t="s">
        <v>11</v>
      </c>
      <c r="C57" s="2" t="s">
        <v>11</v>
      </c>
      <c r="D57" s="2" t="s">
        <v>16</v>
      </c>
      <c r="E57" t="s">
        <v>188</v>
      </c>
      <c r="F57" t="s">
        <v>189</v>
      </c>
      <c r="G57" s="1">
        <v>5.2688888</v>
      </c>
      <c r="H57" s="3">
        <v>8</v>
      </c>
      <c r="I57" s="3">
        <v>42.1511104</v>
      </c>
      <c r="J57" s="3" t="s">
        <v>11</v>
      </c>
      <c r="K57" s="18" t="str">
        <f t="shared" si="5"/>
        <v>close</v>
      </c>
    </row>
    <row r="58" spans="1:13" x14ac:dyDescent="0.2">
      <c r="A58" s="8" t="s">
        <v>239</v>
      </c>
      <c r="B58" s="4" cm="1">
        <f t="array" ref="B58">SUMPRODUCT(1/COUNTIF(A50:A57, A50:A57))</f>
        <v>4</v>
      </c>
      <c r="J58" s="12">
        <f>SUM(J50:J57)/B58</f>
        <v>21.327500000000001</v>
      </c>
    </row>
    <row r="60" spans="1:13" x14ac:dyDescent="0.2">
      <c r="A60" t="s">
        <v>116</v>
      </c>
      <c r="B60" t="s">
        <v>11</v>
      </c>
      <c r="C60" s="2" t="s">
        <v>120</v>
      </c>
      <c r="D60" s="2" t="s">
        <v>11</v>
      </c>
      <c r="E60" t="s">
        <v>121</v>
      </c>
      <c r="F60" t="s">
        <v>122</v>
      </c>
      <c r="G60" s="1">
        <v>4.9474999999999998</v>
      </c>
      <c r="H60" s="3" t="s">
        <v>11</v>
      </c>
      <c r="I60" s="3">
        <v>39.58</v>
      </c>
      <c r="J60" s="3">
        <v>50.43</v>
      </c>
      <c r="K60" s="2" t="str">
        <f>IF(ISNUMBER(SEARCH("AM",E60)),"open", "close")</f>
        <v>open</v>
      </c>
      <c r="L60" s="3">
        <f>J62</f>
        <v>50.43</v>
      </c>
      <c r="M60" s="3">
        <f>I60+L60</f>
        <v>90.009999999999991</v>
      </c>
    </row>
    <row r="61" spans="1:13" x14ac:dyDescent="0.2">
      <c r="A61" t="s">
        <v>116</v>
      </c>
      <c r="B61" t="s">
        <v>11</v>
      </c>
      <c r="C61" s="2" t="s">
        <v>11</v>
      </c>
      <c r="D61" s="2" t="s">
        <v>16</v>
      </c>
      <c r="E61" t="s">
        <v>121</v>
      </c>
      <c r="F61" t="s">
        <v>122</v>
      </c>
      <c r="G61" s="1">
        <v>4.9474999999999998</v>
      </c>
      <c r="H61" s="3">
        <v>8</v>
      </c>
      <c r="I61" s="3">
        <v>39.58</v>
      </c>
      <c r="J61" s="3" t="s">
        <v>11</v>
      </c>
      <c r="K61" s="2" t="str">
        <f>IF(ISNUMBER(SEARCH("AM",E61)),"open", "close")</f>
        <v>open</v>
      </c>
    </row>
    <row r="62" spans="1:13" ht="17" customHeight="1" x14ac:dyDescent="0.2">
      <c r="A62" s="8" t="s">
        <v>239</v>
      </c>
      <c r="B62" s="4" cm="1">
        <f t="array" ref="B62">SUMPRODUCT(1/COUNTIF(A60:A61, A60:A61))</f>
        <v>1</v>
      </c>
      <c r="J62" s="12">
        <f>SUM(J60:J61)/B62</f>
        <v>50.43</v>
      </c>
    </row>
    <row r="65" spans="1:13" x14ac:dyDescent="0.2">
      <c r="A65" t="s">
        <v>243</v>
      </c>
    </row>
    <row r="66" spans="1:13" x14ac:dyDescent="0.2">
      <c r="A66" t="s">
        <v>116</v>
      </c>
      <c r="B66" t="s">
        <v>11</v>
      </c>
      <c r="C66" s="2" t="s">
        <v>123</v>
      </c>
      <c r="D66" s="2" t="s">
        <v>11</v>
      </c>
      <c r="E66" t="s">
        <v>124</v>
      </c>
      <c r="F66" t="s">
        <v>261</v>
      </c>
      <c r="G66" s="1">
        <v>7.5</v>
      </c>
      <c r="H66" s="3" t="s">
        <v>11</v>
      </c>
      <c r="I66" s="3">
        <f>G66*H67</f>
        <v>60</v>
      </c>
      <c r="J66" s="3">
        <v>4</v>
      </c>
      <c r="K66" s="2" t="str">
        <f t="shared" ref="K66:K79" si="6">IF(ISNUMBER(SEARCH("AM",E66)),"open", "close")</f>
        <v>close</v>
      </c>
      <c r="L66" s="3">
        <f>$J$80</f>
        <v>115.48399999999999</v>
      </c>
      <c r="M66" s="3">
        <f>I66+L66</f>
        <v>175.48399999999998</v>
      </c>
    </row>
    <row r="67" spans="1:13" x14ac:dyDescent="0.2">
      <c r="A67" t="s">
        <v>116</v>
      </c>
      <c r="B67" t="s">
        <v>11</v>
      </c>
      <c r="C67" s="2" t="s">
        <v>11</v>
      </c>
      <c r="D67" s="2" t="s">
        <v>16</v>
      </c>
      <c r="E67" t="s">
        <v>124</v>
      </c>
      <c r="F67" t="s">
        <v>261</v>
      </c>
      <c r="G67" s="1">
        <v>7.5</v>
      </c>
      <c r="H67" s="3">
        <v>8</v>
      </c>
      <c r="I67" s="3">
        <f>G67*H67</f>
        <v>60</v>
      </c>
      <c r="J67" s="3" t="s">
        <v>11</v>
      </c>
      <c r="K67" s="2" t="str">
        <f t="shared" si="6"/>
        <v>close</v>
      </c>
    </row>
    <row r="68" spans="1:13" x14ac:dyDescent="0.2">
      <c r="A68" t="s">
        <v>72</v>
      </c>
      <c r="B68" t="s">
        <v>11</v>
      </c>
      <c r="C68" s="2" t="s">
        <v>83</v>
      </c>
      <c r="D68" s="2" t="s">
        <v>11</v>
      </c>
      <c r="E68" t="s">
        <v>84</v>
      </c>
      <c r="F68" t="s">
        <v>85</v>
      </c>
      <c r="G68" s="1">
        <v>9.4066665999999994</v>
      </c>
      <c r="H68" s="3" t="s">
        <v>11</v>
      </c>
      <c r="I68" s="3">
        <v>75.253332799999995</v>
      </c>
      <c r="J68" s="3">
        <v>256.64</v>
      </c>
      <c r="K68" s="2" t="str">
        <f t="shared" si="6"/>
        <v>close</v>
      </c>
      <c r="L68" s="3">
        <f>$J$80</f>
        <v>115.48399999999999</v>
      </c>
      <c r="M68" s="3">
        <f>I68+L68</f>
        <v>190.73733279999999</v>
      </c>
    </row>
    <row r="69" spans="1:13" x14ac:dyDescent="0.2">
      <c r="A69" t="s">
        <v>72</v>
      </c>
      <c r="B69" t="s">
        <v>11</v>
      </c>
      <c r="C69" s="2" t="s">
        <v>11</v>
      </c>
      <c r="D69" s="2" t="s">
        <v>16</v>
      </c>
      <c r="E69" t="s">
        <v>84</v>
      </c>
      <c r="F69" t="s">
        <v>85</v>
      </c>
      <c r="G69" s="1">
        <v>9.4066665999999994</v>
      </c>
      <c r="H69" s="3">
        <v>8</v>
      </c>
      <c r="I69" s="3">
        <v>75.253332799999995</v>
      </c>
      <c r="J69" s="3" t="s">
        <v>11</v>
      </c>
      <c r="K69" s="2" t="str">
        <f t="shared" si="6"/>
        <v>close</v>
      </c>
    </row>
    <row r="70" spans="1:13" x14ac:dyDescent="0.2">
      <c r="A70" t="s">
        <v>190</v>
      </c>
      <c r="B70" t="s">
        <v>11</v>
      </c>
      <c r="C70" s="2" t="s">
        <v>194</v>
      </c>
      <c r="D70" s="2" t="s">
        <v>11</v>
      </c>
      <c r="E70" t="s">
        <v>195</v>
      </c>
      <c r="F70" t="s">
        <v>196</v>
      </c>
      <c r="G70" s="1">
        <v>2.3661110999999999</v>
      </c>
      <c r="H70" s="3" t="s">
        <v>11</v>
      </c>
      <c r="I70" s="3">
        <v>18.928888799999999</v>
      </c>
      <c r="J70" s="3">
        <v>0</v>
      </c>
      <c r="K70" s="2" t="str">
        <f t="shared" si="6"/>
        <v>close</v>
      </c>
      <c r="M70" s="3">
        <f>I70+L70</f>
        <v>18.928888799999999</v>
      </c>
    </row>
    <row r="71" spans="1:13" x14ac:dyDescent="0.2">
      <c r="A71" t="s">
        <v>190</v>
      </c>
      <c r="B71" t="s">
        <v>11</v>
      </c>
      <c r="C71" s="2" t="s">
        <v>11</v>
      </c>
      <c r="D71" s="2" t="s">
        <v>16</v>
      </c>
      <c r="E71" t="s">
        <v>195</v>
      </c>
      <c r="F71" t="s">
        <v>196</v>
      </c>
      <c r="G71" s="1">
        <v>2.3661110999999999</v>
      </c>
      <c r="H71" s="3">
        <v>8</v>
      </c>
      <c r="I71" s="3">
        <v>18.928888799999999</v>
      </c>
      <c r="J71" s="3" t="s">
        <v>11</v>
      </c>
      <c r="K71" s="2" t="str">
        <f t="shared" si="6"/>
        <v>close</v>
      </c>
    </row>
    <row r="72" spans="1:13" x14ac:dyDescent="0.2">
      <c r="A72" t="s">
        <v>173</v>
      </c>
      <c r="B72" t="s">
        <v>11</v>
      </c>
      <c r="C72" s="2" t="s">
        <v>177</v>
      </c>
      <c r="D72" s="2" t="s">
        <v>11</v>
      </c>
      <c r="E72" t="s">
        <v>178</v>
      </c>
      <c r="F72" t="s">
        <v>179</v>
      </c>
      <c r="G72" s="1">
        <v>9.4333332999999993</v>
      </c>
      <c r="H72" s="3" t="s">
        <v>11</v>
      </c>
      <c r="I72" s="3">
        <v>75.466666399999994</v>
      </c>
      <c r="J72" s="3">
        <v>71.64</v>
      </c>
      <c r="K72" s="2" t="str">
        <f t="shared" si="6"/>
        <v>close</v>
      </c>
      <c r="L72" s="3">
        <f>$J$80</f>
        <v>115.48399999999999</v>
      </c>
      <c r="M72" s="3">
        <f>I72+L72</f>
        <v>190.95066639999999</v>
      </c>
    </row>
    <row r="73" spans="1:13" x14ac:dyDescent="0.2">
      <c r="A73" t="s">
        <v>173</v>
      </c>
      <c r="B73" t="s">
        <v>11</v>
      </c>
      <c r="C73" s="2" t="s">
        <v>11</v>
      </c>
      <c r="D73" s="2" t="s">
        <v>16</v>
      </c>
      <c r="E73" t="s">
        <v>178</v>
      </c>
      <c r="F73" t="s">
        <v>179</v>
      </c>
      <c r="G73" s="1">
        <v>9.4333332999999993</v>
      </c>
      <c r="H73" s="3">
        <v>8</v>
      </c>
      <c r="I73" s="3">
        <v>75.466666399999994</v>
      </c>
      <c r="J73" s="3" t="s">
        <v>11</v>
      </c>
      <c r="K73" s="2" t="str">
        <f t="shared" si="6"/>
        <v>close</v>
      </c>
    </row>
    <row r="74" spans="1:13" x14ac:dyDescent="0.2">
      <c r="A74" t="s">
        <v>204</v>
      </c>
      <c r="B74" t="s">
        <v>11</v>
      </c>
      <c r="C74" s="2" t="s">
        <v>207</v>
      </c>
      <c r="D74" s="2" t="s">
        <v>11</v>
      </c>
      <c r="E74" t="s">
        <v>208</v>
      </c>
      <c r="F74" t="s">
        <v>209</v>
      </c>
      <c r="G74" s="1">
        <v>2.0022221999999998</v>
      </c>
      <c r="H74" s="3" t="s">
        <v>11</v>
      </c>
      <c r="I74" s="3">
        <v>16.017777599999999</v>
      </c>
      <c r="J74" s="3">
        <v>0</v>
      </c>
      <c r="K74" s="2" t="str">
        <f t="shared" si="6"/>
        <v>close</v>
      </c>
      <c r="M74" s="3">
        <f>I74+L74</f>
        <v>16.017777599999999</v>
      </c>
    </row>
    <row r="75" spans="1:13" x14ac:dyDescent="0.2">
      <c r="A75" t="s">
        <v>204</v>
      </c>
      <c r="B75" t="s">
        <v>11</v>
      </c>
      <c r="C75" s="2" t="s">
        <v>11</v>
      </c>
      <c r="D75" s="2" t="s">
        <v>16</v>
      </c>
      <c r="E75" t="s">
        <v>208</v>
      </c>
      <c r="F75" t="s">
        <v>209</v>
      </c>
      <c r="G75" s="1">
        <v>2.0022221999999998</v>
      </c>
      <c r="H75" s="3">
        <v>8</v>
      </c>
      <c r="I75" s="3">
        <v>16.017777599999999</v>
      </c>
      <c r="J75" s="3" t="s">
        <v>11</v>
      </c>
      <c r="K75" s="2" t="str">
        <f t="shared" si="6"/>
        <v>close</v>
      </c>
    </row>
    <row r="76" spans="1:13" x14ac:dyDescent="0.2">
      <c r="A76" t="s">
        <v>204</v>
      </c>
      <c r="B76" t="s">
        <v>11</v>
      </c>
      <c r="C76" s="2" t="s">
        <v>213</v>
      </c>
      <c r="D76" s="2" t="s">
        <v>11</v>
      </c>
      <c r="E76" t="s">
        <v>214</v>
      </c>
      <c r="F76" t="s">
        <v>215</v>
      </c>
      <c r="G76" s="1">
        <v>5.4625000000000004</v>
      </c>
      <c r="H76" s="3" t="s">
        <v>11</v>
      </c>
      <c r="I76" s="3">
        <v>43.7</v>
      </c>
      <c r="J76" s="3">
        <v>95.8</v>
      </c>
      <c r="K76" s="2" t="str">
        <f t="shared" si="6"/>
        <v>close</v>
      </c>
      <c r="L76" s="3">
        <f>$J$80</f>
        <v>115.48399999999999</v>
      </c>
      <c r="M76" s="3">
        <f>I76+L76</f>
        <v>159.184</v>
      </c>
    </row>
    <row r="77" spans="1:13" x14ac:dyDescent="0.2">
      <c r="A77" t="s">
        <v>204</v>
      </c>
      <c r="B77" t="s">
        <v>11</v>
      </c>
      <c r="C77" s="2" t="s">
        <v>11</v>
      </c>
      <c r="D77" s="2" t="s">
        <v>16</v>
      </c>
      <c r="E77" t="s">
        <v>214</v>
      </c>
      <c r="F77" t="s">
        <v>215</v>
      </c>
      <c r="G77" s="1">
        <v>5.4625000000000004</v>
      </c>
      <c r="H77" s="3">
        <v>8</v>
      </c>
      <c r="I77" s="3">
        <v>43.7</v>
      </c>
      <c r="J77" s="3" t="s">
        <v>11</v>
      </c>
      <c r="K77" s="2" t="str">
        <f t="shared" si="6"/>
        <v>close</v>
      </c>
    </row>
    <row r="78" spans="1:13" x14ac:dyDescent="0.2">
      <c r="A78" t="s">
        <v>190</v>
      </c>
      <c r="B78" t="s">
        <v>11</v>
      </c>
      <c r="C78" s="2" t="s">
        <v>199</v>
      </c>
      <c r="D78" s="2" t="s">
        <v>11</v>
      </c>
      <c r="E78" t="s">
        <v>200</v>
      </c>
      <c r="F78" t="s">
        <v>201</v>
      </c>
      <c r="G78" s="1">
        <v>5.3283332999999997</v>
      </c>
      <c r="H78" s="3" t="s">
        <v>11</v>
      </c>
      <c r="I78" s="3">
        <v>42.626666399999998</v>
      </c>
      <c r="J78" s="3">
        <v>149.34</v>
      </c>
      <c r="K78" s="2" t="str">
        <f t="shared" si="6"/>
        <v>close</v>
      </c>
      <c r="L78" s="3">
        <f>$J$80</f>
        <v>115.48399999999999</v>
      </c>
      <c r="M78" s="3">
        <f>I78+L78</f>
        <v>158.11066639999999</v>
      </c>
    </row>
    <row r="79" spans="1:13" x14ac:dyDescent="0.2">
      <c r="A79" t="s">
        <v>190</v>
      </c>
      <c r="B79" t="s">
        <v>11</v>
      </c>
      <c r="C79" s="2" t="s">
        <v>11</v>
      </c>
      <c r="D79" s="2" t="s">
        <v>16</v>
      </c>
      <c r="E79" t="s">
        <v>200</v>
      </c>
      <c r="F79" t="s">
        <v>201</v>
      </c>
      <c r="G79" s="1">
        <v>5.3283332999999997</v>
      </c>
      <c r="H79" s="3">
        <v>8</v>
      </c>
      <c r="I79" s="3">
        <v>42.626666399999998</v>
      </c>
      <c r="J79" s="3" t="s">
        <v>11</v>
      </c>
      <c r="K79" s="2" t="str">
        <f t="shared" si="6"/>
        <v>close</v>
      </c>
    </row>
    <row r="80" spans="1:13" x14ac:dyDescent="0.2">
      <c r="A80" s="8" t="s">
        <v>239</v>
      </c>
      <c r="B80" s="4" cm="1">
        <f t="array" ref="B80">SUMPRODUCT(1/COUNTIF(A66:A79, A66:A79))</f>
        <v>5</v>
      </c>
      <c r="J80" s="15">
        <f>SUM(J66:J79)/B80</f>
        <v>115.48399999999999</v>
      </c>
    </row>
    <row r="82" spans="1:13" x14ac:dyDescent="0.2">
      <c r="A82" t="s">
        <v>129</v>
      </c>
      <c r="B82" t="s">
        <v>11</v>
      </c>
      <c r="C82" s="2" t="s">
        <v>132</v>
      </c>
      <c r="D82" s="2" t="s">
        <v>11</v>
      </c>
      <c r="E82" t="s">
        <v>133</v>
      </c>
      <c r="F82" t="s">
        <v>134</v>
      </c>
      <c r="G82" s="1">
        <v>4.8086111000000002</v>
      </c>
      <c r="H82" s="3" t="s">
        <v>11</v>
      </c>
      <c r="I82" s="3">
        <v>38.468888800000002</v>
      </c>
      <c r="J82" s="3">
        <v>34</v>
      </c>
      <c r="K82" s="2" t="str">
        <f>IF(ISNUMBER(SEARCH("AM",E82)),"open", "close")</f>
        <v>open</v>
      </c>
      <c r="L82" s="3">
        <f>J86</f>
        <v>28.094999999999999</v>
      </c>
      <c r="M82" s="3">
        <f>I82+L82</f>
        <v>66.563888800000001</v>
      </c>
    </row>
    <row r="83" spans="1:13" x14ac:dyDescent="0.2">
      <c r="A83" t="s">
        <v>129</v>
      </c>
      <c r="B83" t="s">
        <v>11</v>
      </c>
      <c r="C83" s="2" t="s">
        <v>11</v>
      </c>
      <c r="D83" s="2" t="s">
        <v>16</v>
      </c>
      <c r="E83" t="s">
        <v>133</v>
      </c>
      <c r="F83" t="s">
        <v>134</v>
      </c>
      <c r="G83" s="1">
        <v>4.8086111000000002</v>
      </c>
      <c r="H83" s="3">
        <v>8</v>
      </c>
      <c r="I83" s="3">
        <v>38.468888800000002</v>
      </c>
      <c r="J83" s="3" t="s">
        <v>11</v>
      </c>
      <c r="K83" s="2" t="str">
        <f>IF(ISNUMBER(SEARCH("AM",E83)),"open", "close")</f>
        <v>open</v>
      </c>
    </row>
    <row r="84" spans="1:13" x14ac:dyDescent="0.2">
      <c r="A84" t="s">
        <v>72</v>
      </c>
      <c r="B84" t="s">
        <v>11</v>
      </c>
      <c r="C84" s="2" t="s">
        <v>80</v>
      </c>
      <c r="D84" s="2" t="s">
        <v>11</v>
      </c>
      <c r="E84" t="s">
        <v>81</v>
      </c>
      <c r="F84" t="s">
        <v>82</v>
      </c>
      <c r="G84" s="1">
        <v>3.7333333</v>
      </c>
      <c r="H84" s="3" t="s">
        <v>11</v>
      </c>
      <c r="I84" s="3">
        <v>29.8666664</v>
      </c>
      <c r="J84" s="3">
        <v>22.19</v>
      </c>
      <c r="K84" s="2" t="str">
        <f>IF(ISNUMBER(SEARCH("AM",E84)),"open", "close")</f>
        <v>open</v>
      </c>
      <c r="L84" s="3">
        <f>J86</f>
        <v>28.094999999999999</v>
      </c>
      <c r="M84" s="3">
        <f>I84+L84</f>
        <v>57.961666399999999</v>
      </c>
    </row>
    <row r="85" spans="1:13" x14ac:dyDescent="0.2">
      <c r="A85" t="s">
        <v>72</v>
      </c>
      <c r="B85" t="s">
        <v>11</v>
      </c>
      <c r="C85" s="2" t="s">
        <v>11</v>
      </c>
      <c r="D85" s="2" t="s">
        <v>16</v>
      </c>
      <c r="E85" t="s">
        <v>81</v>
      </c>
      <c r="F85" t="s">
        <v>82</v>
      </c>
      <c r="G85" s="1">
        <v>3.7333333</v>
      </c>
      <c r="H85" s="3">
        <v>8</v>
      </c>
      <c r="I85" s="3">
        <v>29.8666664</v>
      </c>
      <c r="J85" s="3" t="s">
        <v>11</v>
      </c>
      <c r="K85" s="2" t="str">
        <f>IF(ISNUMBER(SEARCH("AM",E85)),"open", "close")</f>
        <v>open</v>
      </c>
    </row>
    <row r="86" spans="1:13" ht="17" customHeight="1" x14ac:dyDescent="0.2">
      <c r="A86" s="8" t="s">
        <v>239</v>
      </c>
      <c r="B86" s="4" cm="1">
        <f t="array" ref="B86">SUMPRODUCT(1/COUNTIF(A82:A85, A82:A85))</f>
        <v>2</v>
      </c>
      <c r="J86" s="15">
        <f>SUM(J82:J85)/B86</f>
        <v>28.094999999999999</v>
      </c>
    </row>
    <row r="89" spans="1:13" x14ac:dyDescent="0.2">
      <c r="A89" t="s">
        <v>244</v>
      </c>
    </row>
    <row r="90" spans="1:13" x14ac:dyDescent="0.2">
      <c r="A90" t="s">
        <v>129</v>
      </c>
      <c r="B90" t="s">
        <v>11</v>
      </c>
      <c r="C90" s="2" t="s">
        <v>135</v>
      </c>
      <c r="D90" s="2" t="s">
        <v>11</v>
      </c>
      <c r="E90" t="s">
        <v>136</v>
      </c>
      <c r="F90" t="s">
        <v>137</v>
      </c>
      <c r="G90" s="1">
        <v>7.98</v>
      </c>
      <c r="H90" s="3" t="s">
        <v>11</v>
      </c>
      <c r="I90" s="3">
        <v>63.84</v>
      </c>
      <c r="J90" s="3">
        <v>251.36</v>
      </c>
      <c r="K90" s="2" t="str">
        <f t="shared" ref="K90:K95" si="7">IF(ISNUMBER(SEARCH("AM",E90)),"open", "close")</f>
        <v>close</v>
      </c>
      <c r="L90" s="3">
        <f>$J$101</f>
        <v>132.12</v>
      </c>
      <c r="M90" s="3">
        <f>I90+L90</f>
        <v>195.96</v>
      </c>
    </row>
    <row r="91" spans="1:13" x14ac:dyDescent="0.2">
      <c r="A91" t="s">
        <v>129</v>
      </c>
      <c r="B91" t="s">
        <v>11</v>
      </c>
      <c r="C91" s="2" t="s">
        <v>11</v>
      </c>
      <c r="D91" s="2" t="s">
        <v>16</v>
      </c>
      <c r="E91" t="s">
        <v>136</v>
      </c>
      <c r="F91" t="s">
        <v>137</v>
      </c>
      <c r="G91" s="1">
        <v>7.98</v>
      </c>
      <c r="H91" s="3">
        <v>8</v>
      </c>
      <c r="I91" s="3">
        <v>63.84</v>
      </c>
      <c r="J91" s="3" t="s">
        <v>11</v>
      </c>
      <c r="K91" s="2" t="str">
        <f t="shared" si="7"/>
        <v>close</v>
      </c>
    </row>
    <row r="92" spans="1:13" x14ac:dyDescent="0.2">
      <c r="A92" t="s">
        <v>106</v>
      </c>
      <c r="B92" t="s">
        <v>11</v>
      </c>
      <c r="C92" s="2" t="s">
        <v>110</v>
      </c>
      <c r="D92" s="2" t="s">
        <v>11</v>
      </c>
      <c r="E92" t="s">
        <v>111</v>
      </c>
      <c r="F92" t="s">
        <v>112</v>
      </c>
      <c r="G92" s="1">
        <v>7.7091665999999996</v>
      </c>
      <c r="H92" s="3" t="s">
        <v>11</v>
      </c>
      <c r="I92" s="3">
        <v>61.673332799999997</v>
      </c>
      <c r="J92" s="3">
        <v>157.62</v>
      </c>
      <c r="K92" s="2" t="str">
        <f t="shared" si="7"/>
        <v>close</v>
      </c>
      <c r="L92" s="3">
        <f>$J$101</f>
        <v>132.12</v>
      </c>
      <c r="M92" s="3">
        <f>I92+L92</f>
        <v>193.7933328</v>
      </c>
    </row>
    <row r="93" spans="1:13" x14ac:dyDescent="0.2">
      <c r="A93" t="s">
        <v>106</v>
      </c>
      <c r="B93" t="s">
        <v>11</v>
      </c>
      <c r="C93" s="2" t="s">
        <v>11</v>
      </c>
      <c r="D93" s="2" t="s">
        <v>16</v>
      </c>
      <c r="E93" t="s">
        <v>111</v>
      </c>
      <c r="F93" t="s">
        <v>112</v>
      </c>
      <c r="G93" s="1">
        <v>7.7091665999999996</v>
      </c>
      <c r="H93" s="3">
        <v>8</v>
      </c>
      <c r="I93" s="3">
        <v>61.673332799999997</v>
      </c>
      <c r="J93" s="3" t="s">
        <v>11</v>
      </c>
      <c r="K93" s="2" t="str">
        <f t="shared" si="7"/>
        <v>close</v>
      </c>
    </row>
    <row r="94" spans="1:13" x14ac:dyDescent="0.2">
      <c r="A94" t="s">
        <v>173</v>
      </c>
      <c r="B94" t="s">
        <v>11</v>
      </c>
      <c r="C94" s="2" t="s">
        <v>180</v>
      </c>
      <c r="D94" s="2" t="s">
        <v>11</v>
      </c>
      <c r="E94" t="s">
        <v>181</v>
      </c>
      <c r="F94" t="s">
        <v>182</v>
      </c>
      <c r="G94" s="1">
        <v>7.8911110999999998</v>
      </c>
      <c r="H94" s="3" t="s">
        <v>11</v>
      </c>
      <c r="I94" s="3">
        <v>63.128888799999999</v>
      </c>
      <c r="J94" s="3">
        <v>119.5</v>
      </c>
      <c r="K94" s="2" t="str">
        <f t="shared" si="7"/>
        <v>close</v>
      </c>
      <c r="L94" s="3">
        <f>$J$101</f>
        <v>132.12</v>
      </c>
      <c r="M94" s="3">
        <f>I94+L94</f>
        <v>195.2488888</v>
      </c>
    </row>
    <row r="95" spans="1:13" x14ac:dyDescent="0.2">
      <c r="A95" t="s">
        <v>173</v>
      </c>
      <c r="B95" t="s">
        <v>11</v>
      </c>
      <c r="C95" s="2" t="s">
        <v>11</v>
      </c>
      <c r="D95" s="2" t="s">
        <v>16</v>
      </c>
      <c r="E95" t="s">
        <v>181</v>
      </c>
      <c r="F95" t="s">
        <v>182</v>
      </c>
      <c r="G95" s="1">
        <v>7.8911110999999998</v>
      </c>
      <c r="H95" s="3">
        <v>8</v>
      </c>
      <c r="I95" s="3">
        <v>63.128888799999999</v>
      </c>
      <c r="J95" s="3" t="s">
        <v>11</v>
      </c>
      <c r="K95" s="2" t="str">
        <f t="shared" si="7"/>
        <v>close</v>
      </c>
      <c r="L95" s="13"/>
    </row>
    <row r="96" spans="1:13" x14ac:dyDescent="0.2">
      <c r="A96" s="19" t="s">
        <v>252</v>
      </c>
      <c r="B96" s="20" t="s">
        <v>11</v>
      </c>
      <c r="C96" s="18" t="s">
        <v>125</v>
      </c>
      <c r="D96" s="18" t="s">
        <v>11</v>
      </c>
      <c r="E96" s="19" t="s">
        <v>34</v>
      </c>
      <c r="F96" s="19" t="s">
        <v>35</v>
      </c>
      <c r="G96" s="9">
        <v>0</v>
      </c>
      <c r="H96" s="3" t="s">
        <v>11</v>
      </c>
      <c r="I96" s="14">
        <v>0</v>
      </c>
      <c r="J96" s="3">
        <v>0</v>
      </c>
      <c r="L96" s="13"/>
    </row>
    <row r="97" spans="1:15" x14ac:dyDescent="0.2">
      <c r="A97" s="19" t="s">
        <v>116</v>
      </c>
      <c r="B97" s="20" t="s">
        <v>11</v>
      </c>
      <c r="C97" s="18" t="s">
        <v>11</v>
      </c>
      <c r="D97" s="18" t="s">
        <v>16</v>
      </c>
      <c r="E97" s="19" t="s">
        <v>34</v>
      </c>
      <c r="F97" s="19" t="s">
        <v>126</v>
      </c>
      <c r="G97" s="9">
        <v>0</v>
      </c>
      <c r="H97" s="3">
        <v>8</v>
      </c>
      <c r="I97" s="14">
        <v>0</v>
      </c>
      <c r="J97" s="3" t="s">
        <v>11</v>
      </c>
      <c r="L97" s="13"/>
    </row>
    <row r="98" spans="1:15" x14ac:dyDescent="0.2">
      <c r="A98" s="19" t="s">
        <v>116</v>
      </c>
      <c r="B98" s="20" t="s">
        <v>11</v>
      </c>
      <c r="C98" s="18" t="s">
        <v>11</v>
      </c>
      <c r="D98" s="18" t="s">
        <v>16</v>
      </c>
      <c r="E98" s="19" t="s">
        <v>126</v>
      </c>
      <c r="F98" s="19" t="s">
        <v>35</v>
      </c>
      <c r="G98" s="9">
        <v>0</v>
      </c>
      <c r="H98" s="3">
        <v>12</v>
      </c>
      <c r="I98" s="14">
        <v>0</v>
      </c>
      <c r="J98" s="3" t="s">
        <v>11</v>
      </c>
      <c r="K98" s="2" t="str">
        <f>IF(ISNUMBER(SEARCH("AM",E98)),"open", "close")</f>
        <v>close</v>
      </c>
      <c r="L98" s="13"/>
    </row>
    <row r="99" spans="1:15" s="20" customFormat="1" x14ac:dyDescent="0.2">
      <c r="A99" s="19" t="s">
        <v>190</v>
      </c>
      <c r="B99" s="19" t="s">
        <v>258</v>
      </c>
      <c r="C99" s="18" t="s">
        <v>197</v>
      </c>
      <c r="D99" s="18" t="s">
        <v>11</v>
      </c>
      <c r="E99" s="19" t="s">
        <v>253</v>
      </c>
      <c r="F99" s="19" t="s">
        <v>137</v>
      </c>
      <c r="G99" s="9">
        <v>7</v>
      </c>
      <c r="H99" s="14" t="s">
        <v>11</v>
      </c>
      <c r="I99" s="24">
        <f>G99*H100</f>
        <v>56</v>
      </c>
      <c r="J99" s="14">
        <f>379.15-125</f>
        <v>254.14999999999998</v>
      </c>
      <c r="K99" s="18" t="str">
        <f>IF(ISNUMBER(SEARCH("AM",E99)),"open", "close")</f>
        <v>close</v>
      </c>
      <c r="L99" s="13">
        <f>J101</f>
        <v>132.12</v>
      </c>
      <c r="M99" s="3">
        <f>I99+L99</f>
        <v>188.12</v>
      </c>
    </row>
    <row r="100" spans="1:15" s="20" customFormat="1" x14ac:dyDescent="0.2">
      <c r="A100" s="19" t="s">
        <v>190</v>
      </c>
      <c r="B100" s="19" t="s">
        <v>11</v>
      </c>
      <c r="C100" s="18" t="s">
        <v>11</v>
      </c>
      <c r="D100" s="18" t="s">
        <v>16</v>
      </c>
      <c r="E100" s="19" t="s">
        <v>253</v>
      </c>
      <c r="F100" s="19" t="s">
        <v>137</v>
      </c>
      <c r="G100" s="9">
        <v>7</v>
      </c>
      <c r="H100" s="14">
        <v>8</v>
      </c>
      <c r="I100" s="14">
        <f>G100*H100</f>
        <v>56</v>
      </c>
      <c r="J100" s="3" t="s">
        <v>11</v>
      </c>
      <c r="K100" s="2" t="str">
        <f>IF(ISNUMBER(SEARCH("AM",E100)),"open", "close")</f>
        <v>close</v>
      </c>
      <c r="L100" s="13"/>
      <c r="M100" s="3"/>
    </row>
    <row r="101" spans="1:15" x14ac:dyDescent="0.2">
      <c r="A101" s="8" t="s">
        <v>239</v>
      </c>
      <c r="B101" s="25">
        <v>4</v>
      </c>
      <c r="J101" s="16">
        <f>SUM(J90:J98)/B101</f>
        <v>132.12</v>
      </c>
      <c r="L101" s="13"/>
    </row>
    <row r="102" spans="1:15" x14ac:dyDescent="0.2">
      <c r="L102" s="13"/>
    </row>
    <row r="103" spans="1:15" x14ac:dyDescent="0.2">
      <c r="A103" t="s">
        <v>138</v>
      </c>
      <c r="B103" t="s">
        <v>11</v>
      </c>
      <c r="C103" s="2" t="s">
        <v>139</v>
      </c>
      <c r="D103" s="2" t="s">
        <v>11</v>
      </c>
      <c r="E103" t="s">
        <v>140</v>
      </c>
      <c r="F103" t="s">
        <v>141</v>
      </c>
      <c r="G103" s="1">
        <v>7.1702776999999998</v>
      </c>
      <c r="H103" s="3" t="s">
        <v>11</v>
      </c>
      <c r="I103" s="3">
        <v>57.362221599999998</v>
      </c>
      <c r="J103" s="3">
        <v>140</v>
      </c>
      <c r="K103" s="2" t="str">
        <f t="shared" ref="K103:K108" si="8">IF(ISNUMBER(SEARCH("AM",E103)),"open", "close")</f>
        <v>open</v>
      </c>
      <c r="L103" s="13">
        <f>J109</f>
        <v>108.16666666666667</v>
      </c>
      <c r="M103" s="3">
        <f>I103+L103</f>
        <v>165.52888826666668</v>
      </c>
    </row>
    <row r="104" spans="1:15" x14ac:dyDescent="0.2">
      <c r="A104" t="s">
        <v>138</v>
      </c>
      <c r="B104" t="s">
        <v>11</v>
      </c>
      <c r="C104" s="2" t="s">
        <v>11</v>
      </c>
      <c r="D104" s="2" t="s">
        <v>16</v>
      </c>
      <c r="E104" t="s">
        <v>140</v>
      </c>
      <c r="F104" t="s">
        <v>141</v>
      </c>
      <c r="G104" s="1">
        <v>7.1702776999999998</v>
      </c>
      <c r="H104" s="3">
        <v>8</v>
      </c>
      <c r="I104" s="3">
        <v>57.362221599999998</v>
      </c>
      <c r="J104" s="3" t="s">
        <v>11</v>
      </c>
      <c r="K104" s="2" t="str">
        <f t="shared" si="8"/>
        <v>open</v>
      </c>
      <c r="L104" s="13"/>
    </row>
    <row r="105" spans="1:15" x14ac:dyDescent="0.2">
      <c r="A105" s="19" t="s">
        <v>190</v>
      </c>
      <c r="B105" s="19" t="s">
        <v>259</v>
      </c>
      <c r="C105" s="23" t="s">
        <v>197</v>
      </c>
      <c r="D105" s="23" t="s">
        <v>11</v>
      </c>
      <c r="E105" s="19" t="s">
        <v>198</v>
      </c>
      <c r="F105" s="19" t="s">
        <v>254</v>
      </c>
      <c r="G105" s="9">
        <v>7</v>
      </c>
      <c r="H105" s="13" t="s">
        <v>11</v>
      </c>
      <c r="I105" s="14">
        <f>G105*H106</f>
        <v>56</v>
      </c>
      <c r="J105" s="17">
        <v>125</v>
      </c>
      <c r="K105" s="18" t="str">
        <f t="shared" si="8"/>
        <v>open</v>
      </c>
      <c r="L105" s="13">
        <f>J109</f>
        <v>108.16666666666667</v>
      </c>
      <c r="M105" s="3">
        <f>I105+L105</f>
        <v>164.16666666666669</v>
      </c>
      <c r="N105" s="20"/>
      <c r="O105" s="20"/>
    </row>
    <row r="106" spans="1:15" x14ac:dyDescent="0.2">
      <c r="A106" s="19" t="s">
        <v>190</v>
      </c>
      <c r="B106" s="20" t="s">
        <v>11</v>
      </c>
      <c r="C106" s="23" t="s">
        <v>11</v>
      </c>
      <c r="D106" s="23" t="s">
        <v>16</v>
      </c>
      <c r="E106" s="19" t="s">
        <v>198</v>
      </c>
      <c r="F106" s="19" t="s">
        <v>254</v>
      </c>
      <c r="G106" s="9">
        <v>7</v>
      </c>
      <c r="H106" s="13">
        <v>8</v>
      </c>
      <c r="I106" s="14">
        <f>G106*H106</f>
        <v>56</v>
      </c>
      <c r="J106" s="3" t="s">
        <v>11</v>
      </c>
      <c r="K106" s="2" t="str">
        <f t="shared" si="8"/>
        <v>open</v>
      </c>
      <c r="L106" s="13"/>
    </row>
    <row r="107" spans="1:15" x14ac:dyDescent="0.2">
      <c r="A107" t="s">
        <v>204</v>
      </c>
      <c r="B107" t="s">
        <v>11</v>
      </c>
      <c r="C107" s="2" t="s">
        <v>210</v>
      </c>
      <c r="D107" s="2" t="s">
        <v>11</v>
      </c>
      <c r="E107" t="s">
        <v>211</v>
      </c>
      <c r="F107" t="s">
        <v>212</v>
      </c>
      <c r="G107" s="1">
        <v>6.8297222</v>
      </c>
      <c r="H107" s="3" t="s">
        <v>11</v>
      </c>
      <c r="I107" s="3">
        <v>54.6377776</v>
      </c>
      <c r="J107" s="3">
        <v>59.5</v>
      </c>
      <c r="K107" s="2" t="str">
        <f t="shared" si="8"/>
        <v>open</v>
      </c>
      <c r="L107" s="13">
        <f>J109</f>
        <v>108.16666666666667</v>
      </c>
      <c r="M107" s="3">
        <f>I107+L107</f>
        <v>162.80444426666668</v>
      </c>
    </row>
    <row r="108" spans="1:15" x14ac:dyDescent="0.2">
      <c r="A108" t="s">
        <v>204</v>
      </c>
      <c r="B108" t="s">
        <v>11</v>
      </c>
      <c r="C108" s="2" t="s">
        <v>11</v>
      </c>
      <c r="D108" s="2" t="s">
        <v>16</v>
      </c>
      <c r="E108" t="s">
        <v>211</v>
      </c>
      <c r="F108" t="s">
        <v>212</v>
      </c>
      <c r="G108" s="1">
        <v>6.8297222</v>
      </c>
      <c r="H108" s="3">
        <v>8</v>
      </c>
      <c r="I108" s="3">
        <v>54.6377776</v>
      </c>
      <c r="J108" s="3" t="s">
        <v>11</v>
      </c>
      <c r="K108" s="2" t="str">
        <f t="shared" si="8"/>
        <v>open</v>
      </c>
      <c r="L108" s="13"/>
    </row>
    <row r="109" spans="1:15" ht="17" customHeight="1" x14ac:dyDescent="0.2">
      <c r="A109" s="8" t="s">
        <v>239</v>
      </c>
      <c r="B109" s="25">
        <v>3</v>
      </c>
      <c r="J109" s="16">
        <f>SUM(J103:J108)/B109</f>
        <v>108.16666666666667</v>
      </c>
      <c r="L109" s="13"/>
    </row>
    <row r="110" spans="1:15" x14ac:dyDescent="0.2">
      <c r="L110" s="13"/>
    </row>
    <row r="111" spans="1:15" x14ac:dyDescent="0.2">
      <c r="L111" s="13"/>
    </row>
    <row r="112" spans="1:15" x14ac:dyDescent="0.2">
      <c r="A112" t="s">
        <v>245</v>
      </c>
      <c r="L112" s="13"/>
    </row>
    <row r="113" spans="1:13" x14ac:dyDescent="0.2">
      <c r="A113" s="19" t="s">
        <v>255</v>
      </c>
      <c r="B113" s="20" t="s">
        <v>11</v>
      </c>
      <c r="C113" s="23" t="s">
        <v>127</v>
      </c>
      <c r="D113" s="23" t="s">
        <v>11</v>
      </c>
      <c r="E113" s="19" t="s">
        <v>35</v>
      </c>
      <c r="F113" s="19" t="s">
        <v>128</v>
      </c>
      <c r="G113" s="9">
        <v>0</v>
      </c>
      <c r="H113" s="13" t="s">
        <v>11</v>
      </c>
      <c r="I113" s="14">
        <v>0</v>
      </c>
      <c r="J113" s="3">
        <v>19</v>
      </c>
      <c r="K113" s="2" t="str">
        <f t="shared" ref="K113:K120" si="9">IF(ISNUMBER(SEARCH("AM",E113)),"open", "close")</f>
        <v>open</v>
      </c>
      <c r="L113" s="13"/>
      <c r="M113" s="3">
        <f>I113+L113</f>
        <v>0</v>
      </c>
    </row>
    <row r="114" spans="1:13" x14ac:dyDescent="0.2">
      <c r="A114" s="19" t="s">
        <v>116</v>
      </c>
      <c r="B114" s="20" t="s">
        <v>11</v>
      </c>
      <c r="C114" s="23" t="s">
        <v>11</v>
      </c>
      <c r="D114" s="23" t="s">
        <v>16</v>
      </c>
      <c r="E114" s="19" t="s">
        <v>35</v>
      </c>
      <c r="F114" s="19" t="s">
        <v>128</v>
      </c>
      <c r="G114" s="9">
        <v>0</v>
      </c>
      <c r="H114" s="3">
        <v>8</v>
      </c>
      <c r="I114" s="3">
        <v>0</v>
      </c>
      <c r="J114" s="3" t="s">
        <v>11</v>
      </c>
      <c r="K114" s="2" t="str">
        <f t="shared" si="9"/>
        <v>open</v>
      </c>
      <c r="L114" s="13"/>
    </row>
    <row r="115" spans="1:13" x14ac:dyDescent="0.2">
      <c r="A115" t="s">
        <v>173</v>
      </c>
      <c r="B115" t="s">
        <v>11</v>
      </c>
      <c r="C115" s="2" t="s">
        <v>183</v>
      </c>
      <c r="D115" s="2" t="s">
        <v>11</v>
      </c>
      <c r="E115" t="s">
        <v>184</v>
      </c>
      <c r="F115" t="s">
        <v>185</v>
      </c>
      <c r="G115" s="1">
        <v>8.0505554999999998</v>
      </c>
      <c r="H115" s="3" t="s">
        <v>11</v>
      </c>
      <c r="I115" s="3">
        <v>64.404443999999998</v>
      </c>
      <c r="J115" s="3">
        <v>44.7</v>
      </c>
      <c r="K115" s="2" t="str">
        <f t="shared" si="9"/>
        <v>open</v>
      </c>
      <c r="L115" s="13">
        <f>J121</f>
        <v>87.86333333333333</v>
      </c>
      <c r="M115" s="3">
        <f>I115+L115</f>
        <v>152.26777733333333</v>
      </c>
    </row>
    <row r="116" spans="1:13" x14ac:dyDescent="0.2">
      <c r="A116" t="s">
        <v>173</v>
      </c>
      <c r="B116" t="s">
        <v>11</v>
      </c>
      <c r="C116" s="2" t="s">
        <v>11</v>
      </c>
      <c r="D116" s="2" t="s">
        <v>16</v>
      </c>
      <c r="E116" t="s">
        <v>184</v>
      </c>
      <c r="F116" t="s">
        <v>185</v>
      </c>
      <c r="G116" s="1">
        <v>8.0505554999999998</v>
      </c>
      <c r="H116" s="3">
        <v>8</v>
      </c>
      <c r="I116" s="3">
        <v>64.404443999999998</v>
      </c>
      <c r="J116" s="3" t="s">
        <v>11</v>
      </c>
      <c r="K116" s="2" t="str">
        <f t="shared" si="9"/>
        <v>open</v>
      </c>
      <c r="L116" s="13"/>
    </row>
    <row r="117" spans="1:13" x14ac:dyDescent="0.2">
      <c r="A117" t="s">
        <v>138</v>
      </c>
      <c r="B117" t="s">
        <v>11</v>
      </c>
      <c r="C117" s="2" t="s">
        <v>142</v>
      </c>
      <c r="D117" s="2" t="s">
        <v>11</v>
      </c>
      <c r="E117" t="s">
        <v>143</v>
      </c>
      <c r="F117" t="s">
        <v>144</v>
      </c>
      <c r="G117" s="1">
        <v>7.5861111000000001</v>
      </c>
      <c r="H117" s="3" t="s">
        <v>11</v>
      </c>
      <c r="I117" s="3">
        <v>60.688888800000001</v>
      </c>
      <c r="J117" s="3">
        <v>64</v>
      </c>
      <c r="K117" s="2" t="str">
        <f t="shared" si="9"/>
        <v>open</v>
      </c>
      <c r="L117" s="13">
        <f>J121</f>
        <v>87.86333333333333</v>
      </c>
      <c r="M117" s="3">
        <f>I117+L117</f>
        <v>148.55222213333332</v>
      </c>
    </row>
    <row r="118" spans="1:13" x14ac:dyDescent="0.2">
      <c r="A118" t="s">
        <v>138</v>
      </c>
      <c r="B118" t="s">
        <v>11</v>
      </c>
      <c r="C118" s="2" t="s">
        <v>11</v>
      </c>
      <c r="D118" s="2" t="s">
        <v>16</v>
      </c>
      <c r="E118" t="s">
        <v>143</v>
      </c>
      <c r="F118" t="s">
        <v>144</v>
      </c>
      <c r="G118" s="1">
        <v>7.5861111000000001</v>
      </c>
      <c r="H118" s="3">
        <v>8</v>
      </c>
      <c r="I118" s="3">
        <v>60.688888800000001</v>
      </c>
      <c r="J118" s="3" t="s">
        <v>11</v>
      </c>
      <c r="K118" s="2" t="str">
        <f t="shared" si="9"/>
        <v>open</v>
      </c>
      <c r="L118" s="13"/>
    </row>
    <row r="119" spans="1:13" x14ac:dyDescent="0.2">
      <c r="A119" t="s">
        <v>106</v>
      </c>
      <c r="B119" t="s">
        <v>11</v>
      </c>
      <c r="C119" s="2" t="s">
        <v>113</v>
      </c>
      <c r="D119" s="2" t="s">
        <v>11</v>
      </c>
      <c r="E119" t="s">
        <v>114</v>
      </c>
      <c r="F119" t="s">
        <v>115</v>
      </c>
      <c r="G119" s="1">
        <v>5.8627776999999996</v>
      </c>
      <c r="H119" s="3" t="s">
        <v>11</v>
      </c>
      <c r="I119" s="3">
        <v>46.902221599999997</v>
      </c>
      <c r="J119" s="3">
        <v>135.88999999999999</v>
      </c>
      <c r="K119" s="2" t="str">
        <f t="shared" si="9"/>
        <v>open</v>
      </c>
      <c r="L119" s="13">
        <f>J121</f>
        <v>87.86333333333333</v>
      </c>
      <c r="M119" s="3">
        <f>I119+L119</f>
        <v>134.76555493333333</v>
      </c>
    </row>
    <row r="120" spans="1:13" x14ac:dyDescent="0.2">
      <c r="A120" t="s">
        <v>106</v>
      </c>
      <c r="B120" t="s">
        <v>11</v>
      </c>
      <c r="C120" s="2" t="s">
        <v>11</v>
      </c>
      <c r="D120" s="2" t="s">
        <v>16</v>
      </c>
      <c r="E120" t="s">
        <v>114</v>
      </c>
      <c r="F120" t="s">
        <v>115</v>
      </c>
      <c r="G120" s="1">
        <v>5.8627776999999996</v>
      </c>
      <c r="H120" s="3">
        <v>8</v>
      </c>
      <c r="I120" s="3">
        <v>46.902221599999997</v>
      </c>
      <c r="J120" s="3" t="s">
        <v>11</v>
      </c>
      <c r="K120" s="2" t="str">
        <f t="shared" si="9"/>
        <v>open</v>
      </c>
      <c r="L120" s="13"/>
    </row>
    <row r="121" spans="1:13" x14ac:dyDescent="0.2">
      <c r="A121" s="8" t="s">
        <v>239</v>
      </c>
      <c r="B121" s="25">
        <v>3</v>
      </c>
      <c r="J121" s="16">
        <f>SUM(J113:J120)/B121</f>
        <v>87.86333333333333</v>
      </c>
    </row>
    <row r="123" spans="1:13" x14ac:dyDescent="0.2">
      <c r="A123" t="s">
        <v>216</v>
      </c>
      <c r="B123" t="s">
        <v>11</v>
      </c>
      <c r="C123" s="2" t="s">
        <v>11</v>
      </c>
      <c r="D123" s="2" t="s">
        <v>11</v>
      </c>
      <c r="E123" t="s">
        <v>11</v>
      </c>
      <c r="F123" t="s">
        <v>11</v>
      </c>
      <c r="G123" s="1">
        <v>1150.0016634000003</v>
      </c>
      <c r="H123" s="3" t="s">
        <v>11</v>
      </c>
      <c r="I123" s="3">
        <v>6023.6996930999994</v>
      </c>
      <c r="J123" s="3">
        <v>2774.1600000000003</v>
      </c>
    </row>
  </sheetData>
  <sortState xmlns:xlrd2="http://schemas.microsoft.com/office/spreadsheetml/2017/richdata2" ref="A3:K120">
    <sortCondition ref="E3:E120"/>
  </sortState>
  <pageMargins left="0.25" right="0.25" top="0.75" bottom="0.75" header="0.3" footer="0.3"/>
  <pageSetup scale="67" fitToHeight="15" orientation="landscape" horizontalDpi="0" verticalDpi="0"/>
  <ignoredErrors>
    <ignoredError sqref="A1:I1 J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997F4-6E2C-9F4A-B95A-6190FB270334}">
  <dimension ref="A1:K6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1" sqref="B71"/>
    </sheetView>
  </sheetViews>
  <sheetFormatPr baseColWidth="10" defaultColWidth="10.83203125" defaultRowHeight="16" x14ac:dyDescent="0.2"/>
  <cols>
    <col min="1" max="1" width="32.83203125" customWidth="1"/>
    <col min="2" max="2" width="20.1640625" customWidth="1"/>
    <col min="3" max="3" width="12" style="2" customWidth="1"/>
    <col min="4" max="4" width="11.5" style="2" customWidth="1"/>
    <col min="5" max="5" width="25.33203125" customWidth="1"/>
    <col min="6" max="6" width="23.5" customWidth="1"/>
    <col min="7" max="7" width="10.83203125" style="1" customWidth="1"/>
    <col min="8" max="8" width="14" style="3" customWidth="1"/>
    <col min="9" max="9" width="14.5" style="3" customWidth="1"/>
    <col min="10" max="10" width="11" style="3" bestFit="1" customWidth="1"/>
    <col min="11" max="11" width="10.83203125" style="2"/>
  </cols>
  <sheetData>
    <row r="1" spans="1:11" s="5" customFormat="1" ht="30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5" t="s">
        <v>217</v>
      </c>
    </row>
    <row r="2" spans="1:11" ht="15" x14ac:dyDescent="0.2">
      <c r="A2" s="19" t="s">
        <v>20</v>
      </c>
      <c r="B2" s="19" t="s">
        <v>11</v>
      </c>
      <c r="C2" s="18" t="s">
        <v>11</v>
      </c>
      <c r="D2" s="18" t="s">
        <v>11</v>
      </c>
      <c r="E2" s="19" t="s">
        <v>11</v>
      </c>
      <c r="F2" s="19" t="s">
        <v>11</v>
      </c>
      <c r="G2" s="9">
        <v>31.323333300000002</v>
      </c>
      <c r="H2" s="14" t="s">
        <v>11</v>
      </c>
      <c r="I2" s="14">
        <v>375.87999960000002</v>
      </c>
      <c r="J2" s="3">
        <v>0</v>
      </c>
      <c r="K2" s="2" t="str">
        <f t="shared" ref="K2:K33" si="0">IF(ISNUMBER(SEARCH("AM",E2)),"open", "close")</f>
        <v>close</v>
      </c>
    </row>
    <row r="3" spans="1:11" ht="15" x14ac:dyDescent="0.2">
      <c r="A3" t="s">
        <v>20</v>
      </c>
      <c r="B3" t="s">
        <v>21</v>
      </c>
      <c r="C3" s="2" t="s">
        <v>11</v>
      </c>
      <c r="D3" s="2" t="s">
        <v>11</v>
      </c>
      <c r="E3" t="s">
        <v>11</v>
      </c>
      <c r="F3" t="s">
        <v>11</v>
      </c>
      <c r="G3" s="1">
        <v>31.323333300000002</v>
      </c>
      <c r="H3" s="3" t="s">
        <v>11</v>
      </c>
      <c r="I3" s="3">
        <v>375.87999960000002</v>
      </c>
      <c r="J3" s="3">
        <v>0</v>
      </c>
      <c r="K3" s="2" t="str">
        <f t="shared" si="0"/>
        <v>close</v>
      </c>
    </row>
    <row r="4" spans="1:11" ht="15" x14ac:dyDescent="0.2">
      <c r="A4" t="s">
        <v>20</v>
      </c>
      <c r="B4" t="s">
        <v>11</v>
      </c>
      <c r="C4" s="2" t="s">
        <v>22</v>
      </c>
      <c r="D4" s="2" t="s">
        <v>11</v>
      </c>
      <c r="E4" t="s">
        <v>23</v>
      </c>
      <c r="F4" t="s">
        <v>24</v>
      </c>
      <c r="G4" s="1">
        <v>9</v>
      </c>
      <c r="H4" s="3" t="s">
        <v>11</v>
      </c>
      <c r="I4" s="3">
        <v>108</v>
      </c>
      <c r="J4" s="3">
        <v>0</v>
      </c>
      <c r="K4" s="2" t="str">
        <f t="shared" si="0"/>
        <v>open</v>
      </c>
    </row>
    <row r="5" spans="1:11" ht="15" x14ac:dyDescent="0.2">
      <c r="A5" t="s">
        <v>20</v>
      </c>
      <c r="B5" t="s">
        <v>11</v>
      </c>
      <c r="C5" s="2" t="s">
        <v>11</v>
      </c>
      <c r="D5" s="2" t="s">
        <v>16</v>
      </c>
      <c r="E5" t="s">
        <v>23</v>
      </c>
      <c r="F5" t="s">
        <v>24</v>
      </c>
      <c r="G5" s="1">
        <v>9</v>
      </c>
      <c r="H5" s="3">
        <v>12</v>
      </c>
      <c r="I5" s="3">
        <v>108</v>
      </c>
      <c r="J5" s="3" t="s">
        <v>11</v>
      </c>
      <c r="K5" s="2" t="str">
        <f t="shared" si="0"/>
        <v>open</v>
      </c>
    </row>
    <row r="6" spans="1:11" ht="15" x14ac:dyDescent="0.2">
      <c r="A6" t="s">
        <v>20</v>
      </c>
      <c r="B6" t="s">
        <v>11</v>
      </c>
      <c r="C6" s="2" t="s">
        <v>25</v>
      </c>
      <c r="D6" s="2" t="s">
        <v>11</v>
      </c>
      <c r="E6" t="s">
        <v>26</v>
      </c>
      <c r="F6" t="s">
        <v>27</v>
      </c>
      <c r="G6" s="1">
        <v>7</v>
      </c>
      <c r="H6" s="3" t="s">
        <v>11</v>
      </c>
      <c r="I6" s="3">
        <v>84</v>
      </c>
      <c r="J6" s="3">
        <v>0</v>
      </c>
      <c r="K6" s="2" t="str">
        <f t="shared" si="0"/>
        <v>close</v>
      </c>
    </row>
    <row r="7" spans="1:11" ht="15" x14ac:dyDescent="0.2">
      <c r="A7" t="s">
        <v>20</v>
      </c>
      <c r="B7" t="s">
        <v>11</v>
      </c>
      <c r="C7" s="2" t="s">
        <v>11</v>
      </c>
      <c r="D7" s="2" t="s">
        <v>16</v>
      </c>
      <c r="E7" t="s">
        <v>26</v>
      </c>
      <c r="F7" t="s">
        <v>27</v>
      </c>
      <c r="G7" s="1">
        <v>7</v>
      </c>
      <c r="H7" s="3">
        <v>12</v>
      </c>
      <c r="I7" s="3">
        <v>84</v>
      </c>
      <c r="J7" s="3" t="s">
        <v>11</v>
      </c>
      <c r="K7" s="2" t="str">
        <f t="shared" si="0"/>
        <v>close</v>
      </c>
    </row>
    <row r="8" spans="1:11" ht="15" x14ac:dyDescent="0.2">
      <c r="A8" t="s">
        <v>20</v>
      </c>
      <c r="B8" t="s">
        <v>11</v>
      </c>
      <c r="C8" s="2" t="s">
        <v>28</v>
      </c>
      <c r="D8" s="2" t="s">
        <v>11</v>
      </c>
      <c r="E8" t="s">
        <v>29</v>
      </c>
      <c r="F8" t="s">
        <v>30</v>
      </c>
      <c r="G8" s="1">
        <v>3.4047222000000001</v>
      </c>
      <c r="H8" s="3" t="s">
        <v>11</v>
      </c>
      <c r="I8" s="3">
        <v>40.856666400000002</v>
      </c>
      <c r="J8" s="3">
        <v>0</v>
      </c>
      <c r="K8" s="2" t="str">
        <f t="shared" si="0"/>
        <v>open</v>
      </c>
    </row>
    <row r="9" spans="1:11" ht="15" x14ac:dyDescent="0.2">
      <c r="A9" t="s">
        <v>20</v>
      </c>
      <c r="B9" t="s">
        <v>11</v>
      </c>
      <c r="C9" s="2" t="s">
        <v>11</v>
      </c>
      <c r="D9" s="2" t="s">
        <v>16</v>
      </c>
      <c r="E9" t="s">
        <v>29</v>
      </c>
      <c r="F9" t="s">
        <v>30</v>
      </c>
      <c r="G9" s="1">
        <v>3.4047222000000001</v>
      </c>
      <c r="H9" s="3">
        <v>12</v>
      </c>
      <c r="I9" s="3">
        <v>40.856666400000002</v>
      </c>
      <c r="J9" s="3" t="s">
        <v>11</v>
      </c>
      <c r="K9" s="2" t="str">
        <f t="shared" si="0"/>
        <v>open</v>
      </c>
    </row>
    <row r="10" spans="1:11" ht="15" x14ac:dyDescent="0.2">
      <c r="A10" t="s">
        <v>20</v>
      </c>
      <c r="B10" t="s">
        <v>11</v>
      </c>
      <c r="C10" s="2" t="s">
        <v>31</v>
      </c>
      <c r="D10" s="2" t="s">
        <v>11</v>
      </c>
      <c r="E10" t="s">
        <v>32</v>
      </c>
      <c r="F10" t="s">
        <v>33</v>
      </c>
      <c r="G10" s="1">
        <v>11.9186111</v>
      </c>
      <c r="H10" s="3" t="s">
        <v>11</v>
      </c>
      <c r="I10" s="3">
        <v>143.0233332</v>
      </c>
      <c r="J10" s="3">
        <v>0</v>
      </c>
      <c r="K10" s="2" t="str">
        <f t="shared" si="0"/>
        <v>open</v>
      </c>
    </row>
    <row r="11" spans="1:11" ht="15" x14ac:dyDescent="0.2">
      <c r="A11" t="s">
        <v>20</v>
      </c>
      <c r="B11" t="s">
        <v>11</v>
      </c>
      <c r="C11" s="2" t="s">
        <v>11</v>
      </c>
      <c r="D11" s="2" t="s">
        <v>16</v>
      </c>
      <c r="E11" t="s">
        <v>32</v>
      </c>
      <c r="F11" t="s">
        <v>33</v>
      </c>
      <c r="G11" s="1">
        <v>11.9186111</v>
      </c>
      <c r="H11" s="3">
        <v>12</v>
      </c>
      <c r="I11" s="3">
        <v>143.0233332</v>
      </c>
      <c r="J11" s="3" t="s">
        <v>11</v>
      </c>
      <c r="K11" s="2" t="str">
        <f t="shared" si="0"/>
        <v>open</v>
      </c>
    </row>
    <row r="12" spans="1:11" ht="15" x14ac:dyDescent="0.2">
      <c r="A12" s="19" t="s">
        <v>36</v>
      </c>
      <c r="B12" s="19" t="s">
        <v>11</v>
      </c>
      <c r="C12" s="18" t="s">
        <v>11</v>
      </c>
      <c r="D12" s="18" t="s">
        <v>11</v>
      </c>
      <c r="E12" s="19" t="s">
        <v>11</v>
      </c>
      <c r="F12" s="19" t="s">
        <v>11</v>
      </c>
      <c r="G12" s="9">
        <v>46.164721900000004</v>
      </c>
      <c r="H12" s="14" t="s">
        <v>11</v>
      </c>
      <c r="I12" s="14">
        <v>640.21027330000004</v>
      </c>
      <c r="J12" s="3">
        <v>0</v>
      </c>
      <c r="K12" s="2" t="str">
        <f t="shared" si="0"/>
        <v>close</v>
      </c>
    </row>
    <row r="13" spans="1:11" ht="15" x14ac:dyDescent="0.2">
      <c r="A13" t="s">
        <v>36</v>
      </c>
      <c r="B13" t="s">
        <v>37</v>
      </c>
      <c r="C13" s="2" t="s">
        <v>11</v>
      </c>
      <c r="D13" s="2" t="s">
        <v>11</v>
      </c>
      <c r="E13" t="s">
        <v>11</v>
      </c>
      <c r="F13" t="s">
        <v>11</v>
      </c>
      <c r="G13" s="1">
        <v>46.164721900000004</v>
      </c>
      <c r="H13" s="3" t="s">
        <v>11</v>
      </c>
      <c r="I13" s="3">
        <v>640.21027330000004</v>
      </c>
      <c r="J13" s="3">
        <v>0</v>
      </c>
      <c r="K13" s="2" t="str">
        <f t="shared" si="0"/>
        <v>close</v>
      </c>
    </row>
    <row r="14" spans="1:11" ht="15" x14ac:dyDescent="0.2">
      <c r="A14" t="s">
        <v>36</v>
      </c>
      <c r="B14" t="s">
        <v>11</v>
      </c>
      <c r="C14" s="2" t="s">
        <v>38</v>
      </c>
      <c r="D14" s="2" t="s">
        <v>11</v>
      </c>
      <c r="E14" t="s">
        <v>39</v>
      </c>
      <c r="F14" t="s">
        <v>40</v>
      </c>
      <c r="G14" s="1">
        <v>8.7144443999999996</v>
      </c>
      <c r="H14" s="3" t="s">
        <v>11</v>
      </c>
      <c r="I14" s="3">
        <v>113.28777719999999</v>
      </c>
      <c r="J14" s="3">
        <v>0</v>
      </c>
      <c r="K14" s="2" t="str">
        <f t="shared" si="0"/>
        <v>open</v>
      </c>
    </row>
    <row r="15" spans="1:11" ht="15" x14ac:dyDescent="0.2">
      <c r="A15" t="s">
        <v>36</v>
      </c>
      <c r="B15" t="s">
        <v>11</v>
      </c>
      <c r="C15" s="2" t="s">
        <v>11</v>
      </c>
      <c r="D15" s="2" t="s">
        <v>16</v>
      </c>
      <c r="E15" t="s">
        <v>39</v>
      </c>
      <c r="F15" t="s">
        <v>40</v>
      </c>
      <c r="G15" s="1">
        <v>8.7144443999999996</v>
      </c>
      <c r="H15" s="3">
        <v>13</v>
      </c>
      <c r="I15" s="3">
        <v>113.28777719999999</v>
      </c>
      <c r="J15" s="3" t="s">
        <v>11</v>
      </c>
      <c r="K15" s="2" t="str">
        <f t="shared" si="0"/>
        <v>open</v>
      </c>
    </row>
    <row r="16" spans="1:11" ht="15" x14ac:dyDescent="0.2">
      <c r="A16" t="s">
        <v>36</v>
      </c>
      <c r="B16" t="s">
        <v>11</v>
      </c>
      <c r="C16" s="2" t="s">
        <v>41</v>
      </c>
      <c r="D16" s="2" t="s">
        <v>11</v>
      </c>
      <c r="E16" t="s">
        <v>42</v>
      </c>
      <c r="F16" t="s">
        <v>43</v>
      </c>
      <c r="G16" s="1">
        <v>8.5008333</v>
      </c>
      <c r="H16" s="3" t="s">
        <v>11</v>
      </c>
      <c r="I16" s="3">
        <v>110.5108329</v>
      </c>
      <c r="J16" s="3">
        <v>0</v>
      </c>
      <c r="K16" s="2" t="str">
        <f t="shared" si="0"/>
        <v>open</v>
      </c>
    </row>
    <row r="17" spans="1:11" ht="15" x14ac:dyDescent="0.2">
      <c r="A17" t="s">
        <v>36</v>
      </c>
      <c r="B17" t="s">
        <v>11</v>
      </c>
      <c r="C17" s="2" t="s">
        <v>11</v>
      </c>
      <c r="D17" s="2" t="s">
        <v>16</v>
      </c>
      <c r="E17" t="s">
        <v>42</v>
      </c>
      <c r="F17" t="s">
        <v>43</v>
      </c>
      <c r="G17" s="1">
        <v>8.5008333</v>
      </c>
      <c r="H17" s="3">
        <v>13</v>
      </c>
      <c r="I17" s="3">
        <v>110.5108329</v>
      </c>
      <c r="J17" s="3" t="s">
        <v>11</v>
      </c>
      <c r="K17" s="2" t="str">
        <f t="shared" si="0"/>
        <v>open</v>
      </c>
    </row>
    <row r="18" spans="1:11" ht="15" x14ac:dyDescent="0.2">
      <c r="A18" t="s">
        <v>36</v>
      </c>
      <c r="B18" t="s">
        <v>11</v>
      </c>
      <c r="C18" s="2" t="s">
        <v>44</v>
      </c>
      <c r="D18" s="2" t="s">
        <v>11</v>
      </c>
      <c r="E18" t="s">
        <v>45</v>
      </c>
      <c r="F18" t="s">
        <v>46</v>
      </c>
      <c r="G18" s="1">
        <v>2.5155555000000001</v>
      </c>
      <c r="H18" s="3" t="s">
        <v>11</v>
      </c>
      <c r="I18" s="3">
        <v>32.7022215</v>
      </c>
      <c r="J18" s="3">
        <v>0</v>
      </c>
      <c r="K18" s="2" t="str">
        <f t="shared" si="0"/>
        <v>open</v>
      </c>
    </row>
    <row r="19" spans="1:11" ht="15" x14ac:dyDescent="0.2">
      <c r="A19" t="s">
        <v>36</v>
      </c>
      <c r="B19" t="s">
        <v>11</v>
      </c>
      <c r="C19" s="2" t="s">
        <v>11</v>
      </c>
      <c r="D19" s="2" t="s">
        <v>16</v>
      </c>
      <c r="E19" t="s">
        <v>45</v>
      </c>
      <c r="F19" t="s">
        <v>46</v>
      </c>
      <c r="G19" s="1">
        <v>2.5155555000000001</v>
      </c>
      <c r="H19" s="3">
        <v>13</v>
      </c>
      <c r="I19" s="3">
        <v>32.7022215</v>
      </c>
      <c r="J19" s="3" t="s">
        <v>11</v>
      </c>
      <c r="K19" s="2" t="str">
        <f t="shared" si="0"/>
        <v>open</v>
      </c>
    </row>
    <row r="20" spans="1:11" ht="15" x14ac:dyDescent="0.2">
      <c r="A20" t="s">
        <v>36</v>
      </c>
      <c r="B20" t="s">
        <v>11</v>
      </c>
      <c r="C20" s="2" t="s">
        <v>47</v>
      </c>
      <c r="D20" s="2" t="s">
        <v>11</v>
      </c>
      <c r="E20" t="s">
        <v>48</v>
      </c>
      <c r="F20" t="s">
        <v>49</v>
      </c>
      <c r="G20" s="1">
        <v>8.0547222000000005</v>
      </c>
      <c r="H20" s="3" t="s">
        <v>11</v>
      </c>
      <c r="I20" s="3">
        <v>104.71138860000001</v>
      </c>
      <c r="J20" s="3">
        <v>0</v>
      </c>
      <c r="K20" s="2" t="str">
        <f t="shared" si="0"/>
        <v>close</v>
      </c>
    </row>
    <row r="21" spans="1:11" ht="15" x14ac:dyDescent="0.2">
      <c r="A21" t="s">
        <v>36</v>
      </c>
      <c r="B21" t="s">
        <v>11</v>
      </c>
      <c r="C21" s="2" t="s">
        <v>11</v>
      </c>
      <c r="D21" s="2" t="s">
        <v>16</v>
      </c>
      <c r="E21" t="s">
        <v>48</v>
      </c>
      <c r="F21" t="s">
        <v>49</v>
      </c>
      <c r="G21" s="1">
        <v>8.0547222000000005</v>
      </c>
      <c r="H21" s="3">
        <v>13</v>
      </c>
      <c r="I21" s="3">
        <v>104.71138860000001</v>
      </c>
      <c r="J21" s="3" t="s">
        <v>11</v>
      </c>
      <c r="K21" s="2" t="str">
        <f t="shared" si="0"/>
        <v>close</v>
      </c>
    </row>
    <row r="22" spans="1:11" ht="15" x14ac:dyDescent="0.2">
      <c r="A22" t="s">
        <v>36</v>
      </c>
      <c r="B22" t="s">
        <v>11</v>
      </c>
      <c r="C22" s="2" t="s">
        <v>50</v>
      </c>
      <c r="D22" s="2" t="s">
        <v>11</v>
      </c>
      <c r="E22" t="s">
        <v>51</v>
      </c>
      <c r="F22" t="s">
        <v>52</v>
      </c>
      <c r="G22" s="1">
        <v>11.7905555</v>
      </c>
      <c r="H22" s="3" t="s">
        <v>11</v>
      </c>
      <c r="I22" s="3">
        <v>153.2772215</v>
      </c>
      <c r="J22" s="3">
        <v>0</v>
      </c>
      <c r="K22" s="2" t="str">
        <f t="shared" si="0"/>
        <v>open</v>
      </c>
    </row>
    <row r="23" spans="1:11" ht="15" x14ac:dyDescent="0.2">
      <c r="A23" t="s">
        <v>36</v>
      </c>
      <c r="B23" t="s">
        <v>11</v>
      </c>
      <c r="C23" s="2" t="s">
        <v>11</v>
      </c>
      <c r="D23" s="2" t="s">
        <v>16</v>
      </c>
      <c r="E23" t="s">
        <v>51</v>
      </c>
      <c r="F23" t="s">
        <v>52</v>
      </c>
      <c r="G23" s="1">
        <v>11.7905555</v>
      </c>
      <c r="H23" s="3">
        <v>13</v>
      </c>
      <c r="I23" s="3">
        <v>153.2772215</v>
      </c>
      <c r="J23" s="3" t="s">
        <v>11</v>
      </c>
      <c r="K23" s="2" t="str">
        <f t="shared" si="0"/>
        <v>open</v>
      </c>
    </row>
    <row r="24" spans="1:11" ht="15" x14ac:dyDescent="0.2">
      <c r="A24" t="s">
        <v>36</v>
      </c>
      <c r="B24" t="s">
        <v>11</v>
      </c>
      <c r="C24" s="2" t="s">
        <v>53</v>
      </c>
      <c r="D24" s="2" t="s">
        <v>11</v>
      </c>
      <c r="E24" t="s">
        <v>54</v>
      </c>
      <c r="F24" t="s">
        <v>55</v>
      </c>
      <c r="G24" s="1">
        <v>6.5886110000000002</v>
      </c>
      <c r="H24" s="3" t="s">
        <v>11</v>
      </c>
      <c r="I24" s="3">
        <v>125.7208316</v>
      </c>
      <c r="J24" s="3">
        <v>0</v>
      </c>
      <c r="K24" s="2" t="str">
        <f t="shared" si="0"/>
        <v>open</v>
      </c>
    </row>
    <row r="25" spans="1:11" ht="15" x14ac:dyDescent="0.2">
      <c r="A25" t="s">
        <v>36</v>
      </c>
      <c r="B25" t="s">
        <v>11</v>
      </c>
      <c r="C25" s="2" t="s">
        <v>11</v>
      </c>
      <c r="D25" s="2" t="s">
        <v>16</v>
      </c>
      <c r="E25" t="s">
        <v>54</v>
      </c>
      <c r="F25" t="s">
        <v>56</v>
      </c>
      <c r="G25" s="1">
        <v>0.4241666</v>
      </c>
      <c r="H25" s="3">
        <v>13</v>
      </c>
      <c r="I25" s="3">
        <v>5.5141657999999998</v>
      </c>
      <c r="J25" s="3" t="s">
        <v>11</v>
      </c>
      <c r="K25" s="2" t="str">
        <f t="shared" si="0"/>
        <v>open</v>
      </c>
    </row>
    <row r="26" spans="1:11" ht="15" x14ac:dyDescent="0.2">
      <c r="A26" t="s">
        <v>36</v>
      </c>
      <c r="B26" t="s">
        <v>11</v>
      </c>
      <c r="C26" s="2" t="s">
        <v>11</v>
      </c>
      <c r="D26" s="2" t="s">
        <v>16</v>
      </c>
      <c r="E26" t="s">
        <v>56</v>
      </c>
      <c r="F26" t="s">
        <v>55</v>
      </c>
      <c r="G26" s="1">
        <v>6.1644443999999998</v>
      </c>
      <c r="H26" s="3">
        <v>19.5</v>
      </c>
      <c r="I26" s="3">
        <v>120.2066658</v>
      </c>
      <c r="J26" s="3" t="s">
        <v>11</v>
      </c>
      <c r="K26" s="2" t="str">
        <f t="shared" si="0"/>
        <v>open</v>
      </c>
    </row>
    <row r="27" spans="1:11" ht="15" x14ac:dyDescent="0.2">
      <c r="A27" s="19" t="s">
        <v>57</v>
      </c>
      <c r="B27" s="19" t="s">
        <v>11</v>
      </c>
      <c r="C27" s="18" t="s">
        <v>11</v>
      </c>
      <c r="D27" s="18" t="s">
        <v>11</v>
      </c>
      <c r="E27" s="19" t="s">
        <v>11</v>
      </c>
      <c r="F27" s="19" t="s">
        <v>11</v>
      </c>
      <c r="G27" s="9">
        <v>34.5427775</v>
      </c>
      <c r="H27" s="14" t="s">
        <v>11</v>
      </c>
      <c r="I27" s="14">
        <v>414.51333</v>
      </c>
      <c r="J27" s="3">
        <v>0</v>
      </c>
      <c r="K27" s="2" t="str">
        <f t="shared" si="0"/>
        <v>close</v>
      </c>
    </row>
    <row r="28" spans="1:11" ht="15" x14ac:dyDescent="0.2">
      <c r="A28" t="s">
        <v>57</v>
      </c>
      <c r="B28" t="s">
        <v>21</v>
      </c>
      <c r="C28" s="2" t="s">
        <v>11</v>
      </c>
      <c r="D28" s="2" t="s">
        <v>11</v>
      </c>
      <c r="E28" t="s">
        <v>11</v>
      </c>
      <c r="F28" t="s">
        <v>11</v>
      </c>
      <c r="G28" s="1">
        <v>34.5427775</v>
      </c>
      <c r="H28" s="3" t="s">
        <v>11</v>
      </c>
      <c r="I28" s="3">
        <v>414.51333</v>
      </c>
      <c r="J28" s="3">
        <v>0</v>
      </c>
      <c r="K28" s="2" t="str">
        <f t="shared" si="0"/>
        <v>close</v>
      </c>
    </row>
    <row r="29" spans="1:11" ht="15" x14ac:dyDescent="0.2">
      <c r="A29" t="s">
        <v>57</v>
      </c>
      <c r="B29" t="s">
        <v>11</v>
      </c>
      <c r="C29" s="2" t="s">
        <v>58</v>
      </c>
      <c r="D29" s="2" t="s">
        <v>11</v>
      </c>
      <c r="E29" t="s">
        <v>59</v>
      </c>
      <c r="F29" t="s">
        <v>60</v>
      </c>
      <c r="G29" s="1">
        <v>7.9294444000000004</v>
      </c>
      <c r="H29" s="3" t="s">
        <v>11</v>
      </c>
      <c r="I29" s="3">
        <v>95.153332800000001</v>
      </c>
      <c r="J29" s="3">
        <v>0</v>
      </c>
      <c r="K29" s="2" t="str">
        <f t="shared" si="0"/>
        <v>open</v>
      </c>
    </row>
    <row r="30" spans="1:11" ht="15" x14ac:dyDescent="0.2">
      <c r="A30" t="s">
        <v>57</v>
      </c>
      <c r="B30" t="s">
        <v>11</v>
      </c>
      <c r="C30" s="2" t="s">
        <v>11</v>
      </c>
      <c r="D30" s="2" t="s">
        <v>16</v>
      </c>
      <c r="E30" t="s">
        <v>59</v>
      </c>
      <c r="F30" t="s">
        <v>60</v>
      </c>
      <c r="G30" s="1">
        <v>7.9294444000000004</v>
      </c>
      <c r="H30" s="3">
        <v>12</v>
      </c>
      <c r="I30" s="3">
        <v>95.153332800000001</v>
      </c>
      <c r="J30" s="3" t="s">
        <v>11</v>
      </c>
      <c r="K30" s="2" t="str">
        <f t="shared" si="0"/>
        <v>open</v>
      </c>
    </row>
    <row r="31" spans="1:11" ht="15" x14ac:dyDescent="0.2">
      <c r="A31" t="s">
        <v>57</v>
      </c>
      <c r="B31" t="s">
        <v>11</v>
      </c>
      <c r="C31" s="2" t="s">
        <v>61</v>
      </c>
      <c r="D31" s="2" t="s">
        <v>11</v>
      </c>
      <c r="E31" t="s">
        <v>62</v>
      </c>
      <c r="F31" t="s">
        <v>63</v>
      </c>
      <c r="G31" s="1">
        <v>7.7544443999999997</v>
      </c>
      <c r="H31" s="3" t="s">
        <v>11</v>
      </c>
      <c r="I31" s="3">
        <v>93.053332800000007</v>
      </c>
      <c r="J31" s="3">
        <v>0</v>
      </c>
      <c r="K31" s="2" t="str">
        <f t="shared" si="0"/>
        <v>open</v>
      </c>
    </row>
    <row r="32" spans="1:11" ht="15" x14ac:dyDescent="0.2">
      <c r="A32" t="s">
        <v>57</v>
      </c>
      <c r="B32" t="s">
        <v>11</v>
      </c>
      <c r="C32" s="2" t="s">
        <v>11</v>
      </c>
      <c r="D32" s="2" t="s">
        <v>16</v>
      </c>
      <c r="E32" t="s">
        <v>62</v>
      </c>
      <c r="F32" t="s">
        <v>63</v>
      </c>
      <c r="G32" s="1">
        <v>7.7544443999999997</v>
      </c>
      <c r="H32" s="3">
        <v>12</v>
      </c>
      <c r="I32" s="3">
        <v>93.053332800000007</v>
      </c>
      <c r="J32" s="3" t="s">
        <v>11</v>
      </c>
      <c r="K32" s="2" t="str">
        <f t="shared" si="0"/>
        <v>open</v>
      </c>
    </row>
    <row r="33" spans="1:11" ht="15" x14ac:dyDescent="0.2">
      <c r="A33" t="s">
        <v>57</v>
      </c>
      <c r="B33" t="s">
        <v>11</v>
      </c>
      <c r="C33" s="2" t="s">
        <v>64</v>
      </c>
      <c r="D33" s="2" t="s">
        <v>11</v>
      </c>
      <c r="E33" t="s">
        <v>65</v>
      </c>
      <c r="F33" t="s">
        <v>66</v>
      </c>
      <c r="G33" s="1">
        <v>6.3955555000000004</v>
      </c>
      <c r="H33" s="3" t="s">
        <v>11</v>
      </c>
      <c r="I33" s="3">
        <v>76.746666000000005</v>
      </c>
      <c r="J33" s="3">
        <v>0</v>
      </c>
      <c r="K33" s="2" t="str">
        <f t="shared" si="0"/>
        <v>close</v>
      </c>
    </row>
    <row r="34" spans="1:11" ht="15" x14ac:dyDescent="0.2">
      <c r="A34" t="s">
        <v>57</v>
      </c>
      <c r="B34" t="s">
        <v>11</v>
      </c>
      <c r="C34" s="2" t="s">
        <v>11</v>
      </c>
      <c r="D34" s="2" t="s">
        <v>16</v>
      </c>
      <c r="E34" t="s">
        <v>65</v>
      </c>
      <c r="F34" t="s">
        <v>66</v>
      </c>
      <c r="G34" s="1">
        <v>6.3955555000000004</v>
      </c>
      <c r="H34" s="3">
        <v>12</v>
      </c>
      <c r="I34" s="3">
        <v>76.746666000000005</v>
      </c>
      <c r="J34" s="3" t="s">
        <v>11</v>
      </c>
      <c r="K34" s="2" t="str">
        <f t="shared" ref="K34:K67" si="1">IF(ISNUMBER(SEARCH("AM",E34)),"open", "close")</f>
        <v>close</v>
      </c>
    </row>
    <row r="35" spans="1:11" ht="15" x14ac:dyDescent="0.2">
      <c r="A35" t="s">
        <v>57</v>
      </c>
      <c r="B35" t="s">
        <v>11</v>
      </c>
      <c r="C35" s="2" t="s">
        <v>67</v>
      </c>
      <c r="D35" s="2" t="s">
        <v>11</v>
      </c>
      <c r="E35" t="s">
        <v>68</v>
      </c>
      <c r="F35" t="s">
        <v>52</v>
      </c>
      <c r="G35" s="1">
        <v>7.9602776999999998</v>
      </c>
      <c r="H35" s="3" t="s">
        <v>11</v>
      </c>
      <c r="I35" s="3">
        <v>95.523332400000001</v>
      </c>
      <c r="J35" s="3">
        <v>0</v>
      </c>
      <c r="K35" s="2" t="str">
        <f t="shared" si="1"/>
        <v>close</v>
      </c>
    </row>
    <row r="36" spans="1:11" ht="15" x14ac:dyDescent="0.2">
      <c r="A36" t="s">
        <v>57</v>
      </c>
      <c r="B36" t="s">
        <v>11</v>
      </c>
      <c r="C36" s="2" t="s">
        <v>11</v>
      </c>
      <c r="D36" s="2" t="s">
        <v>16</v>
      </c>
      <c r="E36" t="s">
        <v>68</v>
      </c>
      <c r="F36" t="s">
        <v>52</v>
      </c>
      <c r="G36" s="1">
        <v>7.9602776999999998</v>
      </c>
      <c r="H36" s="3">
        <v>12</v>
      </c>
      <c r="I36" s="3">
        <v>95.523332400000001</v>
      </c>
      <c r="J36" s="3" t="s">
        <v>11</v>
      </c>
      <c r="K36" s="2" t="str">
        <f t="shared" si="1"/>
        <v>close</v>
      </c>
    </row>
    <row r="37" spans="1:11" ht="15" x14ac:dyDescent="0.2">
      <c r="A37" t="s">
        <v>57</v>
      </c>
      <c r="B37" t="s">
        <v>11</v>
      </c>
      <c r="C37" s="2" t="s">
        <v>69</v>
      </c>
      <c r="D37" s="2" t="s">
        <v>11</v>
      </c>
      <c r="E37" t="s">
        <v>70</v>
      </c>
      <c r="F37" t="s">
        <v>71</v>
      </c>
      <c r="G37" s="1">
        <v>4.5030555000000003</v>
      </c>
      <c r="H37" s="3" t="s">
        <v>11</v>
      </c>
      <c r="I37" s="3">
        <v>54.036665999999997</v>
      </c>
      <c r="J37" s="3">
        <v>0</v>
      </c>
      <c r="K37" s="2" t="str">
        <f t="shared" si="1"/>
        <v>open</v>
      </c>
    </row>
    <row r="38" spans="1:11" ht="15" x14ac:dyDescent="0.2">
      <c r="A38" t="s">
        <v>57</v>
      </c>
      <c r="B38" t="s">
        <v>11</v>
      </c>
      <c r="C38" s="2" t="s">
        <v>11</v>
      </c>
      <c r="D38" s="2" t="s">
        <v>16</v>
      </c>
      <c r="E38" t="s">
        <v>70</v>
      </c>
      <c r="F38" t="s">
        <v>71</v>
      </c>
      <c r="G38" s="1">
        <v>4.5030555000000003</v>
      </c>
      <c r="H38" s="3">
        <v>12</v>
      </c>
      <c r="I38" s="3">
        <v>54.036665999999997</v>
      </c>
      <c r="J38" s="3" t="s">
        <v>11</v>
      </c>
      <c r="K38" s="2" t="str">
        <f t="shared" si="1"/>
        <v>open</v>
      </c>
    </row>
    <row r="39" spans="1:11" ht="15" x14ac:dyDescent="0.2">
      <c r="A39" t="s">
        <v>86</v>
      </c>
      <c r="B39" t="s">
        <v>11</v>
      </c>
      <c r="C39" s="2" t="s">
        <v>11</v>
      </c>
      <c r="D39" s="2" t="s">
        <v>11</v>
      </c>
      <c r="E39" t="s">
        <v>11</v>
      </c>
      <c r="F39" t="s">
        <v>11</v>
      </c>
      <c r="G39" s="1">
        <v>9.5274999999999999</v>
      </c>
      <c r="H39" s="3" t="s">
        <v>11</v>
      </c>
      <c r="I39" s="3">
        <v>123.8575</v>
      </c>
      <c r="J39" s="3">
        <v>0</v>
      </c>
      <c r="K39" s="2" t="str">
        <f t="shared" si="1"/>
        <v>close</v>
      </c>
    </row>
    <row r="40" spans="1:11" ht="15" x14ac:dyDescent="0.2">
      <c r="A40" t="s">
        <v>86</v>
      </c>
      <c r="B40" t="s">
        <v>37</v>
      </c>
      <c r="C40" s="2" t="s">
        <v>11</v>
      </c>
      <c r="D40" s="2" t="s">
        <v>11</v>
      </c>
      <c r="E40" t="s">
        <v>11</v>
      </c>
      <c r="F40" t="s">
        <v>11</v>
      </c>
      <c r="G40" s="1">
        <v>9.5274999999999999</v>
      </c>
      <c r="H40" s="3" t="s">
        <v>11</v>
      </c>
      <c r="I40" s="3">
        <v>123.8575</v>
      </c>
      <c r="J40" s="3">
        <v>0</v>
      </c>
      <c r="K40" s="2" t="str">
        <f t="shared" si="1"/>
        <v>close</v>
      </c>
    </row>
    <row r="41" spans="1:11" ht="15" x14ac:dyDescent="0.2">
      <c r="A41" t="s">
        <v>86</v>
      </c>
      <c r="B41" t="s">
        <v>11</v>
      </c>
      <c r="C41" s="2" t="s">
        <v>87</v>
      </c>
      <c r="D41" s="2" t="s">
        <v>11</v>
      </c>
      <c r="E41" t="s">
        <v>88</v>
      </c>
      <c r="F41" t="s">
        <v>60</v>
      </c>
      <c r="G41" s="1">
        <v>9.5274999999999999</v>
      </c>
      <c r="H41" s="3" t="s">
        <v>11</v>
      </c>
      <c r="I41" s="3">
        <v>123.8575</v>
      </c>
      <c r="J41" s="3">
        <v>0</v>
      </c>
      <c r="K41" s="2" t="str">
        <f t="shared" si="1"/>
        <v>open</v>
      </c>
    </row>
    <row r="42" spans="1:11" ht="15" x14ac:dyDescent="0.2">
      <c r="A42" t="s">
        <v>86</v>
      </c>
      <c r="B42" t="s">
        <v>11</v>
      </c>
      <c r="C42" s="2" t="s">
        <v>11</v>
      </c>
      <c r="D42" s="2" t="s">
        <v>16</v>
      </c>
      <c r="E42" t="s">
        <v>88</v>
      </c>
      <c r="F42" t="s">
        <v>60</v>
      </c>
      <c r="G42" s="1">
        <v>9.5274999999999999</v>
      </c>
      <c r="H42" s="3">
        <v>13</v>
      </c>
      <c r="I42" s="3">
        <v>123.8575</v>
      </c>
      <c r="J42" s="3" t="s">
        <v>11</v>
      </c>
      <c r="K42" s="2" t="str">
        <f t="shared" si="1"/>
        <v>open</v>
      </c>
    </row>
    <row r="43" spans="1:11" ht="15" x14ac:dyDescent="0.2">
      <c r="A43" s="19" t="s">
        <v>89</v>
      </c>
      <c r="B43" s="19" t="s">
        <v>11</v>
      </c>
      <c r="C43" s="18" t="s">
        <v>11</v>
      </c>
      <c r="D43" s="18" t="s">
        <v>11</v>
      </c>
      <c r="E43" s="19" t="s">
        <v>11</v>
      </c>
      <c r="F43" s="19" t="s">
        <v>11</v>
      </c>
      <c r="G43" s="9">
        <v>40.872221999999994</v>
      </c>
      <c r="H43" s="14" t="s">
        <v>11</v>
      </c>
      <c r="I43" s="14">
        <v>495.69833039999997</v>
      </c>
      <c r="J43" s="3">
        <v>0</v>
      </c>
      <c r="K43" s="2" t="str">
        <f t="shared" si="1"/>
        <v>close</v>
      </c>
    </row>
    <row r="44" spans="1:11" ht="15" x14ac:dyDescent="0.2">
      <c r="A44" t="s">
        <v>89</v>
      </c>
      <c r="B44" t="s">
        <v>21</v>
      </c>
      <c r="C44" s="2" t="s">
        <v>11</v>
      </c>
      <c r="D44" s="2" t="s">
        <v>11</v>
      </c>
      <c r="E44" t="s">
        <v>11</v>
      </c>
      <c r="F44" t="s">
        <v>11</v>
      </c>
      <c r="G44" s="1">
        <v>40.872221999999994</v>
      </c>
      <c r="H44" s="3" t="s">
        <v>11</v>
      </c>
      <c r="I44" s="3">
        <v>495.69833039999997</v>
      </c>
      <c r="J44" s="3">
        <v>0</v>
      </c>
      <c r="K44" s="2" t="str">
        <f t="shared" si="1"/>
        <v>close</v>
      </c>
    </row>
    <row r="45" spans="1:11" ht="15" x14ac:dyDescent="0.2">
      <c r="A45" t="s">
        <v>89</v>
      </c>
      <c r="B45" t="s">
        <v>11</v>
      </c>
      <c r="C45" s="2" t="s">
        <v>90</v>
      </c>
      <c r="D45" s="2" t="s">
        <v>11</v>
      </c>
      <c r="E45" t="s">
        <v>91</v>
      </c>
      <c r="F45" t="s">
        <v>92</v>
      </c>
      <c r="G45" s="1">
        <v>8.6097222000000002</v>
      </c>
      <c r="H45" s="3" t="s">
        <v>11</v>
      </c>
      <c r="I45" s="3">
        <v>103.3166664</v>
      </c>
      <c r="J45" s="3">
        <v>0</v>
      </c>
      <c r="K45" s="2" t="str">
        <f t="shared" si="1"/>
        <v>open</v>
      </c>
    </row>
    <row r="46" spans="1:11" ht="15" x14ac:dyDescent="0.2">
      <c r="A46" t="s">
        <v>89</v>
      </c>
      <c r="B46" t="s">
        <v>11</v>
      </c>
      <c r="C46" s="2" t="s">
        <v>11</v>
      </c>
      <c r="D46" s="2" t="s">
        <v>16</v>
      </c>
      <c r="E46" t="s">
        <v>91</v>
      </c>
      <c r="F46" t="s">
        <v>92</v>
      </c>
      <c r="G46" s="1">
        <v>8.6097222000000002</v>
      </c>
      <c r="H46" s="3">
        <v>12</v>
      </c>
      <c r="I46" s="3">
        <v>103.3166664</v>
      </c>
      <c r="J46" s="3" t="s">
        <v>11</v>
      </c>
      <c r="K46" s="2" t="str">
        <f t="shared" si="1"/>
        <v>open</v>
      </c>
    </row>
    <row r="47" spans="1:11" ht="15" x14ac:dyDescent="0.2">
      <c r="A47" t="s">
        <v>89</v>
      </c>
      <c r="B47" t="s">
        <v>11</v>
      </c>
      <c r="C47" s="2" t="s">
        <v>93</v>
      </c>
      <c r="D47" s="2" t="s">
        <v>11</v>
      </c>
      <c r="E47" t="s">
        <v>94</v>
      </c>
      <c r="F47" t="s">
        <v>95</v>
      </c>
      <c r="G47" s="1">
        <v>5.7105554999999999</v>
      </c>
      <c r="H47" s="3" t="s">
        <v>11</v>
      </c>
      <c r="I47" s="3">
        <v>68.526666000000006</v>
      </c>
      <c r="J47" s="3">
        <v>0</v>
      </c>
      <c r="K47" s="2" t="str">
        <f t="shared" si="1"/>
        <v>close</v>
      </c>
    </row>
    <row r="48" spans="1:11" ht="15" x14ac:dyDescent="0.2">
      <c r="A48" t="s">
        <v>89</v>
      </c>
      <c r="B48" t="s">
        <v>11</v>
      </c>
      <c r="C48" s="2" t="s">
        <v>11</v>
      </c>
      <c r="D48" s="2" t="s">
        <v>16</v>
      </c>
      <c r="E48" t="s">
        <v>94</v>
      </c>
      <c r="F48" t="s">
        <v>95</v>
      </c>
      <c r="G48" s="1">
        <v>5.7105554999999999</v>
      </c>
      <c r="H48" s="3">
        <v>12</v>
      </c>
      <c r="I48" s="3">
        <v>68.526666000000006</v>
      </c>
      <c r="J48" s="3" t="s">
        <v>11</v>
      </c>
      <c r="K48" s="2" t="str">
        <f t="shared" si="1"/>
        <v>close</v>
      </c>
    </row>
    <row r="49" spans="1:11" ht="15" x14ac:dyDescent="0.2">
      <c r="A49" t="s">
        <v>89</v>
      </c>
      <c r="B49" t="s">
        <v>11</v>
      </c>
      <c r="C49" s="2" t="s">
        <v>96</v>
      </c>
      <c r="D49" s="2" t="s">
        <v>11</v>
      </c>
      <c r="E49" t="s">
        <v>97</v>
      </c>
      <c r="F49" t="s">
        <v>98</v>
      </c>
      <c r="G49" s="1">
        <v>10.0061111</v>
      </c>
      <c r="H49" s="3" t="s">
        <v>11</v>
      </c>
      <c r="I49" s="3">
        <v>120.07333319999999</v>
      </c>
      <c r="J49" s="3">
        <v>0</v>
      </c>
      <c r="K49" s="2" t="str">
        <f t="shared" si="1"/>
        <v>close</v>
      </c>
    </row>
    <row r="50" spans="1:11" ht="15" x14ac:dyDescent="0.2">
      <c r="A50" t="s">
        <v>89</v>
      </c>
      <c r="B50" t="s">
        <v>11</v>
      </c>
      <c r="C50" s="2" t="s">
        <v>11</v>
      </c>
      <c r="D50" s="2" t="s">
        <v>16</v>
      </c>
      <c r="E50" t="s">
        <v>97</v>
      </c>
      <c r="F50" t="s">
        <v>98</v>
      </c>
      <c r="G50" s="1">
        <v>10.0061111</v>
      </c>
      <c r="H50" s="3">
        <v>12</v>
      </c>
      <c r="I50" s="3">
        <v>120.07333319999999</v>
      </c>
      <c r="J50" s="3" t="s">
        <v>11</v>
      </c>
      <c r="K50" s="2" t="str">
        <f t="shared" si="1"/>
        <v>close</v>
      </c>
    </row>
    <row r="51" spans="1:11" ht="15" x14ac:dyDescent="0.2">
      <c r="A51" t="s">
        <v>89</v>
      </c>
      <c r="B51" t="s">
        <v>11</v>
      </c>
      <c r="C51" s="2" t="s">
        <v>99</v>
      </c>
      <c r="D51" s="2" t="s">
        <v>11</v>
      </c>
      <c r="E51" t="s">
        <v>100</v>
      </c>
      <c r="F51" t="s">
        <v>101</v>
      </c>
      <c r="G51" s="1">
        <v>9.5922222000000001</v>
      </c>
      <c r="H51" s="3" t="s">
        <v>11</v>
      </c>
      <c r="I51" s="3">
        <v>115.10666639999999</v>
      </c>
      <c r="J51" s="3">
        <v>0</v>
      </c>
      <c r="K51" s="2" t="str">
        <f t="shared" si="1"/>
        <v>close</v>
      </c>
    </row>
    <row r="52" spans="1:11" ht="15" x14ac:dyDescent="0.2">
      <c r="A52" t="s">
        <v>89</v>
      </c>
      <c r="B52" t="s">
        <v>11</v>
      </c>
      <c r="C52" s="2" t="s">
        <v>11</v>
      </c>
      <c r="D52" s="2" t="s">
        <v>16</v>
      </c>
      <c r="E52" t="s">
        <v>100</v>
      </c>
      <c r="F52" t="s">
        <v>101</v>
      </c>
      <c r="G52" s="1">
        <v>9.5922222000000001</v>
      </c>
      <c r="H52" s="3">
        <v>12</v>
      </c>
      <c r="I52" s="3">
        <v>115.10666639999999</v>
      </c>
      <c r="J52" s="3" t="s">
        <v>11</v>
      </c>
      <c r="K52" s="2" t="str">
        <f t="shared" si="1"/>
        <v>close</v>
      </c>
    </row>
    <row r="53" spans="1:11" ht="15" x14ac:dyDescent="0.2">
      <c r="A53" t="s">
        <v>89</v>
      </c>
      <c r="B53" t="s">
        <v>11</v>
      </c>
      <c r="C53" s="2" t="s">
        <v>102</v>
      </c>
      <c r="D53" s="2" t="s">
        <v>11</v>
      </c>
      <c r="E53" t="s">
        <v>103</v>
      </c>
      <c r="F53" t="s">
        <v>104</v>
      </c>
      <c r="G53" s="1">
        <v>6.9536110000000004</v>
      </c>
      <c r="H53" s="3" t="s">
        <v>11</v>
      </c>
      <c r="I53" s="3">
        <v>88.674998399999993</v>
      </c>
      <c r="J53" s="3">
        <v>0</v>
      </c>
      <c r="K53" s="2" t="str">
        <f t="shared" si="1"/>
        <v>open</v>
      </c>
    </row>
    <row r="54" spans="1:11" ht="15" x14ac:dyDescent="0.2">
      <c r="A54" t="s">
        <v>89</v>
      </c>
      <c r="B54" t="s">
        <v>11</v>
      </c>
      <c r="C54" s="2" t="s">
        <v>11</v>
      </c>
      <c r="D54" s="2" t="s">
        <v>16</v>
      </c>
      <c r="E54" t="s">
        <v>103</v>
      </c>
      <c r="F54" t="s">
        <v>105</v>
      </c>
      <c r="G54" s="1">
        <v>6.0816666000000001</v>
      </c>
      <c r="H54" s="3">
        <v>12</v>
      </c>
      <c r="I54" s="3">
        <v>72.979999199999995</v>
      </c>
      <c r="J54" s="3" t="s">
        <v>11</v>
      </c>
      <c r="K54" s="2" t="str">
        <f t="shared" si="1"/>
        <v>open</v>
      </c>
    </row>
    <row r="55" spans="1:11" ht="15" x14ac:dyDescent="0.2">
      <c r="A55" t="s">
        <v>89</v>
      </c>
      <c r="B55" t="s">
        <v>11</v>
      </c>
      <c r="C55" s="2" t="s">
        <v>11</v>
      </c>
      <c r="D55" s="2" t="s">
        <v>16</v>
      </c>
      <c r="E55" t="s">
        <v>105</v>
      </c>
      <c r="F55" t="s">
        <v>104</v>
      </c>
      <c r="G55" s="1">
        <v>0.87194439999999995</v>
      </c>
      <c r="H55" s="3">
        <v>18</v>
      </c>
      <c r="I55" s="3">
        <v>15.6949992</v>
      </c>
      <c r="J55" s="3" t="s">
        <v>11</v>
      </c>
      <c r="K55" s="2" t="str">
        <f t="shared" si="1"/>
        <v>close</v>
      </c>
    </row>
    <row r="56" spans="1:11" ht="15" x14ac:dyDescent="0.2">
      <c r="A56" s="19" t="s">
        <v>159</v>
      </c>
      <c r="B56" s="19" t="s">
        <v>11</v>
      </c>
      <c r="C56" s="18" t="s">
        <v>11</v>
      </c>
      <c r="D56" s="18" t="s">
        <v>11</v>
      </c>
      <c r="E56" s="19" t="s">
        <v>11</v>
      </c>
      <c r="F56" s="19" t="s">
        <v>11</v>
      </c>
      <c r="G56" s="9">
        <v>38.711944199999998</v>
      </c>
      <c r="H56" s="14" t="s">
        <v>11</v>
      </c>
      <c r="I56" s="14">
        <v>464.54333039999995</v>
      </c>
      <c r="J56" s="3">
        <v>0</v>
      </c>
      <c r="K56" s="2" t="str">
        <f t="shared" si="1"/>
        <v>close</v>
      </c>
    </row>
    <row r="57" spans="1:11" ht="15" x14ac:dyDescent="0.2">
      <c r="A57" t="s">
        <v>159</v>
      </c>
      <c r="B57" t="s">
        <v>21</v>
      </c>
      <c r="C57" s="2" t="s">
        <v>11</v>
      </c>
      <c r="D57" s="2" t="s">
        <v>11</v>
      </c>
      <c r="E57" t="s">
        <v>11</v>
      </c>
      <c r="F57" t="s">
        <v>11</v>
      </c>
      <c r="G57" s="1">
        <v>38.711944199999998</v>
      </c>
      <c r="H57" s="3" t="s">
        <v>11</v>
      </c>
      <c r="I57" s="3">
        <v>464.54333039999995</v>
      </c>
      <c r="J57" s="3">
        <v>0</v>
      </c>
      <c r="K57" s="2" t="str">
        <f t="shared" si="1"/>
        <v>close</v>
      </c>
    </row>
    <row r="58" spans="1:11" ht="15" x14ac:dyDescent="0.2">
      <c r="A58" t="s">
        <v>159</v>
      </c>
      <c r="B58" t="s">
        <v>11</v>
      </c>
      <c r="C58" s="2" t="s">
        <v>160</v>
      </c>
      <c r="D58" s="2" t="s">
        <v>11</v>
      </c>
      <c r="E58" t="s">
        <v>161</v>
      </c>
      <c r="F58" t="s">
        <v>60</v>
      </c>
      <c r="G58" s="1">
        <v>7.3380555000000003</v>
      </c>
      <c r="H58" s="3" t="s">
        <v>11</v>
      </c>
      <c r="I58" s="3">
        <v>88.056666000000007</v>
      </c>
      <c r="J58" s="3">
        <v>0</v>
      </c>
      <c r="K58" s="2" t="str">
        <f t="shared" si="1"/>
        <v>close</v>
      </c>
    </row>
    <row r="59" spans="1:11" ht="15" x14ac:dyDescent="0.2">
      <c r="A59" t="s">
        <v>159</v>
      </c>
      <c r="B59" t="s">
        <v>11</v>
      </c>
      <c r="C59" s="2" t="s">
        <v>11</v>
      </c>
      <c r="D59" s="2" t="s">
        <v>16</v>
      </c>
      <c r="E59" t="s">
        <v>161</v>
      </c>
      <c r="F59" t="s">
        <v>60</v>
      </c>
      <c r="G59" s="1">
        <v>7.3380555000000003</v>
      </c>
      <c r="H59" s="3">
        <v>12</v>
      </c>
      <c r="I59" s="3">
        <v>88.056666000000007</v>
      </c>
      <c r="J59" s="3" t="s">
        <v>11</v>
      </c>
      <c r="K59" s="2" t="str">
        <f t="shared" si="1"/>
        <v>close</v>
      </c>
    </row>
    <row r="60" spans="1:11" ht="15" x14ac:dyDescent="0.2">
      <c r="A60" t="s">
        <v>159</v>
      </c>
      <c r="B60" t="s">
        <v>11</v>
      </c>
      <c r="C60" s="2" t="s">
        <v>162</v>
      </c>
      <c r="D60" s="2" t="s">
        <v>11</v>
      </c>
      <c r="E60" t="s">
        <v>163</v>
      </c>
      <c r="F60" t="s">
        <v>95</v>
      </c>
      <c r="G60" s="1">
        <v>7.6916665999999996</v>
      </c>
      <c r="H60" s="3" t="s">
        <v>11</v>
      </c>
      <c r="I60" s="3">
        <v>92.299999200000002</v>
      </c>
      <c r="J60" s="3">
        <v>0</v>
      </c>
      <c r="K60" s="2" t="str">
        <f t="shared" si="1"/>
        <v>close</v>
      </c>
    </row>
    <row r="61" spans="1:11" ht="15" x14ac:dyDescent="0.2">
      <c r="A61" t="s">
        <v>159</v>
      </c>
      <c r="B61" t="s">
        <v>11</v>
      </c>
      <c r="C61" s="2" t="s">
        <v>11</v>
      </c>
      <c r="D61" s="2" t="s">
        <v>16</v>
      </c>
      <c r="E61" t="s">
        <v>163</v>
      </c>
      <c r="F61" t="s">
        <v>95</v>
      </c>
      <c r="G61" s="1">
        <v>7.6916665999999996</v>
      </c>
      <c r="H61" s="3">
        <v>12</v>
      </c>
      <c r="I61" s="3">
        <v>92.299999200000002</v>
      </c>
      <c r="J61" s="3" t="s">
        <v>11</v>
      </c>
      <c r="K61" s="2" t="str">
        <f t="shared" si="1"/>
        <v>close</v>
      </c>
    </row>
    <row r="62" spans="1:11" ht="15" x14ac:dyDescent="0.2">
      <c r="A62" t="s">
        <v>159</v>
      </c>
      <c r="B62" t="s">
        <v>11</v>
      </c>
      <c r="C62" s="2" t="s">
        <v>164</v>
      </c>
      <c r="D62" s="2" t="s">
        <v>11</v>
      </c>
      <c r="E62" t="s">
        <v>165</v>
      </c>
      <c r="F62" t="s">
        <v>166</v>
      </c>
      <c r="G62" s="1">
        <v>7.5102776999999996</v>
      </c>
      <c r="H62" s="3" t="s">
        <v>11</v>
      </c>
      <c r="I62" s="3">
        <v>90.123332399999995</v>
      </c>
      <c r="J62" s="3">
        <v>0</v>
      </c>
      <c r="K62" s="2" t="str">
        <f t="shared" si="1"/>
        <v>close</v>
      </c>
    </row>
    <row r="63" spans="1:11" ht="15" x14ac:dyDescent="0.2">
      <c r="A63" t="s">
        <v>159</v>
      </c>
      <c r="B63" t="s">
        <v>11</v>
      </c>
      <c r="C63" s="2" t="s">
        <v>11</v>
      </c>
      <c r="D63" s="2" t="s">
        <v>16</v>
      </c>
      <c r="E63" t="s">
        <v>165</v>
      </c>
      <c r="F63" t="s">
        <v>166</v>
      </c>
      <c r="G63" s="1">
        <v>7.5102776999999996</v>
      </c>
      <c r="H63" s="3">
        <v>12</v>
      </c>
      <c r="I63" s="3">
        <v>90.123332399999995</v>
      </c>
      <c r="J63" s="3" t="s">
        <v>11</v>
      </c>
      <c r="K63" s="2" t="str">
        <f t="shared" si="1"/>
        <v>close</v>
      </c>
    </row>
    <row r="64" spans="1:11" ht="15" x14ac:dyDescent="0.2">
      <c r="A64" t="s">
        <v>159</v>
      </c>
      <c r="B64" t="s">
        <v>11</v>
      </c>
      <c r="C64" s="2" t="s">
        <v>167</v>
      </c>
      <c r="D64" s="2" t="s">
        <v>11</v>
      </c>
      <c r="E64" t="s">
        <v>168</v>
      </c>
      <c r="F64" t="s">
        <v>169</v>
      </c>
      <c r="G64" s="1">
        <v>8.1808332999999998</v>
      </c>
      <c r="H64" s="3" t="s">
        <v>11</v>
      </c>
      <c r="I64" s="3">
        <v>98.169999599999997</v>
      </c>
      <c r="J64" s="3">
        <v>0</v>
      </c>
      <c r="K64" s="2" t="str">
        <f t="shared" si="1"/>
        <v>close</v>
      </c>
    </row>
    <row r="65" spans="1:11" x14ac:dyDescent="0.2">
      <c r="A65" t="s">
        <v>159</v>
      </c>
      <c r="B65" t="s">
        <v>11</v>
      </c>
      <c r="C65" s="2" t="s">
        <v>11</v>
      </c>
      <c r="D65" s="2" t="s">
        <v>16</v>
      </c>
      <c r="E65" t="s">
        <v>168</v>
      </c>
      <c r="F65" t="s">
        <v>169</v>
      </c>
      <c r="G65" s="1">
        <v>8.1808332999999998</v>
      </c>
      <c r="H65" s="3">
        <v>12</v>
      </c>
      <c r="I65" s="3">
        <v>98.169999599999997</v>
      </c>
      <c r="J65" s="3" t="s">
        <v>11</v>
      </c>
      <c r="K65" s="2" t="str">
        <f t="shared" si="1"/>
        <v>close</v>
      </c>
    </row>
    <row r="66" spans="1:11" x14ac:dyDescent="0.2">
      <c r="A66" t="s">
        <v>159</v>
      </c>
      <c r="B66" t="s">
        <v>11</v>
      </c>
      <c r="C66" s="2" t="s">
        <v>170</v>
      </c>
      <c r="D66" s="2" t="s">
        <v>11</v>
      </c>
      <c r="E66" t="s">
        <v>171</v>
      </c>
      <c r="F66" t="s">
        <v>172</v>
      </c>
      <c r="G66" s="1">
        <v>7.9911111000000004</v>
      </c>
      <c r="H66" s="3" t="s">
        <v>11</v>
      </c>
      <c r="I66" s="3">
        <v>95.893333200000001</v>
      </c>
      <c r="J66" s="3">
        <v>0</v>
      </c>
      <c r="K66" s="2" t="str">
        <f t="shared" si="1"/>
        <v>open</v>
      </c>
    </row>
    <row r="67" spans="1:11" x14ac:dyDescent="0.2">
      <c r="A67" t="s">
        <v>159</v>
      </c>
      <c r="B67" t="s">
        <v>11</v>
      </c>
      <c r="C67" s="2" t="s">
        <v>11</v>
      </c>
      <c r="D67" s="2" t="s">
        <v>16</v>
      </c>
      <c r="E67" t="s">
        <v>171</v>
      </c>
      <c r="F67" t="s">
        <v>172</v>
      </c>
      <c r="G67" s="1">
        <v>7.9911111000000004</v>
      </c>
      <c r="H67" s="3">
        <v>12</v>
      </c>
      <c r="I67" s="3">
        <v>95.893333200000001</v>
      </c>
      <c r="J67" s="3" t="s">
        <v>11</v>
      </c>
      <c r="K67" s="2" t="str">
        <f t="shared" si="1"/>
        <v>open</v>
      </c>
    </row>
    <row r="68" spans="1:11" x14ac:dyDescent="0.2">
      <c r="A68" s="19" t="s">
        <v>249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9748E-E81A-C04D-A33A-010EE0F2B74C}">
  <dimension ref="B3:L20"/>
  <sheetViews>
    <sheetView workbookViewId="0">
      <selection activeCell="E18" sqref="E18"/>
    </sheetView>
  </sheetViews>
  <sheetFormatPr baseColWidth="10" defaultColWidth="10.83203125" defaultRowHeight="16" x14ac:dyDescent="0.2"/>
  <sheetData>
    <row r="3" spans="2:12" x14ac:dyDescent="0.2">
      <c r="B3" s="19" t="s">
        <v>10</v>
      </c>
      <c r="C3" s="19" t="s">
        <v>11</v>
      </c>
      <c r="D3" s="18" t="s">
        <v>11</v>
      </c>
      <c r="E3" s="18" t="s">
        <v>11</v>
      </c>
      <c r="F3" s="19" t="s">
        <v>11</v>
      </c>
      <c r="G3" s="19" t="s">
        <v>11</v>
      </c>
      <c r="H3" s="9">
        <v>20.262777700000001</v>
      </c>
      <c r="I3" s="14" t="s">
        <v>11</v>
      </c>
      <c r="J3" s="14">
        <v>283.67888779999998</v>
      </c>
      <c r="K3" s="3">
        <v>2</v>
      </c>
      <c r="L3" s="2"/>
    </row>
    <row r="4" spans="2:12" x14ac:dyDescent="0.2">
      <c r="B4" t="s">
        <v>10</v>
      </c>
      <c r="C4" t="s">
        <v>12</v>
      </c>
      <c r="D4" s="2" t="s">
        <v>11</v>
      </c>
      <c r="E4" s="2" t="s">
        <v>11</v>
      </c>
      <c r="F4" t="s">
        <v>11</v>
      </c>
      <c r="G4" t="s">
        <v>11</v>
      </c>
      <c r="H4" s="1">
        <v>20.262777700000001</v>
      </c>
      <c r="I4" s="3" t="s">
        <v>11</v>
      </c>
      <c r="J4" s="3">
        <v>283.67888779999998</v>
      </c>
      <c r="K4" s="3">
        <v>2</v>
      </c>
      <c r="L4" s="2"/>
    </row>
    <row r="5" spans="2:12" x14ac:dyDescent="0.2">
      <c r="B5" t="s">
        <v>10</v>
      </c>
      <c r="C5" t="s">
        <v>11</v>
      </c>
      <c r="D5" s="2" t="s">
        <v>13</v>
      </c>
      <c r="E5" s="2" t="s">
        <v>11</v>
      </c>
      <c r="F5" t="s">
        <v>14</v>
      </c>
      <c r="G5" t="s">
        <v>15</v>
      </c>
      <c r="H5" s="1">
        <v>10.4033333</v>
      </c>
      <c r="I5" s="3" t="s">
        <v>11</v>
      </c>
      <c r="J5" s="3">
        <v>145.6466662</v>
      </c>
      <c r="K5" s="3">
        <v>2</v>
      </c>
      <c r="L5" s="2" t="str">
        <f>IF(ISNUMBER(SEARCH("AM",F5)),"open", "close")</f>
        <v>open</v>
      </c>
    </row>
    <row r="6" spans="2:12" x14ac:dyDescent="0.2">
      <c r="B6" t="s">
        <v>10</v>
      </c>
      <c r="C6" t="s">
        <v>11</v>
      </c>
      <c r="D6" s="2" t="s">
        <v>11</v>
      </c>
      <c r="E6" s="2" t="s">
        <v>16</v>
      </c>
      <c r="F6" t="s">
        <v>14</v>
      </c>
      <c r="G6" t="s">
        <v>15</v>
      </c>
      <c r="H6" s="1">
        <v>10.4033333</v>
      </c>
      <c r="I6" s="3">
        <v>14</v>
      </c>
      <c r="J6" s="3">
        <v>145.6466662</v>
      </c>
      <c r="K6" s="3" t="s">
        <v>11</v>
      </c>
      <c r="L6" s="2" t="str">
        <f>IF(ISNUMBER(SEARCH("AM",F6)),"open", "close")</f>
        <v>open</v>
      </c>
    </row>
    <row r="7" spans="2:12" x14ac:dyDescent="0.2">
      <c r="B7" t="s">
        <v>10</v>
      </c>
      <c r="C7" t="s">
        <v>11</v>
      </c>
      <c r="D7" s="2" t="s">
        <v>17</v>
      </c>
      <c r="E7" s="2" t="s">
        <v>11</v>
      </c>
      <c r="F7" t="s">
        <v>18</v>
      </c>
      <c r="G7" t="s">
        <v>19</v>
      </c>
      <c r="H7" s="1">
        <v>9.8594443999999992</v>
      </c>
      <c r="I7" s="3" t="s">
        <v>11</v>
      </c>
      <c r="J7" s="3">
        <v>138.03222160000001</v>
      </c>
      <c r="K7" s="3">
        <v>0</v>
      </c>
      <c r="L7" s="2" t="str">
        <f>IF(ISNUMBER(SEARCH("AM",F7)),"open", "close")</f>
        <v>open</v>
      </c>
    </row>
    <row r="8" spans="2:12" x14ac:dyDescent="0.2">
      <c r="B8" t="s">
        <v>10</v>
      </c>
      <c r="C8" t="s">
        <v>11</v>
      </c>
      <c r="D8" s="2" t="s">
        <v>11</v>
      </c>
      <c r="E8" s="2" t="s">
        <v>16</v>
      </c>
      <c r="F8" t="s">
        <v>18</v>
      </c>
      <c r="G8" t="s">
        <v>19</v>
      </c>
      <c r="H8" s="1">
        <v>9.8594443999999992</v>
      </c>
      <c r="I8" s="3">
        <v>14</v>
      </c>
      <c r="J8" s="3">
        <v>138.03222160000001</v>
      </c>
      <c r="K8" s="3" t="s">
        <v>11</v>
      </c>
      <c r="L8" s="2" t="str">
        <f>IF(ISNUMBER(SEARCH("AM",F8)),"open", "close")</f>
        <v>open</v>
      </c>
    </row>
    <row r="11" spans="2:12" x14ac:dyDescent="0.2">
      <c r="B11" s="19" t="s">
        <v>145</v>
      </c>
      <c r="C11" s="19" t="s">
        <v>11</v>
      </c>
      <c r="D11" s="18" t="s">
        <v>11</v>
      </c>
      <c r="E11" s="18" t="s">
        <v>11</v>
      </c>
      <c r="F11" s="19" t="s">
        <v>11</v>
      </c>
      <c r="G11" s="19" t="s">
        <v>11</v>
      </c>
      <c r="H11" s="9">
        <v>37.150555300000001</v>
      </c>
      <c r="I11" s="14" t="s">
        <v>11</v>
      </c>
      <c r="J11" s="14">
        <v>371.50555300000002</v>
      </c>
      <c r="K11" s="3">
        <v>68.84</v>
      </c>
      <c r="L11" s="2" t="str">
        <f t="shared" ref="L11:L20" si="0">IF(ISNUMBER(SEARCH("AM",F11)),"open", "close")</f>
        <v>close</v>
      </c>
    </row>
    <row r="12" spans="2:12" x14ac:dyDescent="0.2">
      <c r="B12" t="s">
        <v>145</v>
      </c>
      <c r="C12" t="s">
        <v>146</v>
      </c>
      <c r="D12" s="2" t="s">
        <v>11</v>
      </c>
      <c r="E12" s="2" t="s">
        <v>11</v>
      </c>
      <c r="F12" t="s">
        <v>11</v>
      </c>
      <c r="G12" t="s">
        <v>11</v>
      </c>
      <c r="H12" s="1">
        <v>37.150555300000001</v>
      </c>
      <c r="I12" s="3" t="s">
        <v>11</v>
      </c>
      <c r="J12" s="3">
        <v>371.50555300000002</v>
      </c>
      <c r="K12" s="3">
        <v>68.84</v>
      </c>
      <c r="L12" s="2" t="str">
        <f t="shared" si="0"/>
        <v>close</v>
      </c>
    </row>
    <row r="13" spans="2:12" x14ac:dyDescent="0.2">
      <c r="B13" t="s">
        <v>145</v>
      </c>
      <c r="C13" t="s">
        <v>11</v>
      </c>
      <c r="D13" s="2" t="s">
        <v>147</v>
      </c>
      <c r="E13" s="2" t="s">
        <v>11</v>
      </c>
      <c r="F13" t="s">
        <v>148</v>
      </c>
      <c r="G13" t="s">
        <v>149</v>
      </c>
      <c r="H13" s="1">
        <v>5.1363887999999998</v>
      </c>
      <c r="I13" s="3" t="s">
        <v>11</v>
      </c>
      <c r="J13" s="3">
        <v>51.363888000000003</v>
      </c>
      <c r="K13" s="3">
        <v>66.84</v>
      </c>
      <c r="L13" s="2" t="str">
        <f t="shared" si="0"/>
        <v>open</v>
      </c>
    </row>
    <row r="14" spans="2:12" x14ac:dyDescent="0.2">
      <c r="B14" t="s">
        <v>145</v>
      </c>
      <c r="C14" t="s">
        <v>11</v>
      </c>
      <c r="D14" s="2" t="s">
        <v>11</v>
      </c>
      <c r="E14" s="2" t="s">
        <v>16</v>
      </c>
      <c r="F14" t="s">
        <v>148</v>
      </c>
      <c r="G14" t="s">
        <v>149</v>
      </c>
      <c r="H14" s="1">
        <v>5.1363887999999998</v>
      </c>
      <c r="I14" s="3">
        <v>10</v>
      </c>
      <c r="J14" s="3">
        <v>51.363888000000003</v>
      </c>
      <c r="K14" s="3" t="s">
        <v>11</v>
      </c>
      <c r="L14" s="2" t="str">
        <f t="shared" si="0"/>
        <v>open</v>
      </c>
    </row>
    <row r="15" spans="2:12" x14ac:dyDescent="0.2">
      <c r="B15" t="s">
        <v>145</v>
      </c>
      <c r="C15" t="s">
        <v>11</v>
      </c>
      <c r="D15" s="2" t="s">
        <v>150</v>
      </c>
      <c r="E15" s="2" t="s">
        <v>11</v>
      </c>
      <c r="F15" t="s">
        <v>151</v>
      </c>
      <c r="G15" t="s">
        <v>152</v>
      </c>
      <c r="H15" s="1">
        <v>12.262777699999999</v>
      </c>
      <c r="I15" s="3" t="s">
        <v>11</v>
      </c>
      <c r="J15" s="3">
        <v>122.62777699999999</v>
      </c>
      <c r="K15" s="3">
        <v>0</v>
      </c>
      <c r="L15" s="2" t="str">
        <f t="shared" si="0"/>
        <v>open</v>
      </c>
    </row>
    <row r="16" spans="2:12" x14ac:dyDescent="0.2">
      <c r="B16" t="s">
        <v>145</v>
      </c>
      <c r="C16" t="s">
        <v>11</v>
      </c>
      <c r="D16" s="2" t="s">
        <v>11</v>
      </c>
      <c r="E16" s="2" t="s">
        <v>16</v>
      </c>
      <c r="F16" t="s">
        <v>151</v>
      </c>
      <c r="G16" t="s">
        <v>152</v>
      </c>
      <c r="H16" s="1">
        <v>12.262777699999999</v>
      </c>
      <c r="I16" s="3">
        <v>10</v>
      </c>
      <c r="J16" s="3">
        <v>122.62777699999999</v>
      </c>
      <c r="K16" s="3" t="s">
        <v>11</v>
      </c>
      <c r="L16" s="2" t="str">
        <f t="shared" si="0"/>
        <v>open</v>
      </c>
    </row>
    <row r="17" spans="2:12" x14ac:dyDescent="0.2">
      <c r="B17" t="s">
        <v>145</v>
      </c>
      <c r="C17" t="s">
        <v>11</v>
      </c>
      <c r="D17" s="2" t="s">
        <v>153</v>
      </c>
      <c r="E17" s="2" t="s">
        <v>11</v>
      </c>
      <c r="F17" t="s">
        <v>154</v>
      </c>
      <c r="G17" t="s">
        <v>155</v>
      </c>
      <c r="H17" s="1">
        <v>13.592499999999999</v>
      </c>
      <c r="I17" s="3" t="s">
        <v>11</v>
      </c>
      <c r="J17" s="3">
        <v>135.92500000000001</v>
      </c>
      <c r="K17" s="3">
        <v>2</v>
      </c>
      <c r="L17" s="2" t="str">
        <f t="shared" si="0"/>
        <v>open</v>
      </c>
    </row>
    <row r="18" spans="2:12" x14ac:dyDescent="0.2">
      <c r="B18" t="s">
        <v>145</v>
      </c>
      <c r="C18" t="s">
        <v>11</v>
      </c>
      <c r="D18" s="2" t="s">
        <v>11</v>
      </c>
      <c r="E18" s="2" t="s">
        <v>16</v>
      </c>
      <c r="F18" t="s">
        <v>154</v>
      </c>
      <c r="G18" t="s">
        <v>155</v>
      </c>
      <c r="H18" s="1">
        <v>13.592499999999999</v>
      </c>
      <c r="I18" s="3">
        <v>10</v>
      </c>
      <c r="J18" s="3">
        <v>135.92500000000001</v>
      </c>
      <c r="K18" s="3" t="s">
        <v>11</v>
      </c>
      <c r="L18" s="2" t="str">
        <f t="shared" si="0"/>
        <v>open</v>
      </c>
    </row>
    <row r="19" spans="2:12" x14ac:dyDescent="0.2">
      <c r="B19" t="s">
        <v>145</v>
      </c>
      <c r="C19" t="s">
        <v>11</v>
      </c>
      <c r="D19" s="2" t="s">
        <v>156</v>
      </c>
      <c r="E19" s="2" t="s">
        <v>11</v>
      </c>
      <c r="F19" t="s">
        <v>157</v>
      </c>
      <c r="G19" t="s">
        <v>158</v>
      </c>
      <c r="H19" s="1">
        <v>6.1588887999999997</v>
      </c>
      <c r="I19" s="3" t="s">
        <v>11</v>
      </c>
      <c r="J19" s="3">
        <v>61.588887999999997</v>
      </c>
      <c r="K19" s="3">
        <v>0</v>
      </c>
      <c r="L19" s="2" t="str">
        <f t="shared" si="0"/>
        <v>open</v>
      </c>
    </row>
    <row r="20" spans="2:12" x14ac:dyDescent="0.2">
      <c r="B20" t="s">
        <v>145</v>
      </c>
      <c r="C20" t="s">
        <v>11</v>
      </c>
      <c r="D20" s="2" t="s">
        <v>11</v>
      </c>
      <c r="E20" s="2" t="s">
        <v>16</v>
      </c>
      <c r="F20" t="s">
        <v>157</v>
      </c>
      <c r="G20" t="s">
        <v>158</v>
      </c>
      <c r="H20" s="1">
        <v>6.1588887999999997</v>
      </c>
      <c r="I20" s="3">
        <v>10</v>
      </c>
      <c r="J20" s="3">
        <v>61.588887999999997</v>
      </c>
      <c r="K20" s="3" t="s">
        <v>11</v>
      </c>
      <c r="L20" s="2" t="str">
        <f t="shared" si="0"/>
        <v>open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Payroll FOH</vt:lpstr>
      <vt:lpstr>Payroll BOH</vt:lpstr>
      <vt:lpstr>RECEPTION</vt:lpstr>
      <vt:lpstr>'Payroll FOH'!Print_Area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Jewell</dc:creator>
  <cp:lastModifiedBy>Microsoft Office User</cp:lastModifiedBy>
  <cp:lastPrinted>2021-01-26T23:23:37Z</cp:lastPrinted>
  <dcterms:created xsi:type="dcterms:W3CDTF">2021-02-05T04:18:07Z</dcterms:created>
  <dcterms:modified xsi:type="dcterms:W3CDTF">2021-02-06T15:06:07Z</dcterms:modified>
</cp:coreProperties>
</file>