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/git/can-sensor-board/design-calculations/"/>
    </mc:Choice>
  </mc:AlternateContent>
  <xr:revisionPtr revIDLastSave="0" documentId="13_ncr:1_{30D32BB6-5089-234B-8781-36DBFB47EB9A}" xr6:coauthVersionLast="46" xr6:coauthVersionMax="46" xr10:uidLastSave="{00000000-0000-0000-0000-000000000000}"/>
  <bookViews>
    <workbookView xWindow="21960" yWindow="7580" windowWidth="28040" windowHeight="17440" xr2:uid="{2D5EBCF4-9CB8-3B45-97AB-DE5E0C901AA7}"/>
  </bookViews>
  <sheets>
    <sheet name="Cryst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23" i="1"/>
  <c r="C12" i="1"/>
  <c r="C16" i="1" s="1"/>
</calcChain>
</file>

<file path=xl/sharedStrings.xml><?xml version="1.0" encoding="utf-8"?>
<sst xmlns="http://schemas.openxmlformats.org/spreadsheetml/2006/main" count="28" uniqueCount="23">
  <si>
    <t>https://datasheet.lcsc.com/lcsc/1912111437_TAE-Zhejiang-Abel-Elec-TAXM8M4RDBCCT2T_C400090.pdf</t>
  </si>
  <si>
    <t>ESR</t>
  </si>
  <si>
    <t>ohm</t>
  </si>
  <si>
    <t>F</t>
  </si>
  <si>
    <t>f</t>
  </si>
  <si>
    <t>Hz</t>
  </si>
  <si>
    <t>Co</t>
  </si>
  <si>
    <t>Cl</t>
  </si>
  <si>
    <t>shunt cap</t>
  </si>
  <si>
    <t>norm load cap</t>
  </si>
  <si>
    <t>gmcrit</t>
  </si>
  <si>
    <t>gm</t>
  </si>
  <si>
    <t>mA/V</t>
  </si>
  <si>
    <t>http://www.raltron.com/wp-content/uploads/2016/11/Oscillator-design-guide-for-STM8S-STM8A-and-STM32-microcontrollers-ST-MICRO-1.pdf</t>
  </si>
  <si>
    <t>gmargin</t>
  </si>
  <si>
    <t>ensure &gt;5</t>
  </si>
  <si>
    <t>1. Check cystal gain margin</t>
  </si>
  <si>
    <t>2. Calculate load cap value</t>
  </si>
  <si>
    <t>Cs</t>
  </si>
  <si>
    <t>stray pcb cap</t>
  </si>
  <si>
    <t>3. Calculate drive level and Rext</t>
  </si>
  <si>
    <t>Initial estimation of Rext</t>
  </si>
  <si>
    <t>Rext(est)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</si>
</sst>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1" fillId="0" borderId="0" xfId="0" applyNumberFormat="1" applyFont="1"/>
    <xf numFmtId="2" fontId="1" fillId="0" borderId="1" xfId="0" applyNumberFormat="1" applyFont="1" applyFill="1" applyBorder="1"/>
    <xf numFmtId="169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0DF2-991C-6C4C-B8E6-3B410F461D84}">
  <dimension ref="B2:E29"/>
  <sheetViews>
    <sheetView tabSelected="1" topLeftCell="A6" workbookViewId="0">
      <selection activeCell="G31" sqref="G31"/>
    </sheetView>
  </sheetViews>
  <sheetFormatPr baseColWidth="10" defaultRowHeight="16" x14ac:dyDescent="0.2"/>
  <cols>
    <col min="1" max="16384" width="10.83203125" style="1"/>
  </cols>
  <sheetData>
    <row r="2" spans="2:5" x14ac:dyDescent="0.2">
      <c r="B2" s="1" t="s">
        <v>0</v>
      </c>
    </row>
    <row r="3" spans="2:5" x14ac:dyDescent="0.2">
      <c r="B3" s="1" t="s">
        <v>13</v>
      </c>
    </row>
    <row r="5" spans="2:5" x14ac:dyDescent="0.2">
      <c r="B5" s="5" t="s">
        <v>16</v>
      </c>
    </row>
    <row r="7" spans="2:5" x14ac:dyDescent="0.2">
      <c r="B7" s="1" t="s">
        <v>1</v>
      </c>
      <c r="C7" s="1">
        <v>250</v>
      </c>
      <c r="D7" s="1" t="s">
        <v>2</v>
      </c>
    </row>
    <row r="8" spans="2:5" x14ac:dyDescent="0.2">
      <c r="B8" s="1" t="s">
        <v>4</v>
      </c>
      <c r="C8" s="2">
        <v>8000000</v>
      </c>
      <c r="D8" s="1" t="s">
        <v>5</v>
      </c>
    </row>
    <row r="9" spans="2:5" x14ac:dyDescent="0.2">
      <c r="B9" s="1" t="s">
        <v>6</v>
      </c>
      <c r="C9" s="2">
        <v>7.0000000000000001E-12</v>
      </c>
      <c r="D9" s="1" t="s">
        <v>3</v>
      </c>
      <c r="E9" s="1" t="s">
        <v>8</v>
      </c>
    </row>
    <row r="10" spans="2:5" x14ac:dyDescent="0.2">
      <c r="B10" s="1" t="s">
        <v>7</v>
      </c>
      <c r="C10" s="2">
        <v>9.9999999999999994E-12</v>
      </c>
      <c r="D10" s="1" t="s">
        <v>3</v>
      </c>
      <c r="E10" s="1" t="s">
        <v>9</v>
      </c>
    </row>
    <row r="12" spans="2:5" x14ac:dyDescent="0.2">
      <c r="B12" s="1" t="s">
        <v>10</v>
      </c>
      <c r="C12" s="3">
        <f>4*C7*(2*PI()*C8)^2*(C9+C10)^2*1000</f>
        <v>0.73019281201019504</v>
      </c>
      <c r="D12" s="1" t="s">
        <v>12</v>
      </c>
    </row>
    <row r="14" spans="2:5" x14ac:dyDescent="0.2">
      <c r="B14" s="1" t="s">
        <v>11</v>
      </c>
      <c r="C14" s="1">
        <v>10</v>
      </c>
      <c r="D14" s="1" t="s">
        <v>12</v>
      </c>
    </row>
    <row r="16" spans="2:5" x14ac:dyDescent="0.2">
      <c r="B16" s="1" t="s">
        <v>14</v>
      </c>
      <c r="C16" s="4">
        <f>C14/C12</f>
        <v>13.695012927435362</v>
      </c>
      <c r="E16" s="1" t="s">
        <v>15</v>
      </c>
    </row>
    <row r="19" spans="2:5" x14ac:dyDescent="0.2">
      <c r="B19" s="5" t="s">
        <v>17</v>
      </c>
    </row>
    <row r="21" spans="2:5" x14ac:dyDescent="0.2">
      <c r="B21" s="1" t="s">
        <v>18</v>
      </c>
      <c r="C21" s="2">
        <v>4.9999999999999997E-12</v>
      </c>
      <c r="D21" s="1" t="s">
        <v>3</v>
      </c>
      <c r="E21" s="1" t="s">
        <v>19</v>
      </c>
    </row>
    <row r="22" spans="2:5" x14ac:dyDescent="0.2">
      <c r="E22" s="6"/>
    </row>
    <row r="23" spans="2:5" x14ac:dyDescent="0.2">
      <c r="B23" s="1" t="s">
        <v>7</v>
      </c>
      <c r="C23" s="2">
        <f>(C10-C21)*2</f>
        <v>9.9999999999999994E-12</v>
      </c>
    </row>
    <row r="25" spans="2:5" x14ac:dyDescent="0.2">
      <c r="B25" s="5" t="s">
        <v>20</v>
      </c>
    </row>
    <row r="27" spans="2:5" x14ac:dyDescent="0.2">
      <c r="B27" s="1" t="s">
        <v>21</v>
      </c>
    </row>
    <row r="29" spans="2:5" x14ac:dyDescent="0.2">
      <c r="B29" s="1" t="s">
        <v>22</v>
      </c>
      <c r="C29" s="7">
        <f>1/(2*PI()*C8*C23)</f>
        <v>1989.4367886486921</v>
      </c>
      <c r="D29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N</dc:creator>
  <cp:lastModifiedBy>Cameron N</cp:lastModifiedBy>
  <dcterms:created xsi:type="dcterms:W3CDTF">2021-04-23T04:04:48Z</dcterms:created>
  <dcterms:modified xsi:type="dcterms:W3CDTF">2021-04-23T07:38:59Z</dcterms:modified>
</cp:coreProperties>
</file>