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ibochilai-X\doc\"/>
    </mc:Choice>
  </mc:AlternateContent>
  <bookViews>
    <workbookView xWindow="0" yWindow="0" windowWidth="15375" windowHeight="7403"/>
  </bookViews>
  <sheets>
    <sheet name="蜗轮蜗杆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9" i="1"/>
  <c r="G18" i="1"/>
  <c r="G17" i="1"/>
  <c r="G16" i="1"/>
  <c r="G15" i="1"/>
  <c r="F13" i="1"/>
  <c r="F12" i="1"/>
  <c r="F11" i="1"/>
  <c r="F10" i="1"/>
  <c r="G10" i="1"/>
  <c r="G9" i="1"/>
  <c r="F8" i="1"/>
  <c r="G7" i="1"/>
  <c r="F7" i="1"/>
  <c r="G6" i="1"/>
  <c r="F6" i="1"/>
  <c r="G5" i="1"/>
  <c r="F5" i="1"/>
  <c r="F4" i="1"/>
  <c r="G4" i="1"/>
  <c r="G3" i="1"/>
  <c r="F3" i="1"/>
  <c r="G2" i="1"/>
  <c r="F2" i="1"/>
</calcChain>
</file>

<file path=xl/sharedStrings.xml><?xml version="1.0" encoding="utf-8"?>
<sst xmlns="http://schemas.openxmlformats.org/spreadsheetml/2006/main" count="41" uniqueCount="41">
  <si>
    <t>m</t>
    <phoneticPr fontId="1" type="noConversion"/>
  </si>
  <si>
    <t>z1</t>
    <phoneticPr fontId="1" type="noConversion"/>
  </si>
  <si>
    <t>z2</t>
    <phoneticPr fontId="1" type="noConversion"/>
  </si>
  <si>
    <t>d1</t>
    <phoneticPr fontId="1" type="noConversion"/>
  </si>
  <si>
    <t>齿顶高</t>
    <phoneticPr fontId="1" type="noConversion"/>
  </si>
  <si>
    <t>ha</t>
    <phoneticPr fontId="1" type="noConversion"/>
  </si>
  <si>
    <t>蜗杆</t>
    <phoneticPr fontId="1" type="noConversion"/>
  </si>
  <si>
    <t>蜗轮</t>
    <phoneticPr fontId="1" type="noConversion"/>
  </si>
  <si>
    <t>齿根高</t>
    <phoneticPr fontId="1" type="noConversion"/>
  </si>
  <si>
    <t>hf</t>
    <phoneticPr fontId="1" type="noConversion"/>
  </si>
  <si>
    <t>全齿高</t>
    <phoneticPr fontId="1" type="noConversion"/>
  </si>
  <si>
    <t>h</t>
    <phoneticPr fontId="1" type="noConversion"/>
  </si>
  <si>
    <t>分度圆直径</t>
    <phoneticPr fontId="1" type="noConversion"/>
  </si>
  <si>
    <t>d</t>
    <phoneticPr fontId="1" type="noConversion"/>
  </si>
  <si>
    <t>齿顶圆直径</t>
    <phoneticPr fontId="1" type="noConversion"/>
  </si>
  <si>
    <t>da</t>
    <phoneticPr fontId="1" type="noConversion"/>
  </si>
  <si>
    <t>齿根圆直径</t>
    <phoneticPr fontId="1" type="noConversion"/>
  </si>
  <si>
    <t>df</t>
    <phoneticPr fontId="1" type="noConversion"/>
  </si>
  <si>
    <t>蜗杆导程角</t>
    <phoneticPr fontId="1" type="noConversion"/>
  </si>
  <si>
    <t>gamma</t>
    <phoneticPr fontId="1" type="noConversion"/>
  </si>
  <si>
    <t>蜗轮螺旋角</t>
    <phoneticPr fontId="1" type="noConversion"/>
  </si>
  <si>
    <t>beta2</t>
    <phoneticPr fontId="1" type="noConversion"/>
  </si>
  <si>
    <t>节圆直径</t>
    <phoneticPr fontId="1" type="noConversion"/>
  </si>
  <si>
    <t>d'</t>
    <phoneticPr fontId="1" type="noConversion"/>
  </si>
  <si>
    <t>传动中心距</t>
    <phoneticPr fontId="1" type="noConversion"/>
  </si>
  <si>
    <t>a'</t>
    <phoneticPr fontId="1" type="noConversion"/>
  </si>
  <si>
    <t>蜗杆轴向齿距</t>
    <phoneticPr fontId="1" type="noConversion"/>
  </si>
  <si>
    <t>pa1</t>
    <phoneticPr fontId="1" type="noConversion"/>
  </si>
  <si>
    <t>蜗杆螺旋线导程</t>
    <phoneticPr fontId="1" type="noConversion"/>
  </si>
  <si>
    <t>蜗轮顶圆直径</t>
    <phoneticPr fontId="1" type="noConversion"/>
  </si>
  <si>
    <t>蜗轮齿宽</t>
    <phoneticPr fontId="1" type="noConversion"/>
  </si>
  <si>
    <t>D2&lt;=</t>
    <phoneticPr fontId="1" type="noConversion"/>
  </si>
  <si>
    <t>b2&lt;=</t>
    <phoneticPr fontId="1" type="noConversion"/>
  </si>
  <si>
    <t>齿根圆弧面半径</t>
    <phoneticPr fontId="1" type="noConversion"/>
  </si>
  <si>
    <t>R1</t>
    <phoneticPr fontId="1" type="noConversion"/>
  </si>
  <si>
    <t>齿顶圆弧面半径</t>
    <phoneticPr fontId="1" type="noConversion"/>
  </si>
  <si>
    <t>R2</t>
    <phoneticPr fontId="1" type="noConversion"/>
  </si>
  <si>
    <t>齿宽角</t>
    <phoneticPr fontId="1" type="noConversion"/>
  </si>
  <si>
    <t>theta</t>
    <phoneticPr fontId="1" type="noConversion"/>
  </si>
  <si>
    <t>蜗杆螺纹长度</t>
    <phoneticPr fontId="1" type="noConversion"/>
  </si>
  <si>
    <t>L&gt;=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</si>
</sst>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4" sqref="F14"/>
    </sheetView>
  </sheetViews>
  <sheetFormatPr defaultRowHeight="13.9" x14ac:dyDescent="0.4"/>
  <cols>
    <col min="4" max="4" width="22.265625" customWidth="1"/>
  </cols>
  <sheetData>
    <row r="1" spans="1:8" x14ac:dyDescent="0.4">
      <c r="A1" t="s">
        <v>0</v>
      </c>
      <c r="B1">
        <v>1.25</v>
      </c>
      <c r="F1" t="s">
        <v>6</v>
      </c>
      <c r="G1" t="s">
        <v>7</v>
      </c>
    </row>
    <row r="2" spans="1:8" x14ac:dyDescent="0.4">
      <c r="A2" t="s">
        <v>1</v>
      </c>
      <c r="B2">
        <v>1</v>
      </c>
      <c r="D2" t="s">
        <v>4</v>
      </c>
      <c r="E2" t="s">
        <v>5</v>
      </c>
      <c r="F2">
        <f>B1</f>
        <v>1.25</v>
      </c>
      <c r="G2">
        <f>B1</f>
        <v>1.25</v>
      </c>
    </row>
    <row r="3" spans="1:8" x14ac:dyDescent="0.4">
      <c r="A3" t="s">
        <v>2</v>
      </c>
      <c r="B3">
        <v>40</v>
      </c>
      <c r="D3" t="s">
        <v>8</v>
      </c>
      <c r="E3" t="s">
        <v>9</v>
      </c>
      <c r="F3">
        <f>1.2*B1</f>
        <v>1.5</v>
      </c>
      <c r="G3">
        <f>1.2*B1</f>
        <v>1.5</v>
      </c>
    </row>
    <row r="4" spans="1:8" x14ac:dyDescent="0.4">
      <c r="A4" t="s">
        <v>3</v>
      </c>
      <c r="B4">
        <v>20</v>
      </c>
      <c r="D4" t="s">
        <v>10</v>
      </c>
      <c r="E4" t="s">
        <v>11</v>
      </c>
      <c r="F4">
        <f>F3+F2</f>
        <v>2.75</v>
      </c>
      <c r="G4">
        <f>G3+G2</f>
        <v>2.75</v>
      </c>
    </row>
    <row r="5" spans="1:8" x14ac:dyDescent="0.4">
      <c r="D5" t="s">
        <v>12</v>
      </c>
      <c r="E5" t="s">
        <v>13</v>
      </c>
      <c r="F5">
        <f>B4</f>
        <v>20</v>
      </c>
      <c r="G5">
        <f>B1*B3</f>
        <v>50</v>
      </c>
    </row>
    <row r="6" spans="1:8" x14ac:dyDescent="0.4">
      <c r="D6" t="s">
        <v>14</v>
      </c>
      <c r="E6" t="s">
        <v>15</v>
      </c>
      <c r="F6">
        <f>F5+2*F2</f>
        <v>22.5</v>
      </c>
      <c r="G6">
        <f>G5+2*G2</f>
        <v>52.5</v>
      </c>
    </row>
    <row r="7" spans="1:8" x14ac:dyDescent="0.4">
      <c r="D7" t="s">
        <v>16</v>
      </c>
      <c r="E7" t="s">
        <v>17</v>
      </c>
      <c r="F7">
        <f>F5-2*F3</f>
        <v>17</v>
      </c>
      <c r="G7">
        <f>G5-2*G3</f>
        <v>47</v>
      </c>
    </row>
    <row r="8" spans="1:8" x14ac:dyDescent="0.4">
      <c r="D8" t="s">
        <v>18</v>
      </c>
      <c r="E8" t="s">
        <v>19</v>
      </c>
      <c r="F8">
        <f>ATAN((B2*B1)/B4)/PI()*180</f>
        <v>3.5763343749973515</v>
      </c>
    </row>
    <row r="9" spans="1:8" x14ac:dyDescent="0.4">
      <c r="D9" t="s">
        <v>20</v>
      </c>
      <c r="E9" t="s">
        <v>21</v>
      </c>
      <c r="G9">
        <f>F8</f>
        <v>3.5763343749973515</v>
      </c>
    </row>
    <row r="10" spans="1:8" x14ac:dyDescent="0.4">
      <c r="D10" t="s">
        <v>22</v>
      </c>
      <c r="E10" t="s">
        <v>23</v>
      </c>
      <c r="F10">
        <f>F5</f>
        <v>20</v>
      </c>
      <c r="G10">
        <f>G5</f>
        <v>50</v>
      </c>
    </row>
    <row r="11" spans="1:8" x14ac:dyDescent="0.4">
      <c r="D11" t="s">
        <v>24</v>
      </c>
      <c r="E11" t="s">
        <v>25</v>
      </c>
      <c r="F11">
        <f>0.5*(F5+B1*B3)</f>
        <v>35</v>
      </c>
    </row>
    <row r="12" spans="1:8" x14ac:dyDescent="0.4">
      <c r="D12" t="s">
        <v>26</v>
      </c>
      <c r="E12" t="s">
        <v>27</v>
      </c>
      <c r="F12">
        <f>PI()*B1</f>
        <v>3.9269908169872414</v>
      </c>
    </row>
    <row r="13" spans="1:8" x14ac:dyDescent="0.4">
      <c r="D13" t="s">
        <v>28</v>
      </c>
      <c r="F13">
        <f>B2*F12</f>
        <v>3.9269908169872414</v>
      </c>
    </row>
    <row r="14" spans="1:8" x14ac:dyDescent="0.4">
      <c r="D14" t="s">
        <v>39</v>
      </c>
      <c r="E14" t="s">
        <v>40</v>
      </c>
      <c r="F14">
        <f>B1*(11+0.06*B3)</f>
        <v>16.75</v>
      </c>
    </row>
    <row r="15" spans="1:8" x14ac:dyDescent="0.4">
      <c r="D15" t="s">
        <v>29</v>
      </c>
      <c r="E15" t="s">
        <v>31</v>
      </c>
      <c r="G15">
        <f>G6+2*B1</f>
        <v>55</v>
      </c>
    </row>
    <row r="16" spans="1:8" x14ac:dyDescent="0.4">
      <c r="D16" t="s">
        <v>30</v>
      </c>
      <c r="E16" t="s">
        <v>32</v>
      </c>
      <c r="G16">
        <f>0.75*F6</f>
        <v>16.875</v>
      </c>
      <c r="H16">
        <v>16</v>
      </c>
    </row>
    <row r="17" spans="4:7" x14ac:dyDescent="0.4">
      <c r="D17" t="s">
        <v>33</v>
      </c>
      <c r="E17" t="s">
        <v>34</v>
      </c>
      <c r="G17">
        <f>F6/2+0.2*B1</f>
        <v>11.5</v>
      </c>
    </row>
    <row r="18" spans="4:7" x14ac:dyDescent="0.4">
      <c r="D18" t="s">
        <v>35</v>
      </c>
      <c r="E18" t="s">
        <v>36</v>
      </c>
      <c r="G18">
        <f>F7/2+0.2*B1</f>
        <v>8.75</v>
      </c>
    </row>
    <row r="19" spans="4:7" x14ac:dyDescent="0.4">
      <c r="D19" t="s">
        <v>37</v>
      </c>
      <c r="E19" t="s">
        <v>38</v>
      </c>
      <c r="G19">
        <f>ASIN(H16/(F6-0.5*B1))*2/PI()*180</f>
        <v>94.012580606888207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蜗轮蜗杆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CFRPG</dc:creator>
  <cp:lastModifiedBy>CFRPG</cp:lastModifiedBy>
  <dcterms:created xsi:type="dcterms:W3CDTF">2018-02-21T14:19:58Z</dcterms:created>
  <dcterms:modified xsi:type="dcterms:W3CDTF">2018-02-21T14:50:11Z</dcterms:modified>
</cp:coreProperties>
</file>