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hibochilai-X\doc\"/>
    </mc:Choice>
  </mc:AlternateContent>
  <bookViews>
    <workbookView xWindow="0" yWindow="0" windowWidth="15375" windowHeight="7410" activeTab="3"/>
  </bookViews>
  <sheets>
    <sheet name="蜗轮蜗杆" sheetId="1" r:id="rId1"/>
    <sheet name="轴" sheetId="2" r:id="rId2"/>
    <sheet name="弯曲强度" sheetId="3" r:id="rId3"/>
    <sheet name="电机" sheetId="4" r:id="rId4"/>
  </sheets>
  <definedNames>
    <definedName name="_xlnm._FilterDatabase" localSheetId="3" hidden="1">电机!$A$1:$N$26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2" i="4"/>
  <c r="J7" i="4"/>
  <c r="H7" i="4"/>
  <c r="M6" i="4"/>
  <c r="M2" i="4"/>
  <c r="M5" i="4"/>
  <c r="M8" i="4"/>
  <c r="M4" i="4"/>
  <c r="M7" i="4"/>
  <c r="M9" i="4"/>
  <c r="M3" i="4"/>
  <c r="H6" i="4"/>
  <c r="H2" i="4"/>
  <c r="H5" i="4"/>
  <c r="H8" i="4"/>
  <c r="H4" i="4"/>
  <c r="H9" i="4"/>
  <c r="H3" i="4"/>
  <c r="E8" i="4"/>
  <c r="J6" i="4"/>
  <c r="J2" i="4"/>
  <c r="J5" i="4"/>
  <c r="J8" i="4"/>
  <c r="J4" i="4"/>
  <c r="J9" i="4"/>
  <c r="J3" i="4"/>
  <c r="E6" i="4"/>
  <c r="E2" i="4"/>
  <c r="E5" i="4"/>
  <c r="E4" i="4"/>
  <c r="E7" i="4"/>
  <c r="E9" i="4"/>
  <c r="E3" i="4"/>
  <c r="L2" i="4"/>
  <c r="L5" i="4"/>
  <c r="L8" i="4"/>
  <c r="L4" i="4"/>
  <c r="L7" i="4"/>
  <c r="L9" i="4"/>
  <c r="G2" i="4"/>
  <c r="G5" i="4"/>
  <c r="G8" i="4"/>
  <c r="G4" i="4"/>
  <c r="G7" i="4"/>
  <c r="G9" i="4"/>
  <c r="L6" i="4"/>
  <c r="G6" i="4"/>
  <c r="L3" i="4"/>
  <c r="G3" i="4"/>
  <c r="C6" i="3" l="1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6" i="3"/>
  <c r="D3" i="3"/>
  <c r="F3" i="3" s="1"/>
  <c r="D2" i="3"/>
  <c r="F2" i="3" s="1"/>
  <c r="O6" i="2" l="1"/>
  <c r="I7" i="2"/>
  <c r="C8" i="2"/>
  <c r="K8" i="2"/>
  <c r="E9" i="2"/>
  <c r="K9" i="2"/>
  <c r="P9" i="2"/>
  <c r="G10" i="2"/>
  <c r="M10" i="2"/>
  <c r="D11" i="2"/>
  <c r="I11" i="2"/>
  <c r="O11" i="2"/>
  <c r="F12" i="2"/>
  <c r="K12" i="2"/>
  <c r="C13" i="2"/>
  <c r="H13" i="2"/>
  <c r="M13" i="2"/>
  <c r="E14" i="2"/>
  <c r="J14" i="2"/>
  <c r="O14" i="2"/>
  <c r="G15" i="2"/>
  <c r="L15" i="2"/>
  <c r="C16" i="2"/>
  <c r="I16" i="2"/>
  <c r="N16" i="2"/>
  <c r="E17" i="2"/>
  <c r="K17" i="2"/>
  <c r="P17" i="2"/>
  <c r="G18" i="2"/>
  <c r="M18" i="2"/>
  <c r="D19" i="2"/>
  <c r="I19" i="2"/>
  <c r="O19" i="2"/>
  <c r="F20" i="2"/>
  <c r="K20" i="2"/>
  <c r="C21" i="2"/>
  <c r="H21" i="2"/>
  <c r="M21" i="2"/>
  <c r="E22" i="2"/>
  <c r="J22" i="2"/>
  <c r="O22" i="2"/>
  <c r="G23" i="2"/>
  <c r="L23" i="2"/>
  <c r="B6" i="2"/>
  <c r="B12" i="2"/>
  <c r="B17" i="2"/>
  <c r="B22" i="2"/>
  <c r="B2" i="2"/>
  <c r="I5" i="2" s="1"/>
  <c r="G6" i="2" l="1"/>
  <c r="M5" i="2"/>
  <c r="B21" i="2"/>
  <c r="B16" i="2"/>
  <c r="B10" i="2"/>
  <c r="P23" i="2"/>
  <c r="K23" i="2"/>
  <c r="E23" i="2"/>
  <c r="N22" i="2"/>
  <c r="I22" i="2"/>
  <c r="C22" i="2"/>
  <c r="L21" i="2"/>
  <c r="G21" i="2"/>
  <c r="O20" i="2"/>
  <c r="J20" i="2"/>
  <c r="E20" i="2"/>
  <c r="M19" i="2"/>
  <c r="H19" i="2"/>
  <c r="C19" i="2"/>
  <c r="K18" i="2"/>
  <c r="F18" i="2"/>
  <c r="O17" i="2"/>
  <c r="I17" i="2"/>
  <c r="D17" i="2"/>
  <c r="M16" i="2"/>
  <c r="G16" i="2"/>
  <c r="P15" i="2"/>
  <c r="K15" i="2"/>
  <c r="E15" i="2"/>
  <c r="N14" i="2"/>
  <c r="I14" i="2"/>
  <c r="C14" i="2"/>
  <c r="L13" i="2"/>
  <c r="G13" i="2"/>
  <c r="O12" i="2"/>
  <c r="J12" i="2"/>
  <c r="E12" i="2"/>
  <c r="M11" i="2"/>
  <c r="H11" i="2"/>
  <c r="C11" i="2"/>
  <c r="K10" i="2"/>
  <c r="F10" i="2"/>
  <c r="O9" i="2"/>
  <c r="I9" i="2"/>
  <c r="D9" i="2"/>
  <c r="J8" i="2"/>
  <c r="P7" i="2"/>
  <c r="H7" i="2"/>
  <c r="N6" i="2"/>
  <c r="F6" i="2"/>
  <c r="L5" i="2"/>
  <c r="B14" i="2"/>
  <c r="O23" i="2"/>
  <c r="D23" i="2"/>
  <c r="P21" i="2"/>
  <c r="E21" i="2"/>
  <c r="I20" i="2"/>
  <c r="G19" i="2"/>
  <c r="J18" i="2"/>
  <c r="H17" i="2"/>
  <c r="F16" i="2"/>
  <c r="I15" i="2"/>
  <c r="D15" i="2"/>
  <c r="M14" i="2"/>
  <c r="G14" i="2"/>
  <c r="P13" i="2"/>
  <c r="K13" i="2"/>
  <c r="E13" i="2"/>
  <c r="N12" i="2"/>
  <c r="I12" i="2"/>
  <c r="C12" i="2"/>
  <c r="L11" i="2"/>
  <c r="G11" i="2"/>
  <c r="O10" i="2"/>
  <c r="J10" i="2"/>
  <c r="E10" i="2"/>
  <c r="M9" i="2"/>
  <c r="H9" i="2"/>
  <c r="O8" i="2"/>
  <c r="G8" i="2"/>
  <c r="M7" i="2"/>
  <c r="E7" i="2"/>
  <c r="K6" i="2"/>
  <c r="C6" i="2"/>
  <c r="C5" i="2"/>
  <c r="D5" i="2"/>
  <c r="E5" i="2"/>
  <c r="F5" i="2"/>
  <c r="J5" i="2"/>
  <c r="N5" i="2"/>
  <c r="D6" i="2"/>
  <c r="H6" i="2"/>
  <c r="L6" i="2"/>
  <c r="P6" i="2"/>
  <c r="F7" i="2"/>
  <c r="J7" i="2"/>
  <c r="N7" i="2"/>
  <c r="D8" i="2"/>
  <c r="H8" i="2"/>
  <c r="L8" i="2"/>
  <c r="P8" i="2"/>
  <c r="F9" i="2"/>
  <c r="J9" i="2"/>
  <c r="N9" i="2"/>
  <c r="D10" i="2"/>
  <c r="H10" i="2"/>
  <c r="L10" i="2"/>
  <c r="P10" i="2"/>
  <c r="F11" i="2"/>
  <c r="J11" i="2"/>
  <c r="N11" i="2"/>
  <c r="D12" i="2"/>
  <c r="H12" i="2"/>
  <c r="L12" i="2"/>
  <c r="P12" i="2"/>
  <c r="F13" i="2"/>
  <c r="J13" i="2"/>
  <c r="N13" i="2"/>
  <c r="D14" i="2"/>
  <c r="H14" i="2"/>
  <c r="L14" i="2"/>
  <c r="P14" i="2"/>
  <c r="F15" i="2"/>
  <c r="J15" i="2"/>
  <c r="N15" i="2"/>
  <c r="D16" i="2"/>
  <c r="H16" i="2"/>
  <c r="L16" i="2"/>
  <c r="P16" i="2"/>
  <c r="F17" i="2"/>
  <c r="J17" i="2"/>
  <c r="N17" i="2"/>
  <c r="D18" i="2"/>
  <c r="H18" i="2"/>
  <c r="L18" i="2"/>
  <c r="P18" i="2"/>
  <c r="F19" i="2"/>
  <c r="J19" i="2"/>
  <c r="N19" i="2"/>
  <c r="D20" i="2"/>
  <c r="H20" i="2"/>
  <c r="L20" i="2"/>
  <c r="P20" i="2"/>
  <c r="F21" i="2"/>
  <c r="J21" i="2"/>
  <c r="N21" i="2"/>
  <c r="D22" i="2"/>
  <c r="H22" i="2"/>
  <c r="L22" i="2"/>
  <c r="P22" i="2"/>
  <c r="F23" i="2"/>
  <c r="J23" i="2"/>
  <c r="N23" i="2"/>
  <c r="B7" i="2"/>
  <c r="B11" i="2"/>
  <c r="B15" i="2"/>
  <c r="B19" i="2"/>
  <c r="B23" i="2"/>
  <c r="G5" i="2"/>
  <c r="K5" i="2"/>
  <c r="O5" i="2"/>
  <c r="E6" i="2"/>
  <c r="I6" i="2"/>
  <c r="M6" i="2"/>
  <c r="C7" i="2"/>
  <c r="G7" i="2"/>
  <c r="K7" i="2"/>
  <c r="O7" i="2"/>
  <c r="E8" i="2"/>
  <c r="I8" i="2"/>
  <c r="M8" i="2"/>
  <c r="C9" i="2"/>
  <c r="B20" i="2"/>
  <c r="B9" i="2"/>
  <c r="I23" i="2"/>
  <c r="M22" i="2"/>
  <c r="G22" i="2"/>
  <c r="K21" i="2"/>
  <c r="N20" i="2"/>
  <c r="C20" i="2"/>
  <c r="L19" i="2"/>
  <c r="O18" i="2"/>
  <c r="E18" i="2"/>
  <c r="M17" i="2"/>
  <c r="C17" i="2"/>
  <c r="K16" i="2"/>
  <c r="O15" i="2"/>
  <c r="B5" i="2"/>
  <c r="B18" i="2"/>
  <c r="B13" i="2"/>
  <c r="B8" i="2"/>
  <c r="M23" i="2"/>
  <c r="H23" i="2"/>
  <c r="C23" i="2"/>
  <c r="K22" i="2"/>
  <c r="F22" i="2"/>
  <c r="O21" i="2"/>
  <c r="I21" i="2"/>
  <c r="D21" i="2"/>
  <c r="M20" i="2"/>
  <c r="G20" i="2"/>
  <c r="P19" i="2"/>
  <c r="K19" i="2"/>
  <c r="E19" i="2"/>
  <c r="N18" i="2"/>
  <c r="I18" i="2"/>
  <c r="C18" i="2"/>
  <c r="L17" i="2"/>
  <c r="G17" i="2"/>
  <c r="O16" i="2"/>
  <c r="J16" i="2"/>
  <c r="E16" i="2"/>
  <c r="M15" i="2"/>
  <c r="H15" i="2"/>
  <c r="C15" i="2"/>
  <c r="K14" i="2"/>
  <c r="F14" i="2"/>
  <c r="O13" i="2"/>
  <c r="I13" i="2"/>
  <c r="D13" i="2"/>
  <c r="M12" i="2"/>
  <c r="G12" i="2"/>
  <c r="P11" i="2"/>
  <c r="K11" i="2"/>
  <c r="E11" i="2"/>
  <c r="N10" i="2"/>
  <c r="I10" i="2"/>
  <c r="C10" i="2"/>
  <c r="L9" i="2"/>
  <c r="G9" i="2"/>
  <c r="N8" i="2"/>
  <c r="F8" i="2"/>
  <c r="L7" i="2"/>
  <c r="D7" i="2"/>
  <c r="J6" i="2"/>
  <c r="P5" i="2"/>
  <c r="H5" i="2"/>
  <c r="F14" i="1"/>
  <c r="F13" i="1"/>
  <c r="F12" i="1"/>
  <c r="G10" i="1"/>
  <c r="G9" i="1"/>
  <c r="F8" i="1"/>
  <c r="G5" i="1"/>
  <c r="G6" i="1" s="1"/>
  <c r="G15" i="1" s="1"/>
  <c r="F5" i="1"/>
  <c r="F7" i="1" s="1"/>
  <c r="G18" i="1" s="1"/>
  <c r="G3" i="1"/>
  <c r="G4" i="1" s="1"/>
  <c r="F3" i="1"/>
  <c r="F4" i="1" s="1"/>
  <c r="G2" i="1"/>
  <c r="F2" i="1"/>
  <c r="F10" i="1" l="1"/>
  <c r="F6" i="1"/>
  <c r="F11" i="1"/>
  <c r="G7" i="1"/>
  <c r="G17" i="1" l="1"/>
  <c r="G16" i="1"/>
  <c r="G19" i="1"/>
</calcChain>
</file>

<file path=xl/sharedStrings.xml><?xml version="1.0" encoding="utf-8"?>
<sst xmlns="http://schemas.openxmlformats.org/spreadsheetml/2006/main" count="73" uniqueCount="70">
  <si>
    <t>m</t>
    <phoneticPr fontId="1" type="noConversion"/>
  </si>
  <si>
    <t>z1</t>
    <phoneticPr fontId="1" type="noConversion"/>
  </si>
  <si>
    <t>z2</t>
    <phoneticPr fontId="1" type="noConversion"/>
  </si>
  <si>
    <t>d1</t>
    <phoneticPr fontId="1" type="noConversion"/>
  </si>
  <si>
    <t>齿顶高</t>
    <phoneticPr fontId="1" type="noConversion"/>
  </si>
  <si>
    <t>ha</t>
    <phoneticPr fontId="1" type="noConversion"/>
  </si>
  <si>
    <t>蜗杆</t>
    <phoneticPr fontId="1" type="noConversion"/>
  </si>
  <si>
    <t>蜗轮</t>
    <phoneticPr fontId="1" type="noConversion"/>
  </si>
  <si>
    <t>齿根高</t>
    <phoneticPr fontId="1" type="noConversion"/>
  </si>
  <si>
    <t>hf</t>
    <phoneticPr fontId="1" type="noConversion"/>
  </si>
  <si>
    <t>全齿高</t>
    <phoneticPr fontId="1" type="noConversion"/>
  </si>
  <si>
    <t>h</t>
    <phoneticPr fontId="1" type="noConversion"/>
  </si>
  <si>
    <t>分度圆直径</t>
    <phoneticPr fontId="1" type="noConversion"/>
  </si>
  <si>
    <t>d</t>
    <phoneticPr fontId="1" type="noConversion"/>
  </si>
  <si>
    <t>齿顶圆直径</t>
    <phoneticPr fontId="1" type="noConversion"/>
  </si>
  <si>
    <t>da</t>
    <phoneticPr fontId="1" type="noConversion"/>
  </si>
  <si>
    <t>齿根圆直径</t>
    <phoneticPr fontId="1" type="noConversion"/>
  </si>
  <si>
    <t>df</t>
    <phoneticPr fontId="1" type="noConversion"/>
  </si>
  <si>
    <t>蜗杆导程角</t>
    <phoneticPr fontId="1" type="noConversion"/>
  </si>
  <si>
    <t>gamma</t>
    <phoneticPr fontId="1" type="noConversion"/>
  </si>
  <si>
    <t>蜗轮螺旋角</t>
    <phoneticPr fontId="1" type="noConversion"/>
  </si>
  <si>
    <t>beta2</t>
    <phoneticPr fontId="1" type="noConversion"/>
  </si>
  <si>
    <t>节圆直径</t>
    <phoneticPr fontId="1" type="noConversion"/>
  </si>
  <si>
    <t>d'</t>
    <phoneticPr fontId="1" type="noConversion"/>
  </si>
  <si>
    <t>传动中心距</t>
    <phoneticPr fontId="1" type="noConversion"/>
  </si>
  <si>
    <t>a'</t>
    <phoneticPr fontId="1" type="noConversion"/>
  </si>
  <si>
    <t>蜗杆轴向齿距</t>
    <phoneticPr fontId="1" type="noConversion"/>
  </si>
  <si>
    <t>pa1</t>
    <phoneticPr fontId="1" type="noConversion"/>
  </si>
  <si>
    <t>蜗杆螺旋线导程</t>
    <phoneticPr fontId="1" type="noConversion"/>
  </si>
  <si>
    <t>蜗轮顶圆直径</t>
    <phoneticPr fontId="1" type="noConversion"/>
  </si>
  <si>
    <t>蜗轮齿宽</t>
    <phoneticPr fontId="1" type="noConversion"/>
  </si>
  <si>
    <t>D2&lt;=</t>
    <phoneticPr fontId="1" type="noConversion"/>
  </si>
  <si>
    <t>b2&lt;=</t>
    <phoneticPr fontId="1" type="noConversion"/>
  </si>
  <si>
    <t>齿根圆弧面半径</t>
    <phoneticPr fontId="1" type="noConversion"/>
  </si>
  <si>
    <t>R1</t>
    <phoneticPr fontId="1" type="noConversion"/>
  </si>
  <si>
    <t>齿顶圆弧面半径</t>
    <phoneticPr fontId="1" type="noConversion"/>
  </si>
  <si>
    <t>R2</t>
    <phoneticPr fontId="1" type="noConversion"/>
  </si>
  <si>
    <t>齿宽角</t>
    <phoneticPr fontId="1" type="noConversion"/>
  </si>
  <si>
    <t>theta</t>
    <phoneticPr fontId="1" type="noConversion"/>
  </si>
  <si>
    <t>蜗杆螺纹长度</t>
    <phoneticPr fontId="1" type="noConversion"/>
  </si>
  <si>
    <t>L&gt;=</t>
    <phoneticPr fontId="1" type="noConversion"/>
  </si>
  <si>
    <t>[tau]</t>
    <phoneticPr fontId="1" type="noConversion"/>
  </si>
  <si>
    <t>A</t>
    <phoneticPr fontId="1" type="noConversion"/>
  </si>
  <si>
    <t>P-&gt;</t>
    <phoneticPr fontId="1" type="noConversion"/>
  </si>
  <si>
    <t>n</t>
    <phoneticPr fontId="1" type="noConversion"/>
  </si>
  <si>
    <t>a</t>
    <phoneticPr fontId="1" type="noConversion"/>
  </si>
  <si>
    <t>t</t>
    <phoneticPr fontId="1" type="noConversion"/>
  </si>
  <si>
    <t>M</t>
    <phoneticPr fontId="1" type="noConversion"/>
  </si>
  <si>
    <t>W1</t>
    <phoneticPr fontId="1" type="noConversion"/>
  </si>
  <si>
    <t>W2</t>
    <phoneticPr fontId="1" type="noConversion"/>
  </si>
  <si>
    <t>碳杆应力</t>
    <phoneticPr fontId="1" type="noConversion"/>
  </si>
  <si>
    <t>连接件应力</t>
    <phoneticPr fontId="1" type="noConversion"/>
  </si>
  <si>
    <t>a-&gt;</t>
    <phoneticPr fontId="1" type="noConversion"/>
  </si>
  <si>
    <t>型号</t>
    <phoneticPr fontId="1" type="noConversion"/>
  </si>
  <si>
    <t>电池</t>
    <phoneticPr fontId="1" type="noConversion"/>
  </si>
  <si>
    <t>桨</t>
    <phoneticPr fontId="1" type="noConversion"/>
  </si>
  <si>
    <t>100%拉力</t>
    <phoneticPr fontId="1" type="noConversion"/>
  </si>
  <si>
    <t>100%电流</t>
    <phoneticPr fontId="1" type="noConversion"/>
  </si>
  <si>
    <t>U3</t>
    <phoneticPr fontId="1" type="noConversion"/>
  </si>
  <si>
    <t>U3</t>
    <phoneticPr fontId="1" type="noConversion"/>
  </si>
  <si>
    <t>4012 kv480</t>
    <phoneticPr fontId="1" type="noConversion"/>
  </si>
  <si>
    <t>4010 kv580</t>
    <phoneticPr fontId="1" type="noConversion"/>
  </si>
  <si>
    <t>50%拉力</t>
    <phoneticPr fontId="1" type="noConversion"/>
  </si>
  <si>
    <t>50%电流</t>
    <phoneticPr fontId="1" type="noConversion"/>
  </si>
  <si>
    <t>3510 kv630</t>
    <phoneticPr fontId="1" type="noConversion"/>
  </si>
  <si>
    <t>3510 kv700</t>
    <phoneticPr fontId="1" type="noConversion"/>
  </si>
  <si>
    <t>力效</t>
    <phoneticPr fontId="1" type="noConversion"/>
  </si>
  <si>
    <t>力效</t>
    <phoneticPr fontId="1" type="noConversion"/>
  </si>
  <si>
    <t>3508 kv700</t>
    <phoneticPr fontId="1" type="noConversion"/>
  </si>
  <si>
    <t>C数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</si>
</sst>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4" sqref="F14"/>
    </sheetView>
  </sheetViews>
  <sheetFormatPr defaultRowHeight="14.25" x14ac:dyDescent="0.2"/>
  <cols>
    <col min="4" max="4" width="22.25" customWidth="1"/>
  </cols>
  <sheetData>
    <row r="1" spans="1:8" x14ac:dyDescent="0.2">
      <c r="A1" t="s">
        <v>0</v>
      </c>
      <c r="B1">
        <v>1.25</v>
      </c>
      <c r="F1" t="s">
        <v>6</v>
      </c>
      <c r="G1" t="s">
        <v>7</v>
      </c>
    </row>
    <row r="2" spans="1:8" x14ac:dyDescent="0.2">
      <c r="A2" t="s">
        <v>1</v>
      </c>
      <c r="B2">
        <v>1</v>
      </c>
      <c r="D2" t="s">
        <v>4</v>
      </c>
      <c r="E2" t="s">
        <v>5</v>
      </c>
      <c r="F2">
        <f>B1</f>
        <v>1.25</v>
      </c>
      <c r="G2">
        <f>B1</f>
        <v>1.25</v>
      </c>
    </row>
    <row r="3" spans="1:8" x14ac:dyDescent="0.2">
      <c r="A3" t="s">
        <v>2</v>
      </c>
      <c r="B3">
        <v>40</v>
      </c>
      <c r="D3" t="s">
        <v>8</v>
      </c>
      <c r="E3" t="s">
        <v>9</v>
      </c>
      <c r="F3">
        <f>1.2*B1</f>
        <v>1.5</v>
      </c>
      <c r="G3">
        <f>1.2*B1</f>
        <v>1.5</v>
      </c>
    </row>
    <row r="4" spans="1:8" x14ac:dyDescent="0.2">
      <c r="A4" t="s">
        <v>3</v>
      </c>
      <c r="B4">
        <v>20</v>
      </c>
      <c r="D4" t="s">
        <v>10</v>
      </c>
      <c r="E4" t="s">
        <v>11</v>
      </c>
      <c r="F4">
        <f>F3+F2</f>
        <v>2.75</v>
      </c>
      <c r="G4">
        <f>G3+G2</f>
        <v>2.75</v>
      </c>
    </row>
    <row r="5" spans="1:8" x14ac:dyDescent="0.2">
      <c r="D5" t="s">
        <v>12</v>
      </c>
      <c r="E5" t="s">
        <v>13</v>
      </c>
      <c r="F5">
        <f>B4</f>
        <v>20</v>
      </c>
      <c r="G5">
        <f>B1*B3</f>
        <v>50</v>
      </c>
    </row>
    <row r="6" spans="1:8" x14ac:dyDescent="0.2">
      <c r="D6" t="s">
        <v>14</v>
      </c>
      <c r="E6" t="s">
        <v>15</v>
      </c>
      <c r="F6">
        <f>F5+2*F2</f>
        <v>22.5</v>
      </c>
      <c r="G6">
        <f>G5+2*G2</f>
        <v>52.5</v>
      </c>
    </row>
    <row r="7" spans="1:8" x14ac:dyDescent="0.2">
      <c r="D7" t="s">
        <v>16</v>
      </c>
      <c r="E7" t="s">
        <v>17</v>
      </c>
      <c r="F7">
        <f>F5-2*F3</f>
        <v>17</v>
      </c>
      <c r="G7">
        <f>G5-2*G3</f>
        <v>47</v>
      </c>
    </row>
    <row r="8" spans="1:8" x14ac:dyDescent="0.2">
      <c r="D8" t="s">
        <v>18</v>
      </c>
      <c r="E8" t="s">
        <v>19</v>
      </c>
      <c r="F8">
        <f>ATAN((B2*B1)/B4)/PI()*180</f>
        <v>3.5763343749973515</v>
      </c>
    </row>
    <row r="9" spans="1:8" x14ac:dyDescent="0.2">
      <c r="D9" t="s">
        <v>20</v>
      </c>
      <c r="E9" t="s">
        <v>21</v>
      </c>
      <c r="G9">
        <f>F8</f>
        <v>3.5763343749973515</v>
      </c>
    </row>
    <row r="10" spans="1:8" x14ac:dyDescent="0.2">
      <c r="D10" t="s">
        <v>22</v>
      </c>
      <c r="E10" t="s">
        <v>23</v>
      </c>
      <c r="F10">
        <f>F5</f>
        <v>20</v>
      </c>
      <c r="G10">
        <f>G5</f>
        <v>50</v>
      </c>
    </row>
    <row r="11" spans="1:8" x14ac:dyDescent="0.2">
      <c r="D11" t="s">
        <v>24</v>
      </c>
      <c r="E11" t="s">
        <v>25</v>
      </c>
      <c r="F11">
        <f>0.5*(F5+B1*B3)</f>
        <v>35</v>
      </c>
    </row>
    <row r="12" spans="1:8" x14ac:dyDescent="0.2">
      <c r="D12" t="s">
        <v>26</v>
      </c>
      <c r="E12" t="s">
        <v>27</v>
      </c>
      <c r="F12">
        <f>PI()*B1</f>
        <v>3.9269908169872414</v>
      </c>
    </row>
    <row r="13" spans="1:8" x14ac:dyDescent="0.2">
      <c r="D13" t="s">
        <v>28</v>
      </c>
      <c r="F13">
        <f>B2*F12</f>
        <v>3.9269908169872414</v>
      </c>
    </row>
    <row r="14" spans="1:8" x14ac:dyDescent="0.2">
      <c r="D14" t="s">
        <v>39</v>
      </c>
      <c r="E14" t="s">
        <v>40</v>
      </c>
      <c r="F14">
        <f>B1*(11+0.06*B3)</f>
        <v>16.75</v>
      </c>
    </row>
    <row r="15" spans="1:8" x14ac:dyDescent="0.2">
      <c r="D15" t="s">
        <v>29</v>
      </c>
      <c r="E15" t="s">
        <v>31</v>
      </c>
      <c r="G15">
        <f>G6+2*B1</f>
        <v>55</v>
      </c>
    </row>
    <row r="16" spans="1:8" x14ac:dyDescent="0.2">
      <c r="D16" t="s">
        <v>30</v>
      </c>
      <c r="E16" t="s">
        <v>32</v>
      </c>
      <c r="G16">
        <f>0.75*F6</f>
        <v>16.875</v>
      </c>
      <c r="H16">
        <v>16</v>
      </c>
    </row>
    <row r="17" spans="4:7" x14ac:dyDescent="0.2">
      <c r="D17" t="s">
        <v>33</v>
      </c>
      <c r="E17" t="s">
        <v>34</v>
      </c>
      <c r="G17">
        <f>F6/2+0.2*B1</f>
        <v>11.5</v>
      </c>
    </row>
    <row r="18" spans="4:7" x14ac:dyDescent="0.2">
      <c r="D18" t="s">
        <v>35</v>
      </c>
      <c r="E18" t="s">
        <v>36</v>
      </c>
      <c r="G18">
        <f>F7/2+0.2*B1</f>
        <v>8.75</v>
      </c>
    </row>
    <row r="19" spans="4:7" x14ac:dyDescent="0.2">
      <c r="D19" t="s">
        <v>37</v>
      </c>
      <c r="E19" t="s">
        <v>38</v>
      </c>
      <c r="G19">
        <f>ASIN(H16/(F6-0.5*B1))*2/PI()*180</f>
        <v>94.012580606888207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F12" sqref="F12"/>
    </sheetView>
  </sheetViews>
  <sheetFormatPr defaultRowHeight="14.25" x14ac:dyDescent="0.2"/>
  <sheetData>
    <row r="1" spans="1:16" x14ac:dyDescent="0.2">
      <c r="A1" t="s">
        <v>41</v>
      </c>
      <c r="B1">
        <v>30</v>
      </c>
    </row>
    <row r="2" spans="1:16" x14ac:dyDescent="0.2">
      <c r="A2" t="s">
        <v>42</v>
      </c>
      <c r="B2">
        <f>POWER((9550*1000)/(0.2*B1),1/3)</f>
        <v>116.757299188389</v>
      </c>
    </row>
    <row r="3" spans="1:16" x14ac:dyDescent="0.2">
      <c r="A3" t="s">
        <v>44</v>
      </c>
      <c r="B3" t="s">
        <v>43</v>
      </c>
    </row>
    <row r="4" spans="1:16" x14ac:dyDescent="0.2">
      <c r="B4">
        <v>20</v>
      </c>
      <c r="C4">
        <v>40</v>
      </c>
      <c r="D4">
        <v>60</v>
      </c>
      <c r="E4">
        <v>80</v>
      </c>
      <c r="F4">
        <v>100</v>
      </c>
      <c r="G4">
        <v>120</v>
      </c>
      <c r="H4">
        <v>140</v>
      </c>
      <c r="I4">
        <v>160</v>
      </c>
      <c r="J4">
        <v>180</v>
      </c>
      <c r="K4">
        <v>200</v>
      </c>
      <c r="L4">
        <v>250</v>
      </c>
      <c r="M4">
        <v>300</v>
      </c>
      <c r="N4">
        <v>350</v>
      </c>
      <c r="O4">
        <v>400</v>
      </c>
      <c r="P4">
        <v>500</v>
      </c>
    </row>
    <row r="5" spans="1:16" x14ac:dyDescent="0.2">
      <c r="A5">
        <v>1000</v>
      </c>
      <c r="B5">
        <f>$B$2*POWER(B$4/$A5/1000,1/3)</f>
        <v>3.1692806978300538</v>
      </c>
      <c r="C5">
        <f t="shared" ref="C5:P5" si="0">$B$2*POWER(C$4/$A5/1000,1/3)</f>
        <v>3.9930434642215968</v>
      </c>
      <c r="D5">
        <f t="shared" si="0"/>
        <v>4.5708937246289567</v>
      </c>
      <c r="E5">
        <f t="shared" si="0"/>
        <v>5.0309195137179357</v>
      </c>
      <c r="F5">
        <f t="shared" si="0"/>
        <v>5.4193937615561305</v>
      </c>
      <c r="G5">
        <f t="shared" si="0"/>
        <v>5.7589652204924029</v>
      </c>
      <c r="H5">
        <f t="shared" si="0"/>
        <v>6.0626158738377471</v>
      </c>
      <c r="I5">
        <f t="shared" si="0"/>
        <v>6.3385613956601086</v>
      </c>
      <c r="J5">
        <f t="shared" si="0"/>
        <v>6.5923695102669457</v>
      </c>
      <c r="K5">
        <f t="shared" si="0"/>
        <v>6.8280082778535212</v>
      </c>
      <c r="L5">
        <f t="shared" si="0"/>
        <v>7.3552489488162465</v>
      </c>
      <c r="M5">
        <f t="shared" si="0"/>
        <v>7.8161183239309766</v>
      </c>
      <c r="N5">
        <f t="shared" si="0"/>
        <v>8.2282356652965518</v>
      </c>
      <c r="O5">
        <f t="shared" si="0"/>
        <v>8.6027513581240953</v>
      </c>
      <c r="P5">
        <f t="shared" si="0"/>
        <v>9.2670329778307252</v>
      </c>
    </row>
    <row r="6" spans="1:16" x14ac:dyDescent="0.2">
      <c r="A6">
        <v>2000</v>
      </c>
      <c r="B6">
        <f t="shared" ref="B6:P23" si="1">$B$2*POWER(B$4/$A6/1000,1/3)</f>
        <v>2.5154597568589678</v>
      </c>
      <c r="C6">
        <f t="shared" si="1"/>
        <v>3.1692806978300538</v>
      </c>
      <c r="D6">
        <f t="shared" si="1"/>
        <v>3.627920753455423</v>
      </c>
      <c r="E6">
        <f t="shared" si="1"/>
        <v>3.9930434642215968</v>
      </c>
      <c r="F6">
        <f t="shared" si="1"/>
        <v>4.3013756790620485</v>
      </c>
      <c r="G6">
        <f t="shared" si="1"/>
        <v>4.5708937246289567</v>
      </c>
      <c r="H6">
        <f t="shared" si="1"/>
        <v>4.8119014079045712</v>
      </c>
      <c r="I6">
        <f t="shared" si="1"/>
        <v>5.0309195137179357</v>
      </c>
      <c r="J6">
        <f t="shared" si="1"/>
        <v>5.2323671477804163</v>
      </c>
      <c r="K6">
        <f t="shared" si="1"/>
        <v>5.4193937615561305</v>
      </c>
      <c r="L6">
        <f t="shared" si="1"/>
        <v>5.8378649594194512</v>
      </c>
      <c r="M6">
        <f t="shared" si="1"/>
        <v>6.2036572248579747</v>
      </c>
      <c r="N6">
        <f t="shared" si="1"/>
        <v>6.5307549754669987</v>
      </c>
      <c r="O6">
        <f t="shared" si="1"/>
        <v>6.8280082778535212</v>
      </c>
      <c r="P6">
        <f t="shared" si="1"/>
        <v>7.3552489488162465</v>
      </c>
    </row>
    <row r="7" spans="1:16" x14ac:dyDescent="0.2">
      <c r="A7">
        <v>3000</v>
      </c>
      <c r="B7">
        <f t="shared" si="1"/>
        <v>2.1974565034223144</v>
      </c>
      <c r="C7">
        <f t="shared" si="1"/>
        <v>2.76862170489016</v>
      </c>
      <c r="D7">
        <f t="shared" si="1"/>
        <v>3.1692806978300538</v>
      </c>
      <c r="E7">
        <f t="shared" si="1"/>
        <v>3.4882447651869448</v>
      </c>
      <c r="F7">
        <f t="shared" si="1"/>
        <v>3.7575977647204368</v>
      </c>
      <c r="G7">
        <f t="shared" si="1"/>
        <v>3.9930434642215968</v>
      </c>
      <c r="H7">
        <f t="shared" si="1"/>
        <v>4.2035830681825281</v>
      </c>
      <c r="I7">
        <f t="shared" si="1"/>
        <v>4.3949130068446296</v>
      </c>
      <c r="J7">
        <f t="shared" si="1"/>
        <v>4.5708937246289567</v>
      </c>
      <c r="K7">
        <f t="shared" si="1"/>
        <v>4.7342765208092015</v>
      </c>
      <c r="L7">
        <f t="shared" si="1"/>
        <v>5.0998447843173986</v>
      </c>
      <c r="M7">
        <f t="shared" si="1"/>
        <v>5.4193937615561305</v>
      </c>
      <c r="N7">
        <f t="shared" si="1"/>
        <v>5.7051399665473594</v>
      </c>
      <c r="O7">
        <f t="shared" si="1"/>
        <v>5.9648146445905752</v>
      </c>
      <c r="P7">
        <f t="shared" si="1"/>
        <v>6.4254017949580717</v>
      </c>
    </row>
    <row r="8" spans="1:16" x14ac:dyDescent="0.2">
      <c r="A8">
        <v>4000</v>
      </c>
      <c r="B8">
        <f t="shared" si="1"/>
        <v>1.996521732110798</v>
      </c>
      <c r="C8">
        <f t="shared" si="1"/>
        <v>2.5154597568589678</v>
      </c>
      <c r="D8">
        <f t="shared" si="1"/>
        <v>2.8794826102462014</v>
      </c>
      <c r="E8">
        <f t="shared" si="1"/>
        <v>3.1692806978300538</v>
      </c>
      <c r="F8">
        <f t="shared" si="1"/>
        <v>3.4140041389267619</v>
      </c>
      <c r="G8">
        <f t="shared" si="1"/>
        <v>3.627920753455423</v>
      </c>
      <c r="H8">
        <f t="shared" si="1"/>
        <v>3.819208678437489</v>
      </c>
      <c r="I8">
        <f t="shared" si="1"/>
        <v>3.9930434642215968</v>
      </c>
      <c r="J8">
        <f t="shared" si="1"/>
        <v>4.1529325573352391</v>
      </c>
      <c r="K8">
        <f t="shared" si="1"/>
        <v>4.3013756790620485</v>
      </c>
      <c r="L8">
        <f t="shared" si="1"/>
        <v>4.6335164889153626</v>
      </c>
      <c r="M8">
        <f t="shared" si="1"/>
        <v>4.9238460023948365</v>
      </c>
      <c r="N8">
        <f t="shared" si="1"/>
        <v>5.1834636591014371</v>
      </c>
      <c r="O8">
        <f t="shared" si="1"/>
        <v>5.4193937615561305</v>
      </c>
      <c r="P8">
        <f t="shared" si="1"/>
        <v>5.8378649594194512</v>
      </c>
    </row>
    <row r="9" spans="1:16" x14ac:dyDescent="0.2">
      <c r="A9">
        <v>5000</v>
      </c>
      <c r="B9">
        <f t="shared" si="1"/>
        <v>1.8534065955661463</v>
      </c>
      <c r="C9">
        <f t="shared" si="1"/>
        <v>2.3351459837677813</v>
      </c>
      <c r="D9">
        <f t="shared" si="1"/>
        <v>2.6730748660601895</v>
      </c>
      <c r="E9">
        <f t="shared" si="1"/>
        <v>2.9420995795264986</v>
      </c>
      <c r="F9">
        <f t="shared" si="1"/>
        <v>3.1692806978300538</v>
      </c>
      <c r="G9">
        <f t="shared" si="1"/>
        <v>3.3678632916941518</v>
      </c>
      <c r="H9">
        <f t="shared" si="1"/>
        <v>3.545439271014494</v>
      </c>
      <c r="I9">
        <f t="shared" si="1"/>
        <v>3.7068131911322904</v>
      </c>
      <c r="J9">
        <f t="shared" si="1"/>
        <v>3.8552410769748411</v>
      </c>
      <c r="K9">
        <f t="shared" si="1"/>
        <v>3.9930434642215968</v>
      </c>
      <c r="L9">
        <f t="shared" si="1"/>
        <v>4.3013756790620485</v>
      </c>
      <c r="M9">
        <f t="shared" si="1"/>
        <v>4.5708937246289567</v>
      </c>
      <c r="N9">
        <f t="shared" si="1"/>
        <v>4.8119014079045712</v>
      </c>
      <c r="O9">
        <f t="shared" si="1"/>
        <v>5.0309195137179357</v>
      </c>
      <c r="P9">
        <f t="shared" si="1"/>
        <v>5.4193937615561305</v>
      </c>
    </row>
    <row r="10" spans="1:16" x14ac:dyDescent="0.2">
      <c r="A10">
        <v>6000</v>
      </c>
      <c r="B10">
        <f t="shared" si="1"/>
        <v>1.7441223825934722</v>
      </c>
      <c r="C10">
        <f t="shared" si="1"/>
        <v>2.1974565034223144</v>
      </c>
      <c r="D10">
        <f t="shared" si="1"/>
        <v>2.5154597568589678</v>
      </c>
      <c r="E10">
        <f t="shared" si="1"/>
        <v>2.76862170489016</v>
      </c>
      <c r="F10">
        <f t="shared" si="1"/>
        <v>2.9824073222952876</v>
      </c>
      <c r="G10">
        <f t="shared" si="1"/>
        <v>3.1692806978300538</v>
      </c>
      <c r="H10">
        <f t="shared" si="1"/>
        <v>3.3363860922343278</v>
      </c>
      <c r="I10">
        <f t="shared" si="1"/>
        <v>3.4882447651869448</v>
      </c>
      <c r="J10">
        <f t="shared" si="1"/>
        <v>3.627920753455423</v>
      </c>
      <c r="K10">
        <f t="shared" si="1"/>
        <v>3.7575977647204368</v>
      </c>
      <c r="L10">
        <f t="shared" si="1"/>
        <v>4.0477494877499884</v>
      </c>
      <c r="M10">
        <f t="shared" si="1"/>
        <v>4.3013756790620485</v>
      </c>
      <c r="N10">
        <f t="shared" si="1"/>
        <v>4.5281725922615479</v>
      </c>
      <c r="O10">
        <f t="shared" si="1"/>
        <v>4.7342765208092015</v>
      </c>
      <c r="P10">
        <f t="shared" si="1"/>
        <v>5.0998447843173986</v>
      </c>
    </row>
    <row r="11" spans="1:16" x14ac:dyDescent="0.2">
      <c r="A11">
        <v>7000</v>
      </c>
      <c r="B11">
        <f t="shared" si="1"/>
        <v>1.6567667077478714</v>
      </c>
      <c r="C11">
        <f t="shared" si="1"/>
        <v>2.0873952498565718</v>
      </c>
      <c r="D11">
        <f t="shared" si="1"/>
        <v>2.3894710723489885</v>
      </c>
      <c r="E11">
        <f t="shared" si="1"/>
        <v>2.6299532147448623</v>
      </c>
      <c r="F11">
        <f t="shared" si="1"/>
        <v>2.833031219503602</v>
      </c>
      <c r="G11">
        <f t="shared" si="1"/>
        <v>3.0105449021673638</v>
      </c>
      <c r="H11">
        <f t="shared" si="1"/>
        <v>3.1692806978300538</v>
      </c>
      <c r="I11">
        <f t="shared" si="1"/>
        <v>3.3135334154957432</v>
      </c>
      <c r="J11">
        <f t="shared" si="1"/>
        <v>3.4462136273573094</v>
      </c>
      <c r="K11">
        <f t="shared" si="1"/>
        <v>3.5693956684619317</v>
      </c>
      <c r="L11">
        <f t="shared" si="1"/>
        <v>3.8450149252919634</v>
      </c>
      <c r="M11">
        <f t="shared" si="1"/>
        <v>4.0859380589965433</v>
      </c>
      <c r="N11">
        <f t="shared" si="1"/>
        <v>4.3013756790620485</v>
      </c>
      <c r="O11">
        <f t="shared" si="1"/>
        <v>4.4971567380987665</v>
      </c>
      <c r="P11">
        <f t="shared" si="1"/>
        <v>4.8444152415353079</v>
      </c>
    </row>
    <row r="12" spans="1:16" x14ac:dyDescent="0.2">
      <c r="A12">
        <v>8000</v>
      </c>
      <c r="B12">
        <f t="shared" si="1"/>
        <v>1.5846403489150267</v>
      </c>
      <c r="C12">
        <f t="shared" si="1"/>
        <v>1.996521732110798</v>
      </c>
      <c r="D12">
        <f t="shared" si="1"/>
        <v>2.2854468623144779</v>
      </c>
      <c r="E12">
        <f t="shared" si="1"/>
        <v>2.5154597568589678</v>
      </c>
      <c r="F12">
        <f t="shared" si="1"/>
        <v>2.7096968807780653</v>
      </c>
      <c r="G12">
        <f t="shared" si="1"/>
        <v>2.8794826102462014</v>
      </c>
      <c r="H12">
        <f t="shared" si="1"/>
        <v>3.0313079369188731</v>
      </c>
      <c r="I12">
        <f t="shared" si="1"/>
        <v>3.1692806978300538</v>
      </c>
      <c r="J12">
        <f t="shared" si="1"/>
        <v>3.2961847551334729</v>
      </c>
      <c r="K12">
        <f t="shared" si="1"/>
        <v>3.4140041389267619</v>
      </c>
      <c r="L12">
        <f t="shared" si="1"/>
        <v>3.6776244744081232</v>
      </c>
      <c r="M12">
        <f t="shared" si="1"/>
        <v>3.9080591619654883</v>
      </c>
      <c r="N12">
        <f t="shared" si="1"/>
        <v>4.1141178326482759</v>
      </c>
      <c r="O12">
        <f t="shared" si="1"/>
        <v>4.3013756790620485</v>
      </c>
      <c r="P12">
        <f t="shared" si="1"/>
        <v>4.6335164889153626</v>
      </c>
    </row>
    <row r="13" spans="1:16" x14ac:dyDescent="0.2">
      <c r="A13">
        <v>9000</v>
      </c>
      <c r="B13">
        <f t="shared" si="1"/>
        <v>1.5236312415429858</v>
      </c>
      <c r="C13">
        <f t="shared" si="1"/>
        <v>1.9196550734974673</v>
      </c>
      <c r="D13">
        <f t="shared" si="1"/>
        <v>2.1974565034223144</v>
      </c>
      <c r="E13">
        <f t="shared" si="1"/>
        <v>2.4186138356369491</v>
      </c>
      <c r="F13">
        <f t="shared" si="1"/>
        <v>2.605372774643659</v>
      </c>
      <c r="G13">
        <f t="shared" si="1"/>
        <v>2.76862170489016</v>
      </c>
      <c r="H13">
        <f t="shared" si="1"/>
        <v>2.9146017129937873</v>
      </c>
      <c r="I13">
        <f t="shared" si="1"/>
        <v>3.047262483085972</v>
      </c>
      <c r="J13">
        <f t="shared" si="1"/>
        <v>3.1692806978300538</v>
      </c>
      <c r="K13">
        <f t="shared" si="1"/>
        <v>3.2825640015965569</v>
      </c>
      <c r="L13">
        <f t="shared" si="1"/>
        <v>3.5360348786447489</v>
      </c>
      <c r="M13">
        <f t="shared" si="1"/>
        <v>3.7575977647204368</v>
      </c>
      <c r="N13">
        <f t="shared" si="1"/>
        <v>3.9557231175540144</v>
      </c>
      <c r="O13">
        <f t="shared" si="1"/>
        <v>4.135771483238651</v>
      </c>
      <c r="P13">
        <f t="shared" si="1"/>
        <v>4.455124776766981</v>
      </c>
    </row>
    <row r="14" spans="1:16" x14ac:dyDescent="0.2">
      <c r="A14">
        <v>10000</v>
      </c>
      <c r="B14">
        <f t="shared" si="1"/>
        <v>1.4710497897632493</v>
      </c>
      <c r="C14">
        <f t="shared" si="1"/>
        <v>1.8534065955661463</v>
      </c>
      <c r="D14">
        <f t="shared" si="1"/>
        <v>2.1216209271868496</v>
      </c>
      <c r="E14">
        <f t="shared" si="1"/>
        <v>2.3351459837677813</v>
      </c>
      <c r="F14">
        <f t="shared" si="1"/>
        <v>2.5154597568589678</v>
      </c>
      <c r="G14">
        <f t="shared" si="1"/>
        <v>2.6730748660601895</v>
      </c>
      <c r="H14">
        <f t="shared" si="1"/>
        <v>2.8140170142488876</v>
      </c>
      <c r="I14">
        <f t="shared" si="1"/>
        <v>2.9420995795264986</v>
      </c>
      <c r="J14">
        <f t="shared" si="1"/>
        <v>3.0599068705904382</v>
      </c>
      <c r="K14">
        <f t="shared" si="1"/>
        <v>3.1692806978300538</v>
      </c>
      <c r="L14">
        <f t="shared" si="1"/>
        <v>3.4140041389267619</v>
      </c>
      <c r="M14">
        <f t="shared" si="1"/>
        <v>3.627920753455423</v>
      </c>
      <c r="N14">
        <f t="shared" si="1"/>
        <v>3.819208678437489</v>
      </c>
      <c r="O14">
        <f t="shared" si="1"/>
        <v>3.9930434642215968</v>
      </c>
      <c r="P14">
        <f t="shared" si="1"/>
        <v>4.3013756790620485</v>
      </c>
    </row>
    <row r="15" spans="1:16" x14ac:dyDescent="0.2">
      <c r="A15">
        <v>11000</v>
      </c>
      <c r="B15">
        <f t="shared" si="1"/>
        <v>1.4250490421516093</v>
      </c>
      <c r="C15">
        <f t="shared" si="1"/>
        <v>1.7954492853393402</v>
      </c>
      <c r="D15">
        <f t="shared" si="1"/>
        <v>2.0552763687101447</v>
      </c>
      <c r="E15">
        <f t="shared" si="1"/>
        <v>2.2621243486177405</v>
      </c>
      <c r="F15">
        <f t="shared" si="1"/>
        <v>2.4367995849139192</v>
      </c>
      <c r="G15">
        <f t="shared" si="1"/>
        <v>2.5894859602894051</v>
      </c>
      <c r="H15">
        <f t="shared" si="1"/>
        <v>2.726020749711739</v>
      </c>
      <c r="I15">
        <f t="shared" si="1"/>
        <v>2.8500980843032191</v>
      </c>
      <c r="J15">
        <f t="shared" si="1"/>
        <v>2.9642214596351746</v>
      </c>
      <c r="K15">
        <f t="shared" si="1"/>
        <v>3.0701750914081369</v>
      </c>
      <c r="L15">
        <f t="shared" si="1"/>
        <v>3.3072458607007484</v>
      </c>
      <c r="M15">
        <f t="shared" si="1"/>
        <v>3.5144731542673715</v>
      </c>
      <c r="N15">
        <f t="shared" si="1"/>
        <v>3.699779373110399</v>
      </c>
      <c r="O15">
        <f t="shared" si="1"/>
        <v>3.868178224528025</v>
      </c>
      <c r="P15">
        <f t="shared" si="1"/>
        <v>4.1668686770745618</v>
      </c>
    </row>
    <row r="16" spans="1:16" x14ac:dyDescent="0.2">
      <c r="A16">
        <v>12000</v>
      </c>
      <c r="B16">
        <f t="shared" si="1"/>
        <v>1.3843108524450807</v>
      </c>
      <c r="C16">
        <f t="shared" si="1"/>
        <v>1.7441223825934722</v>
      </c>
      <c r="D16">
        <f t="shared" si="1"/>
        <v>1.996521732110798</v>
      </c>
      <c r="E16">
        <f t="shared" si="1"/>
        <v>2.1974565034223144</v>
      </c>
      <c r="F16">
        <f t="shared" si="1"/>
        <v>2.3671382604046007</v>
      </c>
      <c r="G16">
        <f t="shared" si="1"/>
        <v>2.5154597568589678</v>
      </c>
      <c r="H16">
        <f t="shared" si="1"/>
        <v>2.6480913962924206</v>
      </c>
      <c r="I16">
        <f t="shared" si="1"/>
        <v>2.76862170489016</v>
      </c>
      <c r="J16">
        <f t="shared" si="1"/>
        <v>2.8794826102462014</v>
      </c>
      <c r="K16">
        <f t="shared" si="1"/>
        <v>2.9824073222952876</v>
      </c>
      <c r="L16">
        <f t="shared" si="1"/>
        <v>3.2127008974790354</v>
      </c>
      <c r="M16">
        <f t="shared" si="1"/>
        <v>3.4140041389267619</v>
      </c>
      <c r="N16">
        <f t="shared" si="1"/>
        <v>3.5940129682247743</v>
      </c>
      <c r="O16">
        <f t="shared" si="1"/>
        <v>3.7575977647204368</v>
      </c>
      <c r="P16">
        <f t="shared" si="1"/>
        <v>4.0477494877499884</v>
      </c>
    </row>
    <row r="17" spans="1:16" x14ac:dyDescent="0.2">
      <c r="A17">
        <v>13000</v>
      </c>
      <c r="B17">
        <f t="shared" si="1"/>
        <v>1.3478645615108769</v>
      </c>
      <c r="C17">
        <f t="shared" si="1"/>
        <v>1.6982029334548778</v>
      </c>
      <c r="D17">
        <f t="shared" si="1"/>
        <v>1.9439570846716456</v>
      </c>
      <c r="E17">
        <f t="shared" si="1"/>
        <v>2.1396016228530224</v>
      </c>
      <c r="F17">
        <f t="shared" si="1"/>
        <v>2.3048159795615324</v>
      </c>
      <c r="G17">
        <f t="shared" si="1"/>
        <v>2.4492324510700758</v>
      </c>
      <c r="H17">
        <f t="shared" si="1"/>
        <v>2.5783721498679899</v>
      </c>
      <c r="I17">
        <f t="shared" si="1"/>
        <v>2.6957291230217537</v>
      </c>
      <c r="J17">
        <f t="shared" si="1"/>
        <v>2.8036712700637225</v>
      </c>
      <c r="K17">
        <f t="shared" si="1"/>
        <v>2.903886168783647</v>
      </c>
      <c r="L17">
        <f t="shared" si="1"/>
        <v>3.1281165489656351</v>
      </c>
      <c r="M17">
        <f t="shared" si="1"/>
        <v>3.3241198561602707</v>
      </c>
      <c r="N17">
        <f t="shared" si="1"/>
        <v>3.4993893928696762</v>
      </c>
      <c r="O17">
        <f t="shared" si="1"/>
        <v>3.6586673105490921</v>
      </c>
      <c r="P17">
        <f t="shared" si="1"/>
        <v>3.9411798865663119</v>
      </c>
    </row>
    <row r="18" spans="1:16" x14ac:dyDescent="0.2">
      <c r="A18">
        <v>14000</v>
      </c>
      <c r="B18">
        <f t="shared" si="1"/>
        <v>1.3149766073724312</v>
      </c>
      <c r="C18">
        <f t="shared" si="1"/>
        <v>1.6567667077478714</v>
      </c>
      <c r="D18">
        <f t="shared" si="1"/>
        <v>1.8965244469471825</v>
      </c>
      <c r="E18">
        <f t="shared" si="1"/>
        <v>2.0873952498565718</v>
      </c>
      <c r="F18">
        <f t="shared" si="1"/>
        <v>2.248578369049385</v>
      </c>
      <c r="G18">
        <f t="shared" si="1"/>
        <v>2.3894710723489885</v>
      </c>
      <c r="H18">
        <f t="shared" si="1"/>
        <v>2.5154597568589678</v>
      </c>
      <c r="I18">
        <f t="shared" si="1"/>
        <v>2.6299532147448623</v>
      </c>
      <c r="J18">
        <f t="shared" si="1"/>
        <v>2.7352615686870698</v>
      </c>
      <c r="K18">
        <f t="shared" si="1"/>
        <v>2.833031219503602</v>
      </c>
      <c r="L18">
        <f t="shared" si="1"/>
        <v>3.0517903686209458</v>
      </c>
      <c r="M18">
        <f t="shared" si="1"/>
        <v>3.2430111865640074</v>
      </c>
      <c r="N18">
        <f t="shared" si="1"/>
        <v>3.4140041389267619</v>
      </c>
      <c r="O18">
        <f t="shared" si="1"/>
        <v>3.5693956684619317</v>
      </c>
      <c r="P18">
        <f t="shared" si="1"/>
        <v>3.8450149252919634</v>
      </c>
    </row>
    <row r="19" spans="1:16" x14ac:dyDescent="0.2">
      <c r="A19">
        <v>15000</v>
      </c>
      <c r="B19">
        <f t="shared" si="1"/>
        <v>1.2850803589916135</v>
      </c>
      <c r="C19">
        <f t="shared" si="1"/>
        <v>1.619099795099995</v>
      </c>
      <c r="D19">
        <f t="shared" si="1"/>
        <v>1.8534065955661463</v>
      </c>
      <c r="E19">
        <f t="shared" si="1"/>
        <v>2.0399379137269591</v>
      </c>
      <c r="F19">
        <f t="shared" si="1"/>
        <v>2.1974565034223144</v>
      </c>
      <c r="G19">
        <f t="shared" si="1"/>
        <v>2.3351459837677813</v>
      </c>
      <c r="H19">
        <f t="shared" si="1"/>
        <v>2.4582702910833945</v>
      </c>
      <c r="I19">
        <f t="shared" si="1"/>
        <v>2.5701607179832275</v>
      </c>
      <c r="J19">
        <f t="shared" si="1"/>
        <v>2.6730748660601895</v>
      </c>
      <c r="K19">
        <f t="shared" si="1"/>
        <v>2.76862170489016</v>
      </c>
      <c r="L19">
        <f t="shared" si="1"/>
        <v>2.9824073222952876</v>
      </c>
      <c r="M19">
        <f t="shared" si="1"/>
        <v>3.1692806978300538</v>
      </c>
      <c r="N19">
        <f t="shared" si="1"/>
        <v>3.3363860922343278</v>
      </c>
      <c r="O19">
        <f t="shared" si="1"/>
        <v>3.4882447651869448</v>
      </c>
      <c r="P19">
        <f t="shared" si="1"/>
        <v>3.7575977647204368</v>
      </c>
    </row>
    <row r="20" spans="1:16" x14ac:dyDescent="0.2">
      <c r="A20">
        <v>16000</v>
      </c>
      <c r="B20">
        <f t="shared" si="1"/>
        <v>1.2577298784294844</v>
      </c>
      <c r="C20">
        <f t="shared" si="1"/>
        <v>1.5846403489150267</v>
      </c>
      <c r="D20">
        <f t="shared" si="1"/>
        <v>1.8139603767277128</v>
      </c>
      <c r="E20">
        <f t="shared" si="1"/>
        <v>1.996521732110798</v>
      </c>
      <c r="F20">
        <f t="shared" si="1"/>
        <v>2.1506878395310243</v>
      </c>
      <c r="G20">
        <f t="shared" si="1"/>
        <v>2.2854468623144779</v>
      </c>
      <c r="H20">
        <f t="shared" si="1"/>
        <v>2.4059507039522856</v>
      </c>
      <c r="I20">
        <f t="shared" si="1"/>
        <v>2.5154597568589678</v>
      </c>
      <c r="J20">
        <f t="shared" si="1"/>
        <v>2.6161835738902077</v>
      </c>
      <c r="K20">
        <f t="shared" si="1"/>
        <v>2.7096968807780653</v>
      </c>
      <c r="L20">
        <f t="shared" si="1"/>
        <v>2.9189324797097251</v>
      </c>
      <c r="M20">
        <f t="shared" si="1"/>
        <v>3.1018286124289873</v>
      </c>
      <c r="N20">
        <f t="shared" si="1"/>
        <v>3.265377487733502</v>
      </c>
      <c r="O20">
        <f t="shared" si="1"/>
        <v>3.4140041389267619</v>
      </c>
      <c r="P20">
        <f t="shared" si="1"/>
        <v>3.6776244744081232</v>
      </c>
    </row>
    <row r="21" spans="1:16" x14ac:dyDescent="0.2">
      <c r="A21">
        <v>17000</v>
      </c>
      <c r="B21">
        <f t="shared" si="1"/>
        <v>1.2325685017714203</v>
      </c>
      <c r="C21">
        <f t="shared" si="1"/>
        <v>1.5529390008191983</v>
      </c>
      <c r="D21">
        <f t="shared" si="1"/>
        <v>1.7776713920542757</v>
      </c>
      <c r="E21">
        <f t="shared" si="1"/>
        <v>1.956580536334819</v>
      </c>
      <c r="F21">
        <f t="shared" si="1"/>
        <v>2.1076624906604611</v>
      </c>
      <c r="G21">
        <f t="shared" si="1"/>
        <v>2.2397256066451039</v>
      </c>
      <c r="H21">
        <f t="shared" si="1"/>
        <v>2.3578187219415936</v>
      </c>
      <c r="I21">
        <f t="shared" si="1"/>
        <v>2.4651370035428384</v>
      </c>
      <c r="J21">
        <f t="shared" si="1"/>
        <v>2.5638458013380516</v>
      </c>
      <c r="K21">
        <f t="shared" si="1"/>
        <v>2.6554883380569709</v>
      </c>
      <c r="L21">
        <f t="shared" si="1"/>
        <v>2.8605380972425274</v>
      </c>
      <c r="M21">
        <f t="shared" si="1"/>
        <v>3.0397753215080914</v>
      </c>
      <c r="N21">
        <f t="shared" si="1"/>
        <v>3.2000523377877732</v>
      </c>
      <c r="O21">
        <f t="shared" si="1"/>
        <v>3.3457056548683313</v>
      </c>
      <c r="P21">
        <f t="shared" si="1"/>
        <v>3.6040521627420854</v>
      </c>
    </row>
    <row r="22" spans="1:16" x14ac:dyDescent="0.2">
      <c r="A22">
        <v>18000</v>
      </c>
      <c r="B22">
        <f t="shared" si="1"/>
        <v>1.209306917818475</v>
      </c>
      <c r="C22">
        <f t="shared" si="1"/>
        <v>1.5236312415429858</v>
      </c>
      <c r="D22">
        <f t="shared" si="1"/>
        <v>1.7441223825934722</v>
      </c>
      <c r="E22">
        <f t="shared" si="1"/>
        <v>1.9196550734974673</v>
      </c>
      <c r="F22">
        <f t="shared" si="1"/>
        <v>2.0678857416193259</v>
      </c>
      <c r="G22">
        <f t="shared" si="1"/>
        <v>2.1974565034223144</v>
      </c>
      <c r="H22">
        <f t="shared" si="1"/>
        <v>2.3133209126373266</v>
      </c>
      <c r="I22">
        <f t="shared" si="1"/>
        <v>2.4186138356369491</v>
      </c>
      <c r="J22">
        <f t="shared" si="1"/>
        <v>2.5154597568589678</v>
      </c>
      <c r="K22">
        <f t="shared" si="1"/>
        <v>2.605372774643659</v>
      </c>
      <c r="L22">
        <f t="shared" si="1"/>
        <v>2.8065527430784591</v>
      </c>
      <c r="M22">
        <f t="shared" si="1"/>
        <v>2.9824073222952876</v>
      </c>
      <c r="N22">
        <f t="shared" si="1"/>
        <v>3.1396595190500851</v>
      </c>
      <c r="O22">
        <f t="shared" si="1"/>
        <v>3.2825640015965569</v>
      </c>
      <c r="P22">
        <f t="shared" ref="C22:P23" si="2">$B$2*POWER(P$4/$A22/1000,1/3)</f>
        <v>3.5360348786447489</v>
      </c>
    </row>
    <row r="23" spans="1:16" x14ac:dyDescent="0.2">
      <c r="A23">
        <v>19000</v>
      </c>
      <c r="B23">
        <f t="shared" si="1"/>
        <v>1.1877075174751186</v>
      </c>
      <c r="C23">
        <f t="shared" si="2"/>
        <v>1.4964177023852845</v>
      </c>
      <c r="D23">
        <f t="shared" si="2"/>
        <v>1.7129706567293672</v>
      </c>
      <c r="E23">
        <f t="shared" si="2"/>
        <v>1.885368162670541</v>
      </c>
      <c r="F23">
        <f t="shared" si="2"/>
        <v>2.0309512865695445</v>
      </c>
      <c r="G23">
        <f t="shared" si="2"/>
        <v>2.1582077882655755</v>
      </c>
      <c r="H23">
        <f t="shared" si="2"/>
        <v>2.2720027461913355</v>
      </c>
      <c r="I23">
        <f t="shared" si="2"/>
        <v>2.3754150349502368</v>
      </c>
      <c r="J23">
        <f t="shared" si="2"/>
        <v>2.4705311936171306</v>
      </c>
      <c r="K23">
        <f t="shared" si="2"/>
        <v>2.5588382772600435</v>
      </c>
      <c r="L23">
        <f t="shared" si="2"/>
        <v>2.7564249753552317</v>
      </c>
      <c r="M23">
        <f t="shared" si="2"/>
        <v>2.9291386203702041</v>
      </c>
      <c r="N23">
        <f t="shared" si="2"/>
        <v>3.0835821396068828</v>
      </c>
      <c r="O23">
        <f t="shared" si="2"/>
        <v>3.2239342087966629</v>
      </c>
      <c r="P23">
        <f t="shared" si="2"/>
        <v>3.4728778489060139</v>
      </c>
    </row>
  </sheetData>
  <phoneticPr fontId="1" type="noConversion"/>
  <conditionalFormatting sqref="B5:P23">
    <cfRule type="colorScale" priority="1">
      <colorScale>
        <cfvo type="num" val="3"/>
        <cfvo type="num" val="4"/>
        <cfvo type="num" val="6"/>
        <color rgb="FF63BE7B"/>
        <color rgb="FFFFC000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33" sqref="C33"/>
    </sheetView>
  </sheetViews>
  <sheetFormatPr defaultRowHeight="14.25" x14ac:dyDescent="0.2"/>
  <cols>
    <col min="2" max="7" width="11.375" customWidth="1"/>
  </cols>
  <sheetData>
    <row r="1" spans="1:7" x14ac:dyDescent="0.2">
      <c r="A1" t="s">
        <v>45</v>
      </c>
      <c r="B1">
        <v>10</v>
      </c>
      <c r="C1" t="s">
        <v>47</v>
      </c>
      <c r="D1">
        <v>12</v>
      </c>
    </row>
    <row r="2" spans="1:7" x14ac:dyDescent="0.2">
      <c r="A2" t="s">
        <v>13</v>
      </c>
      <c r="B2">
        <v>8</v>
      </c>
      <c r="C2" t="s">
        <v>48</v>
      </c>
      <c r="D2">
        <f>POWER(B1,3)/6-PI()*POWER(B2,3)/32</f>
        <v>116.40118420922997</v>
      </c>
      <c r="E2" t="s">
        <v>50</v>
      </c>
      <c r="F2">
        <f>D1/D2*1000</f>
        <v>103.09173468914302</v>
      </c>
    </row>
    <row r="3" spans="1:7" x14ac:dyDescent="0.2">
      <c r="A3" t="s">
        <v>46</v>
      </c>
      <c r="B3">
        <v>5</v>
      </c>
      <c r="C3" t="s">
        <v>49</v>
      </c>
      <c r="D3">
        <f>POWER(B1+B3*2,3)/6-POWER(B1,3)/6</f>
        <v>1166.6666666666665</v>
      </c>
      <c r="E3" t="s">
        <v>51</v>
      </c>
      <c r="F3">
        <f>D1/D3*1000</f>
        <v>10.285714285714286</v>
      </c>
    </row>
    <row r="4" spans="1:7" x14ac:dyDescent="0.2">
      <c r="B4" t="s">
        <v>52</v>
      </c>
    </row>
    <row r="5" spans="1:7" x14ac:dyDescent="0.2">
      <c r="A5" t="s">
        <v>46</v>
      </c>
      <c r="B5">
        <v>10</v>
      </c>
      <c r="C5">
        <v>11</v>
      </c>
      <c r="D5">
        <v>12</v>
      </c>
      <c r="E5">
        <v>13</v>
      </c>
      <c r="F5">
        <v>14</v>
      </c>
      <c r="G5">
        <v>15</v>
      </c>
    </row>
    <row r="6" spans="1:7" x14ac:dyDescent="0.2">
      <c r="A6">
        <v>1</v>
      </c>
      <c r="B6">
        <f t="shared" ref="B6:G15" si="0">$D$1/((POWER(B$5+$A6*2,3)-POWER(B$5,3))/6)*1000</f>
        <v>98.901098901098905</v>
      </c>
      <c r="C6">
        <f t="shared" si="0"/>
        <v>83.140877598152414</v>
      </c>
      <c r="D6">
        <f t="shared" si="0"/>
        <v>70.866141732283467</v>
      </c>
      <c r="E6">
        <f t="shared" si="0"/>
        <v>61.120543293718157</v>
      </c>
      <c r="F6">
        <f t="shared" si="0"/>
        <v>53.254437869822482</v>
      </c>
      <c r="G6">
        <f t="shared" si="0"/>
        <v>46.814044213263983</v>
      </c>
    </row>
    <row r="7" spans="1:7" x14ac:dyDescent="0.2">
      <c r="A7">
        <v>1.5</v>
      </c>
      <c r="B7">
        <f t="shared" si="0"/>
        <v>60.150375939849624</v>
      </c>
      <c r="C7">
        <f t="shared" si="0"/>
        <v>50.955414012738856</v>
      </c>
      <c r="D7">
        <f t="shared" si="0"/>
        <v>43.715846994535518</v>
      </c>
      <c r="E7">
        <f t="shared" si="0"/>
        <v>37.914691943127963</v>
      </c>
      <c r="F7">
        <f t="shared" si="0"/>
        <v>33.19502074688797</v>
      </c>
      <c r="G7">
        <f t="shared" si="0"/>
        <v>29.304029304029303</v>
      </c>
    </row>
    <row r="8" spans="1:7" x14ac:dyDescent="0.2">
      <c r="A8">
        <v>2</v>
      </c>
      <c r="B8">
        <f t="shared" si="0"/>
        <v>41.284403669724767</v>
      </c>
      <c r="C8">
        <f t="shared" si="0"/>
        <v>35.225048923679061</v>
      </c>
      <c r="D8">
        <f t="shared" si="0"/>
        <v>30.405405405405403</v>
      </c>
      <c r="E8">
        <f t="shared" si="0"/>
        <v>26.509572901325477</v>
      </c>
      <c r="F8">
        <f t="shared" si="0"/>
        <v>23.316062176165808</v>
      </c>
      <c r="G8">
        <f t="shared" si="0"/>
        <v>20.66590126291619</v>
      </c>
    </row>
    <row r="9" spans="1:7" x14ac:dyDescent="0.2">
      <c r="A9">
        <v>2.5</v>
      </c>
      <c r="B9">
        <f t="shared" si="0"/>
        <v>30.315789473684212</v>
      </c>
      <c r="C9">
        <f t="shared" si="0"/>
        <v>26.039783001808317</v>
      </c>
      <c r="D9">
        <f t="shared" si="0"/>
        <v>22.605965463108319</v>
      </c>
      <c r="E9">
        <f t="shared" si="0"/>
        <v>19.807427785419531</v>
      </c>
      <c r="F9">
        <f t="shared" si="0"/>
        <v>17.496962332928312</v>
      </c>
      <c r="G9">
        <f t="shared" si="0"/>
        <v>15.567567567567567</v>
      </c>
    </row>
    <row r="10" spans="1:7" x14ac:dyDescent="0.2">
      <c r="A10">
        <v>3</v>
      </c>
      <c r="B10">
        <f t="shared" si="0"/>
        <v>23.255813953488371</v>
      </c>
      <c r="C10">
        <f t="shared" si="0"/>
        <v>20.100502512562816</v>
      </c>
      <c r="D10">
        <f t="shared" si="0"/>
        <v>17.543859649122805</v>
      </c>
      <c r="E10">
        <f t="shared" si="0"/>
        <v>15.444015444015445</v>
      </c>
      <c r="F10">
        <f t="shared" si="0"/>
        <v>13.698630136986301</v>
      </c>
      <c r="G10">
        <f t="shared" si="0"/>
        <v>12.232415902140673</v>
      </c>
    </row>
    <row r="11" spans="1:7" x14ac:dyDescent="0.2">
      <c r="A11">
        <v>3.5</v>
      </c>
      <c r="B11">
        <f t="shared" si="0"/>
        <v>18.400204446716078</v>
      </c>
      <c r="C11">
        <f t="shared" si="0"/>
        <v>15.996445234392358</v>
      </c>
      <c r="D11">
        <f t="shared" si="0"/>
        <v>14.032352367959463</v>
      </c>
      <c r="E11">
        <f t="shared" si="0"/>
        <v>12.407375495433397</v>
      </c>
      <c r="F11">
        <f t="shared" si="0"/>
        <v>11.04802823384993</v>
      </c>
      <c r="G11">
        <f t="shared" si="0"/>
        <v>9.8996287639213527</v>
      </c>
    </row>
    <row r="12" spans="1:7" x14ac:dyDescent="0.2">
      <c r="A12">
        <v>4</v>
      </c>
      <c r="B12">
        <f t="shared" si="0"/>
        <v>14.900662251655628</v>
      </c>
      <c r="C12">
        <f t="shared" si="0"/>
        <v>13.024602026049203</v>
      </c>
      <c r="D12">
        <f t="shared" si="0"/>
        <v>11.479591836734695</v>
      </c>
      <c r="E12">
        <f t="shared" si="0"/>
        <v>10.192525481313703</v>
      </c>
      <c r="F12">
        <f t="shared" si="0"/>
        <v>9.1093117408906892</v>
      </c>
      <c r="G12">
        <f t="shared" si="0"/>
        <v>8.1892629663330307</v>
      </c>
    </row>
    <row r="13" spans="1:7" x14ac:dyDescent="0.2">
      <c r="A13">
        <v>4.5</v>
      </c>
      <c r="B13">
        <f t="shared" si="0"/>
        <v>12.288786482334869</v>
      </c>
      <c r="C13">
        <f t="shared" si="0"/>
        <v>10.796221322537111</v>
      </c>
      <c r="D13">
        <f t="shared" si="0"/>
        <v>9.5579450418160086</v>
      </c>
      <c r="E13">
        <f t="shared" si="0"/>
        <v>8.5197018104366347</v>
      </c>
      <c r="F13">
        <f t="shared" si="0"/>
        <v>7.6408787010506209</v>
      </c>
      <c r="G13">
        <f t="shared" si="0"/>
        <v>6.8906115417743328</v>
      </c>
    </row>
    <row r="14" spans="1:7" x14ac:dyDescent="0.2">
      <c r="A14">
        <v>5</v>
      </c>
      <c r="B14">
        <f t="shared" si="0"/>
        <v>10.285714285714285</v>
      </c>
      <c r="C14">
        <f t="shared" si="0"/>
        <v>9.0794451450189158</v>
      </c>
      <c r="D14">
        <f t="shared" si="0"/>
        <v>8.071748878923767</v>
      </c>
      <c r="E14">
        <f t="shared" si="0"/>
        <v>7.2216649949849545</v>
      </c>
      <c r="F14">
        <f t="shared" si="0"/>
        <v>6.4981949458483754</v>
      </c>
      <c r="G14">
        <f t="shared" si="0"/>
        <v>5.8775510204081627</v>
      </c>
    </row>
    <row r="15" spans="1:7" x14ac:dyDescent="0.2">
      <c r="A15">
        <v>5.5</v>
      </c>
      <c r="B15">
        <f t="shared" si="0"/>
        <v>8.715651858128556</v>
      </c>
      <c r="C15">
        <f t="shared" si="0"/>
        <v>7.7278093807019435</v>
      </c>
      <c r="D15">
        <f t="shared" si="0"/>
        <v>6.8972123766644318</v>
      </c>
      <c r="E15">
        <f t="shared" si="0"/>
        <v>6.1924830136750666</v>
      </c>
      <c r="F15">
        <f t="shared" si="0"/>
        <v>5.5896281344616092</v>
      </c>
      <c r="G15">
        <f t="shared" si="0"/>
        <v>5.0700654883458913</v>
      </c>
    </row>
    <row r="16" spans="1:7" x14ac:dyDescent="0.2">
      <c r="A16">
        <v>6</v>
      </c>
      <c r="B16">
        <f t="shared" ref="B16:G24" si="1">$D$1/((POWER(B$5+$A16*2,3)-POWER(B$5,3))/6)*1000</f>
        <v>7.4626865671641793</v>
      </c>
      <c r="C16">
        <f t="shared" si="1"/>
        <v>6.6445182724252492</v>
      </c>
      <c r="D16">
        <f t="shared" si="1"/>
        <v>5.9523809523809517</v>
      </c>
      <c r="E16">
        <f t="shared" si="1"/>
        <v>5.3619302949061662</v>
      </c>
      <c r="F16">
        <f t="shared" si="1"/>
        <v>4.8543689320388346</v>
      </c>
      <c r="G16">
        <f t="shared" si="1"/>
        <v>4.4150110375275942</v>
      </c>
    </row>
    <row r="17" spans="1:7" x14ac:dyDescent="0.2">
      <c r="A17">
        <v>6.5</v>
      </c>
      <c r="B17">
        <f t="shared" si="1"/>
        <v>6.4475687292916621</v>
      </c>
      <c r="C17">
        <f t="shared" si="1"/>
        <v>5.7632274073481158</v>
      </c>
      <c r="D17">
        <f t="shared" si="1"/>
        <v>5.1809743110023749</v>
      </c>
      <c r="E17">
        <f t="shared" si="1"/>
        <v>4.6817088237206583</v>
      </c>
      <c r="F17">
        <f t="shared" si="1"/>
        <v>4.2505460771001831</v>
      </c>
      <c r="G17">
        <f t="shared" si="1"/>
        <v>3.8757603488184316</v>
      </c>
    </row>
    <row r="18" spans="1:7" x14ac:dyDescent="0.2">
      <c r="A18">
        <v>7</v>
      </c>
      <c r="B18">
        <f t="shared" si="1"/>
        <v>5.6144728633811596</v>
      </c>
      <c r="C18">
        <f t="shared" si="1"/>
        <v>5.0370784944732048</v>
      </c>
      <c r="D18">
        <f t="shared" si="1"/>
        <v>4.5431600201918219</v>
      </c>
      <c r="E18">
        <f t="shared" si="1"/>
        <v>4.1175797781082011</v>
      </c>
      <c r="F18">
        <f t="shared" si="1"/>
        <v>3.7484381507705122</v>
      </c>
      <c r="G18">
        <f t="shared" si="1"/>
        <v>3.4262872370800417</v>
      </c>
    </row>
    <row r="19" spans="1:7" x14ac:dyDescent="0.2">
      <c r="A19">
        <v>7.5</v>
      </c>
      <c r="B19">
        <f t="shared" si="1"/>
        <v>4.9230769230769234</v>
      </c>
      <c r="C19">
        <f t="shared" si="1"/>
        <v>4.43213296398892</v>
      </c>
      <c r="D19">
        <f t="shared" si="1"/>
        <v>4.0100250626566414</v>
      </c>
      <c r="E19">
        <f t="shared" si="1"/>
        <v>3.6446469248291575</v>
      </c>
      <c r="F19">
        <f t="shared" si="1"/>
        <v>3.3264033264033266</v>
      </c>
      <c r="G19">
        <f t="shared" si="1"/>
        <v>3.0476190476190479</v>
      </c>
    </row>
    <row r="20" spans="1:7" x14ac:dyDescent="0.2">
      <c r="A20">
        <v>8</v>
      </c>
      <c r="B20">
        <f t="shared" si="1"/>
        <v>4.3436293436293436</v>
      </c>
      <c r="C20">
        <f t="shared" si="1"/>
        <v>3.9232781168265038</v>
      </c>
      <c r="D20">
        <f t="shared" si="1"/>
        <v>3.5601265822784813</v>
      </c>
      <c r="E20">
        <f t="shared" si="1"/>
        <v>3.2444124008651767</v>
      </c>
      <c r="F20">
        <f t="shared" si="1"/>
        <v>2.9683377308707124</v>
      </c>
      <c r="G20">
        <f t="shared" si="1"/>
        <v>2.7256208358570562</v>
      </c>
    </row>
    <row r="21" spans="1:7" x14ac:dyDescent="0.2">
      <c r="A21">
        <v>8.5</v>
      </c>
      <c r="B21">
        <f t="shared" si="1"/>
        <v>3.8537708076861317</v>
      </c>
      <c r="C21">
        <f t="shared" si="1"/>
        <v>3.4915862470297268</v>
      </c>
      <c r="D21">
        <f t="shared" si="1"/>
        <v>3.1772649044614094</v>
      </c>
      <c r="E21">
        <f t="shared" si="1"/>
        <v>2.9028746522598077</v>
      </c>
      <c r="F21">
        <f t="shared" si="1"/>
        <v>2.6620327577919918</v>
      </c>
      <c r="G21">
        <f t="shared" si="1"/>
        <v>2.4495628210798492</v>
      </c>
    </row>
    <row r="22" spans="1:7" x14ac:dyDescent="0.2">
      <c r="A22">
        <v>9</v>
      </c>
      <c r="B22">
        <f t="shared" si="1"/>
        <v>3.4364261168384878</v>
      </c>
      <c r="C22">
        <f t="shared" si="1"/>
        <v>3.1225604996096799</v>
      </c>
      <c r="D22">
        <f t="shared" si="1"/>
        <v>2.8490028490028489</v>
      </c>
      <c r="E22">
        <f t="shared" si="1"/>
        <v>2.6092628832354858</v>
      </c>
      <c r="F22">
        <f t="shared" si="1"/>
        <v>2.398081534772182</v>
      </c>
      <c r="G22">
        <f t="shared" si="1"/>
        <v>2.2111663902708676</v>
      </c>
    </row>
    <row r="23" spans="1:7" x14ac:dyDescent="0.2">
      <c r="A23">
        <v>9.5</v>
      </c>
      <c r="B23">
        <f t="shared" si="1"/>
        <v>3.0783701740134251</v>
      </c>
      <c r="C23">
        <f t="shared" si="1"/>
        <v>2.8049398106665628</v>
      </c>
      <c r="D23">
        <f t="shared" si="1"/>
        <v>2.5656558457755763</v>
      </c>
      <c r="E23">
        <f t="shared" si="1"/>
        <v>2.3551732033626638</v>
      </c>
      <c r="F23">
        <f t="shared" si="1"/>
        <v>2.1691320459132948</v>
      </c>
      <c r="G23">
        <f t="shared" si="1"/>
        <v>2.0039522391383007</v>
      </c>
    </row>
    <row r="24" spans="1:7" x14ac:dyDescent="0.2">
      <c r="A24">
        <v>10</v>
      </c>
      <c r="B24">
        <f t="shared" si="1"/>
        <v>2.7692307692307696</v>
      </c>
      <c r="C24">
        <f t="shared" si="1"/>
        <v>2.5298664792691499</v>
      </c>
      <c r="D24">
        <f t="shared" si="1"/>
        <v>2.3195876288659796</v>
      </c>
      <c r="E24">
        <f t="shared" si="1"/>
        <v>2.1339656194427983</v>
      </c>
      <c r="F24">
        <f t="shared" si="1"/>
        <v>1.9693654266958425</v>
      </c>
      <c r="G24">
        <f t="shared" si="1"/>
        <v>1.8227848101265824</v>
      </c>
    </row>
  </sheetData>
  <phoneticPr fontId="1" type="noConversion"/>
  <conditionalFormatting sqref="B6:G24">
    <cfRule type="colorScale" priority="1">
      <colorScale>
        <cfvo type="num" val="5"/>
        <cfvo type="num" val="15"/>
        <cfvo type="num" val="30"/>
        <color rgb="FF00B050"/>
        <color rgb="FFFFC00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N13" sqref="N13"/>
    </sheetView>
  </sheetViews>
  <sheetFormatPr defaultRowHeight="14.25" x14ac:dyDescent="0.2"/>
  <cols>
    <col min="1" max="1" width="13.25" customWidth="1"/>
  </cols>
  <sheetData>
    <row r="1" spans="1:14" x14ac:dyDescent="0.2">
      <c r="A1" t="s">
        <v>53</v>
      </c>
      <c r="B1" t="s">
        <v>54</v>
      </c>
      <c r="C1" t="s">
        <v>55</v>
      </c>
      <c r="D1" t="s">
        <v>62</v>
      </c>
      <c r="F1" t="s">
        <v>63</v>
      </c>
      <c r="H1" t="s">
        <v>66</v>
      </c>
      <c r="I1" t="s">
        <v>56</v>
      </c>
      <c r="K1" t="s">
        <v>57</v>
      </c>
      <c r="M1" t="s">
        <v>67</v>
      </c>
      <c r="N1" t="s">
        <v>69</v>
      </c>
    </row>
    <row r="2" spans="1:14" x14ac:dyDescent="0.2">
      <c r="A2" t="s">
        <v>60</v>
      </c>
      <c r="B2">
        <v>6</v>
      </c>
      <c r="C2">
        <v>13</v>
      </c>
      <c r="D2">
        <v>0.9</v>
      </c>
      <c r="E2">
        <f>D2*4</f>
        <v>3.6</v>
      </c>
      <c r="F2">
        <v>5.7</v>
      </c>
      <c r="G2">
        <f>F2*4</f>
        <v>22.8</v>
      </c>
      <c r="H2">
        <f>D2*1000/F2/B2/3.7</f>
        <v>7.112375533428164</v>
      </c>
      <c r="I2">
        <v>2</v>
      </c>
      <c r="J2">
        <f>I2*4</f>
        <v>8</v>
      </c>
      <c r="K2">
        <v>15.4</v>
      </c>
      <c r="L2">
        <f>K2*4</f>
        <v>61.6</v>
      </c>
      <c r="M2">
        <f>I2*1000/K2/B2/3.7</f>
        <v>5.8500058500058492</v>
      </c>
      <c r="N2">
        <f>(L2+60)/5.3</f>
        <v>22.943396226415093</v>
      </c>
    </row>
    <row r="3" spans="1:14" x14ac:dyDescent="0.2">
      <c r="A3" t="s">
        <v>58</v>
      </c>
      <c r="B3">
        <v>4</v>
      </c>
      <c r="C3">
        <v>13</v>
      </c>
      <c r="D3">
        <v>0.73</v>
      </c>
      <c r="E3">
        <f>D3*4</f>
        <v>2.92</v>
      </c>
      <c r="F3">
        <v>4.7</v>
      </c>
      <c r="G3">
        <f>F3*4</f>
        <v>18.8</v>
      </c>
      <c r="H3">
        <f>D3*1000/F3/B3/3.7</f>
        <v>10.494537090281769</v>
      </c>
      <c r="I3">
        <v>1.8</v>
      </c>
      <c r="J3">
        <f>I3*4</f>
        <v>7.2</v>
      </c>
      <c r="K3">
        <v>19.399999999999999</v>
      </c>
      <c r="L3">
        <f>K3*4</f>
        <v>77.599999999999994</v>
      </c>
      <c r="M3">
        <f>I3*1000/K3/B3/3.7</f>
        <v>6.2691557536918365</v>
      </c>
      <c r="N3">
        <f t="shared" ref="N3:N9" si="0">(L3+60)/5.3</f>
        <v>25.962264150943398</v>
      </c>
    </row>
    <row r="4" spans="1:14" x14ac:dyDescent="0.2">
      <c r="A4" t="s">
        <v>65</v>
      </c>
      <c r="B4">
        <v>4</v>
      </c>
      <c r="C4">
        <v>13</v>
      </c>
      <c r="D4">
        <v>0.73</v>
      </c>
      <c r="E4">
        <f>D4*4</f>
        <v>2.92</v>
      </c>
      <c r="F4">
        <v>4.7</v>
      </c>
      <c r="G4">
        <f>F4*4</f>
        <v>18.8</v>
      </c>
      <c r="H4">
        <f>D4*1000/F4/B4/3.7</f>
        <v>10.494537090281769</v>
      </c>
      <c r="I4">
        <v>1.8</v>
      </c>
      <c r="J4">
        <f>I4*4</f>
        <v>7.2</v>
      </c>
      <c r="K4">
        <v>19.399999999999999</v>
      </c>
      <c r="L4">
        <f>K4*4</f>
        <v>77.599999999999994</v>
      </c>
      <c r="M4">
        <f>I4*1000/K4/B4/3.7</f>
        <v>6.2691557536918365</v>
      </c>
      <c r="N4">
        <f t="shared" si="0"/>
        <v>25.962264150943398</v>
      </c>
    </row>
    <row r="5" spans="1:14" x14ac:dyDescent="0.2">
      <c r="A5" t="s">
        <v>61</v>
      </c>
      <c r="B5">
        <v>4</v>
      </c>
      <c r="C5">
        <v>13</v>
      </c>
      <c r="D5">
        <v>0.68</v>
      </c>
      <c r="E5">
        <f>D5*4</f>
        <v>2.72</v>
      </c>
      <c r="F5">
        <v>4.5999999999999996</v>
      </c>
      <c r="G5">
        <f>F5*4</f>
        <v>18.399999999999999</v>
      </c>
      <c r="H5">
        <f>D5*1000/F5/B5/3.7</f>
        <v>9.9882491186839015</v>
      </c>
      <c r="I5">
        <v>1.42</v>
      </c>
      <c r="J5">
        <f>I5*4</f>
        <v>5.68</v>
      </c>
      <c r="K5">
        <v>13.2</v>
      </c>
      <c r="L5">
        <f>K5*4</f>
        <v>52.8</v>
      </c>
      <c r="M5">
        <f>I5*1000/K5/B5/3.7</f>
        <v>7.2686322686322686</v>
      </c>
      <c r="N5">
        <f t="shared" si="0"/>
        <v>21.283018867924529</v>
      </c>
    </row>
    <row r="6" spans="1:14" x14ac:dyDescent="0.2">
      <c r="A6" t="s">
        <v>59</v>
      </c>
      <c r="B6">
        <v>4</v>
      </c>
      <c r="C6">
        <v>12</v>
      </c>
      <c r="D6">
        <v>0.57999999999999996</v>
      </c>
      <c r="E6">
        <f>D6*4</f>
        <v>2.3199999999999998</v>
      </c>
      <c r="F6">
        <v>3.8</v>
      </c>
      <c r="G6">
        <f>F6*4</f>
        <v>15.2</v>
      </c>
      <c r="H6">
        <f>D6*1000/F6/B6/3.7</f>
        <v>10.31294452347084</v>
      </c>
      <c r="I6">
        <v>1.6</v>
      </c>
      <c r="J6">
        <f>I6*4</f>
        <v>6.4</v>
      </c>
      <c r="K6">
        <v>17</v>
      </c>
      <c r="L6">
        <f>K6*4</f>
        <v>68</v>
      </c>
      <c r="M6">
        <f>I6*1000/K6/B6/3.7</f>
        <v>6.3593004769475359</v>
      </c>
      <c r="N6">
        <f t="shared" si="0"/>
        <v>24.150943396226417</v>
      </c>
    </row>
    <row r="7" spans="1:14" x14ac:dyDescent="0.2">
      <c r="A7" t="s">
        <v>65</v>
      </c>
      <c r="B7">
        <v>4</v>
      </c>
      <c r="C7">
        <v>12</v>
      </c>
      <c r="D7">
        <v>0.57999999999999996</v>
      </c>
      <c r="E7">
        <f>D7*4</f>
        <v>2.3199999999999998</v>
      </c>
      <c r="F7">
        <v>3.8</v>
      </c>
      <c r="G7">
        <f>F7*4</f>
        <v>15.2</v>
      </c>
      <c r="H7">
        <f>D7*1000/F7/B7/3.7</f>
        <v>10.31294452347084</v>
      </c>
      <c r="I7">
        <v>1.6</v>
      </c>
      <c r="J7">
        <f>I7*4</f>
        <v>6.4</v>
      </c>
      <c r="K7">
        <v>16.8</v>
      </c>
      <c r="L7">
        <f>K7*4</f>
        <v>67.2</v>
      </c>
      <c r="M7">
        <f>I7*1000/K7/B7/3.7</f>
        <v>6.4350064350064349</v>
      </c>
      <c r="N7">
        <f t="shared" si="0"/>
        <v>24</v>
      </c>
    </row>
    <row r="8" spans="1:14" x14ac:dyDescent="0.2">
      <c r="A8" t="s">
        <v>64</v>
      </c>
      <c r="B8">
        <v>4</v>
      </c>
      <c r="C8">
        <v>13</v>
      </c>
      <c r="D8">
        <v>0.54</v>
      </c>
      <c r="E8">
        <f>D8*4</f>
        <v>2.16</v>
      </c>
      <c r="F8">
        <v>3.4</v>
      </c>
      <c r="G8">
        <f>F8*4</f>
        <v>13.6</v>
      </c>
      <c r="H8">
        <f>D8*1000/F8/B8/3.7</f>
        <v>10.731319554848966</v>
      </c>
      <c r="I8">
        <v>1.5</v>
      </c>
      <c r="J8">
        <f>I8*4</f>
        <v>6</v>
      </c>
      <c r="K8">
        <v>14</v>
      </c>
      <c r="L8">
        <f>K8*4</f>
        <v>56</v>
      </c>
      <c r="M8">
        <f>I8*1000/K8/B8/3.7</f>
        <v>7.2393822393822385</v>
      </c>
      <c r="N8">
        <f t="shared" si="0"/>
        <v>21.886792452830189</v>
      </c>
    </row>
    <row r="9" spans="1:14" x14ac:dyDescent="0.2">
      <c r="A9" t="s">
        <v>68</v>
      </c>
      <c r="B9">
        <v>4</v>
      </c>
      <c r="C9">
        <v>12</v>
      </c>
      <c r="D9">
        <v>0.46</v>
      </c>
      <c r="E9">
        <f>D9*4</f>
        <v>1.84</v>
      </c>
      <c r="F9">
        <v>3.8</v>
      </c>
      <c r="G9">
        <f>F9*4</f>
        <v>15.2</v>
      </c>
      <c r="H9">
        <f>D9*1000/F9/B9/3.7</f>
        <v>8.1792318634423893</v>
      </c>
      <c r="I9">
        <v>1.36</v>
      </c>
      <c r="J9">
        <f>I9*4</f>
        <v>5.44</v>
      </c>
      <c r="K9">
        <v>16.100000000000001</v>
      </c>
      <c r="L9">
        <f>K9*4</f>
        <v>64.400000000000006</v>
      </c>
      <c r="M9">
        <f>I9*1000/K9/B9/3.7</f>
        <v>5.7075709249622291</v>
      </c>
      <c r="N9">
        <f t="shared" si="0"/>
        <v>23.471698113207548</v>
      </c>
    </row>
  </sheetData>
  <autoFilter ref="A1:N26">
    <sortState ref="A2:N26">
      <sortCondition descending="1" ref="E1:E26"/>
    </sortState>
  </autoFilter>
  <phoneticPr fontId="1" type="noConversion"/>
  <conditionalFormatting sqref="E2:E25">
    <cfRule type="colorScale" priority="1">
      <colorScale>
        <cfvo type="num" val="1.6"/>
        <cfvo type="num" val="3"/>
        <cfvo type="num" val="4"/>
        <color rgb="FFFF0000"/>
        <color rgb="FF92D050"/>
        <color theme="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蜗轮蜗杆</vt:lpstr>
      <vt:lpstr>轴</vt:lpstr>
      <vt:lpstr>弯曲强度</vt:lpstr>
      <vt:lpstr>电机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CFRPG</dc:creator>
  <cp:lastModifiedBy>Windows 用户</cp:lastModifiedBy>
  <dcterms:created xsi:type="dcterms:W3CDTF">2018-02-21T14:19:58Z</dcterms:created>
  <dcterms:modified xsi:type="dcterms:W3CDTF">2018-03-07T12:58:13Z</dcterms:modified>
</cp:coreProperties>
</file>