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003967B6-74CB-4D18-865F-7B4EB06B7418}" xr6:coauthVersionLast="47" xr6:coauthVersionMax="47" xr10:uidLastSave="{00000000-0000-0000-0000-000000000000}"/>
  <bookViews>
    <workbookView xWindow="-120" yWindow="-12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Invoice!$A$1:$K$73</definedName>
    <definedName name="_xlnm.Print_Area" localSheetId="2">'Shipping Invoice'!$A$1:$L$64</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2" i="7" l="1"/>
  <c r="E51" i="6"/>
  <c r="E49" i="6"/>
  <c r="E45" i="6"/>
  <c r="E43" i="6"/>
  <c r="E39" i="6"/>
  <c r="E37" i="6"/>
  <c r="E33" i="6"/>
  <c r="E31" i="6"/>
  <c r="E27" i="6"/>
  <c r="E25" i="6"/>
  <c r="E21" i="6"/>
  <c r="E19" i="6"/>
  <c r="K14" i="7"/>
  <c r="K17" i="7"/>
  <c r="K10" i="7"/>
  <c r="N1" i="7"/>
  <c r="I59" i="7" s="1"/>
  <c r="N1" i="6"/>
  <c r="E53" i="6" s="1"/>
  <c r="F1002" i="6"/>
  <c r="D54" i="6"/>
  <c r="B59" i="7" s="1"/>
  <c r="D53" i="6"/>
  <c r="B58" i="7" s="1"/>
  <c r="D52" i="6"/>
  <c r="B57" i="7" s="1"/>
  <c r="D51" i="6"/>
  <c r="B56" i="7" s="1"/>
  <c r="D50" i="6"/>
  <c r="B55" i="7" s="1"/>
  <c r="D49" i="6"/>
  <c r="B54" i="7" s="1"/>
  <c r="D48" i="6"/>
  <c r="B53" i="7" s="1"/>
  <c r="D47" i="6"/>
  <c r="B52" i="7" s="1"/>
  <c r="D46" i="6"/>
  <c r="B51" i="7" s="1"/>
  <c r="D45" i="6"/>
  <c r="B50" i="7" s="1"/>
  <c r="D44" i="6"/>
  <c r="B49" i="7" s="1"/>
  <c r="D43" i="6"/>
  <c r="B48" i="7" s="1"/>
  <c r="D42" i="6"/>
  <c r="B47" i="7" s="1"/>
  <c r="D41" i="6"/>
  <c r="B46" i="7" s="1"/>
  <c r="D40" i="6"/>
  <c r="B45" i="7" s="1"/>
  <c r="D39" i="6"/>
  <c r="B44" i="7" s="1"/>
  <c r="D38" i="6"/>
  <c r="B43" i="7" s="1"/>
  <c r="D37" i="6"/>
  <c r="B42" i="7" s="1"/>
  <c r="D36" i="6"/>
  <c r="B41" i="7" s="1"/>
  <c r="D35" i="6"/>
  <c r="B40" i="7" s="1"/>
  <c r="D34" i="6"/>
  <c r="B39" i="7" s="1"/>
  <c r="D33" i="6"/>
  <c r="B38" i="7" s="1"/>
  <c r="D32" i="6"/>
  <c r="B37" i="7" s="1"/>
  <c r="D31" i="6"/>
  <c r="B36" i="7" s="1"/>
  <c r="D30" i="6"/>
  <c r="B35" i="7" s="1"/>
  <c r="D29" i="6"/>
  <c r="B34" i="7" s="1"/>
  <c r="D28" i="6"/>
  <c r="B33" i="7" s="1"/>
  <c r="D27" i="6"/>
  <c r="B32" i="7" s="1"/>
  <c r="D26" i="6"/>
  <c r="B31" i="7" s="1"/>
  <c r="D25" i="6"/>
  <c r="B30" i="7" s="1"/>
  <c r="D24" i="6"/>
  <c r="B29" i="7" s="1"/>
  <c r="D23" i="6"/>
  <c r="B28" i="7" s="1"/>
  <c r="D22" i="6"/>
  <c r="B27" i="7" s="1"/>
  <c r="D21" i="6"/>
  <c r="B26" i="7" s="1"/>
  <c r="D20" i="6"/>
  <c r="B25" i="7" s="1"/>
  <c r="D19" i="6"/>
  <c r="B24" i="7" s="1"/>
  <c r="D18" i="6"/>
  <c r="B23" i="7" s="1"/>
  <c r="G3" i="6"/>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I31" i="7" l="1"/>
  <c r="I49" i="7"/>
  <c r="I27" i="7"/>
  <c r="I37" i="7"/>
  <c r="K37" i="7" s="1"/>
  <c r="I45" i="7"/>
  <c r="K45" i="7" s="1"/>
  <c r="I55" i="7"/>
  <c r="I30" i="7"/>
  <c r="I38" i="7"/>
  <c r="I48" i="7"/>
  <c r="I56" i="7"/>
  <c r="I57" i="7"/>
  <c r="K57" i="7" s="1"/>
  <c r="I24" i="7"/>
  <c r="I42" i="7"/>
  <c r="I50" i="7"/>
  <c r="I25" i="7"/>
  <c r="I33" i="7"/>
  <c r="K33" i="7" s="1"/>
  <c r="I43" i="7"/>
  <c r="K43" i="7" s="1"/>
  <c r="I51" i="7"/>
  <c r="I26" i="7"/>
  <c r="I36" i="7"/>
  <c r="I44" i="7"/>
  <c r="I54" i="7"/>
  <c r="K54" i="7" s="1"/>
  <c r="I39" i="7"/>
  <c r="K39" i="7" s="1"/>
  <c r="I32" i="7"/>
  <c r="J59" i="2"/>
  <c r="J60" i="2" s="1"/>
  <c r="K59" i="7"/>
  <c r="K30" i="7"/>
  <c r="K36" i="7"/>
  <c r="K48" i="7"/>
  <c r="K49" i="7"/>
  <c r="K26" i="7"/>
  <c r="K32" i="7"/>
  <c r="K44" i="7"/>
  <c r="K50" i="7"/>
  <c r="K56" i="7"/>
  <c r="K27" i="7"/>
  <c r="K51" i="7"/>
  <c r="I28" i="7"/>
  <c r="I34" i="7"/>
  <c r="I40" i="7"/>
  <c r="I46" i="7"/>
  <c r="I52" i="7"/>
  <c r="K52" i="7" s="1"/>
  <c r="I58" i="7"/>
  <c r="K28" i="7"/>
  <c r="K34" i="7"/>
  <c r="K40" i="7"/>
  <c r="K46" i="7"/>
  <c r="K58" i="7"/>
  <c r="I23" i="7"/>
  <c r="I29" i="7"/>
  <c r="I35" i="7"/>
  <c r="K35" i="7" s="1"/>
  <c r="I41" i="7"/>
  <c r="I47" i="7"/>
  <c r="K47" i="7" s="1"/>
  <c r="I53" i="7"/>
  <c r="K53" i="7" s="1"/>
  <c r="K29" i="7"/>
  <c r="K31" i="7"/>
  <c r="K41" i="7"/>
  <c r="K24" i="7"/>
  <c r="K42" i="7"/>
  <c r="K25" i="7"/>
  <c r="K55" i="7"/>
  <c r="K38" i="7"/>
  <c r="E18" i="6"/>
  <c r="E24" i="6"/>
  <c r="E30" i="6"/>
  <c r="E36" i="6"/>
  <c r="E42" i="6"/>
  <c r="E48" i="6"/>
  <c r="E54" i="6"/>
  <c r="E20" i="6"/>
  <c r="E26" i="6"/>
  <c r="E32" i="6"/>
  <c r="E38" i="6"/>
  <c r="E44" i="6"/>
  <c r="E50" i="6"/>
  <c r="E22" i="6"/>
  <c r="E28" i="6"/>
  <c r="E34" i="6"/>
  <c r="E40" i="6"/>
  <c r="E46" i="6"/>
  <c r="E52" i="6"/>
  <c r="E23" i="6"/>
  <c r="E29" i="6"/>
  <c r="E35" i="6"/>
  <c r="E41" i="6"/>
  <c r="E47" i="6"/>
  <c r="J62" i="2"/>
  <c r="B60" i="7"/>
  <c r="K23" i="7"/>
  <c r="M11" i="6"/>
  <c r="I69" i="2" s="1"/>
  <c r="K60" i="7" l="1"/>
  <c r="K61" i="7"/>
  <c r="F1001" i="6"/>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K63" i="7" l="1"/>
  <c r="F53" i="6"/>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68" i="2" s="1"/>
  <c r="I72" i="2" l="1"/>
  <c r="I70" i="2" s="1"/>
  <c r="I73" i="2"/>
  <c r="I71"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<sst xmlns="http://schemas.openxmlformats.org/spreadsheetml/2006/main" count="2408" uniqueCount="769">
  <si>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</si>
  <si>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</si>
  <si>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</si>
  <si>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</si>
  <si>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</si>
  <si>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</si>
  <si>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</si>
  <si>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</si>
  <si>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</si>
  <si>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</si>
  <si>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</si>
  <si>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</si>
  <si>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</si>
  <si>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</si>
  <si>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</si>
  <si>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</si>
  <si>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</si>
  <si>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</si>
  <si>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</si>
  <si>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</si>
  <si>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</si>
  <si>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</si>
  <si>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</si>
  <si>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</si>
  <si>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</si>
  <si>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</si>
  <si>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</si>
  <si>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</si>
  <si>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</si>
  <si>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</si>
  <si>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</si>
  <si>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</si>
  <si>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</si>
  <si>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</si>
  <si>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</si>
  <si>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</si>
  <si>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</si>
  <si>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</si>
  <si>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</si>
  <si>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</si>
  <si>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</si>
  <si>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</si>
  <si>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</si>
  <si>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</si>
  <si>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</si>
  <si>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</si>
  <si>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</si>
  <si>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</si>
  <si>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</si>
  <si>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</si>
  <si>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</si>
  <si>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</si>
  <si>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</si>
  <si>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</si>
  <si>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</si>
  <si>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</si>
  <si>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</si>
  <si>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</si>
  <si>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</si>
  <si>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</si>
  <si>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</si>
  <si>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</si>
  <si>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</si>
  <si>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</si>
  <si>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</si>
  <si>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</si>
  <si>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</si>
  <si>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</si>
  <si>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</si>
  <si>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</si>
  <si>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</si>
  <si>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</si>
  <si>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</si>
  <si>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</si>
  <si>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</si>
  <si>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</si>
  <si>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</si>
  <si>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</si>
  <si>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</si>
  <si>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</si>
  <si>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</si>
  <si>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</si>
  <si>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</si>
  <si>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</si>
  <si>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</si>
  <si>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</si>
  <si>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</si>
  <si>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</si>
  <si>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</si>
  <si>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</si>
  <si>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</si>
  <si>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</si>
  <si>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</si>
  <si>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</si>
  <si>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</si>
  <si>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</si>
  <si>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</si>
  <si>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</si>
  <si>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</si>
  <si>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</si>
  <si>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</si>
  <si>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</si>
  <si>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</si>
  <si>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</si>
  <si>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</si>
  <si>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</si>
  <si>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</si>
  <si>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</si>
  <si>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</si>
  <si>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</si>
  <si>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</si>
  <si>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</si>
  <si>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</si>
  <si>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</si>
  <si>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</si>
  <si>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</si>
  <si>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</si>
  <si>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</si>
  <si>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</si>
  <si>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</si>
  <si>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</si>
  <si>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</si>
  <si>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</si>
  <si>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</si>
  <si>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</si>
  <si>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</si>
  <si>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</si>
  <si>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</si>
  <si>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</si>
  <si>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</si>
  <si>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</si>
  <si>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</si>
  <si>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</si>
  <si>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</si>
  <si>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</si>
  <si>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</si>
  <si>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</si>
  <si>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</si>
  <si>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</si>
  <si>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</si>
  <si>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</si>
  <si>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</si>
  <si>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</si>
  <si>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</si>
  <si>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</si>
  <si>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</si>
  <si>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</si>
  <si>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</si>
  <si>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</si>
  <si>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</si>
  <si>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</si>
  <si>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</si>
  <si>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</si>
  <si>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</si>
  <si>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</si>
  <si>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</si>
  <si>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</si>
  <si>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</si>
  <si>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</si>
  <si>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</si>
  <si>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</si>
  <si>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</si>
  <si>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</si>
  <si>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</si>
  <si>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</si>
  <si>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</si>
  <si>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</si>
  <si>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</si>
  <si>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</si>
  <si>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</si>
  <si>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</si>
  <si>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</si>
  <si>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</si>
  <si>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</si>
  <si>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</si>
  <si>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</si>
  <si>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</si>
  <si>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</si>
  <si>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</si>
  <si>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</si>
  <si>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</si>
  <si>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</si>
  <si>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</si>
  <si>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</si>
  <si>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</si>
  <si>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</si>
  <si>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</si>
  <si>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</si>
  <si>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</si>
  <si>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</si>
  <si>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</si>
  <si>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</si>
  <si>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</si>
  <si>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</si>
  <si>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</si>
  <si>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</si>
  <si>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</si>
  <si>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</si>
  <si>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</si>
  <si>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</si>
  <si>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</si>
  <si>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</si>
  <si>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</si>
  <si>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</si>
  <si>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</si>
  <si>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</si>
  <si>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</si>
  <si>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</si>
  <si>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</si>
  <si>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</si>
  <si>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</si>
  <si>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</si>
  <si>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</si>
  <si>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</si>
  <si>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</si>
  <si>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</si>
  <si>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</si>
  <si>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</si>
  <si>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</si>
  <si>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</si>
  <si>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</si>
  <si>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</si>
  <si>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</si>
  <si>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</si>
  <si>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</si>
  <si>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</si>
  <si>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</si>
  <si>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</si>
  <si>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</si>
  <si>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</si>
  <si>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</si>
  <si>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</si>
  <si>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</si>
  <si>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</si>
  <si>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</si>
  <si>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</si>
  <si>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</si>
  <si>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</si>
  <si>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</si>
  <si>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</si>
  <si>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</si>
  <si>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</si>
  <si>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</si>
  <si>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</si>
  <si>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</si>
  <si>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</si>
  <si>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</si>
  <si>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</si>
  <si>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</si>
  <si>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</si>
  <si>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</si>
  <si>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</si>
  <si>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</si>
  <si>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</si>
  <si>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</si>
  <si>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</si>
  <si>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</si>
  <si>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</si>
  <si>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</si>
  <si>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</si>
  <si>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</si>
  <si>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</si>
  <si>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</si>
  <si>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</si>
  <si>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</si>
  <si>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</si>
  <si>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</si>
  <si>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</si>
  <si>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</si>
  <si>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</si>
  <si>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</si>
  <si>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</si>
  <si>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</si>
  <si>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</si>
  <si>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</si>
  <si>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</si>
  <si>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</si>
  <si>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</si>
  <si>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</si>
  <si>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</si>
  <si>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</si>
  <si>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</si>
  <si>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</si>
  <si>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</si>
  <si>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</si>
  <si>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</si>
  <si>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</si>
  <si>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</si>
  <si>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</si>
  <si>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</si>
  <si>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</si>
  <si>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</si>
  <si>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</si>
  <si>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</si>
  <si>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</si>
  <si>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</si>
  <si>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</si>
  <si>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</si>
  <si>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</si>
  <si>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</si>
  <si>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</si>
  <si>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</si>
  <si>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</si>
  <si>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</si>
  <si>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</si>
  <si>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</si>
  <si>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</si>
  <si>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</si>
  <si>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</si>
  <si>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</si>
  <si>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</si>
  <si>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</si>
  <si>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</si>
  <si>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</si>
  <si>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</si>
  <si>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</si>
  <si>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</si>
  <si>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</si>
  <si>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</si>
  <si>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</si>
  <si>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</si>
  <si>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</si>
  <si>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</si>
  <si>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</si>
  <si>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</si>
  <si>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</si>
  <si>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</si>
  <si>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</si>
  <si>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</si>
  <si>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</si>
  <si>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</si>
  <si>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</si>
  <si>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</si>
  <si>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</si>
  <si>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</si>
  <si>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</si>
  <si>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</si>
  <si>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</si>
  <si>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</si>
  <si>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</si>
  <si>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</si>
  <si>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</si>
  <si>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</si>
  <si>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</si>
  <si>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</si>
  <si>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</si>
  <si>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</si>
  <si>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</si>
  <si>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</si>
  <si>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</si>
  <si>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</si>
  <si>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</si>
  <si>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</si>
  <si>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</si>
  <si>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</si>
  <si>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</si>
  <si>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</si>
  <si>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</si>
  <si>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</si>
  <si>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</si>
  <si>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</si>
  <si>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</si>
  <si>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</si>
  <si>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</si>
  <si>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</si>
  <si>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</si>
  <si>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</si>
  <si>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</si>
  <si>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</si>
  <si>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</si>
  <si>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</si>
  <si>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</si>
  <si>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</si>
  <si>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</si>
  <si>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</si>
  <si>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</si>
  <si>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</si>
  <si>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</si>
  <si>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</si>
  <si>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</si>
  <si>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</si>
  <si>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</si>
  <si>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</si>
  <si>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</si>
  <si>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</si>
  <si>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</si>
  <si>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</si>
  <si>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</si>
  <si>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</si>
  <si>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</si>
  <si>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</si>
  <si>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</si>
  <si>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</si>
  <si>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</si>
  <si>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</si>
  <si>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</si>
  <si>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</si>
  <si>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</si>
  <si>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</si>
  <si>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</si>
  <si>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</si>
  <si>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</si>
  <si>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</si>
  <si>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</si>
  <si>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</si>
  <si>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</si>
  <si>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</si>
  <si>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</si>
  <si>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</si>
  <si>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</si>
  <si>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</si>
  <si>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</si>
  <si>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</si>
  <si>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</si>
  <si>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</si>
  <si>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</si>
  <si>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</si>
  <si>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</si>
  <si>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</si>
  <si>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</si>
  <si>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</si>
  <si>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</si>
  <si>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</si>
  <si>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</si>
  <si>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</si>
  <si>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</si>
  <si>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</si>
  <si>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</si>
  <si>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</si>
  <si>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</si>
  <si>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</si>
  <si>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</si>
  <si>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</si>
  <si>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</si>
  <si>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</si>
  <si>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</si>
  <si>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</si>
  <si>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</si>
  <si>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</si>
  <si>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</si>
  <si>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</si>
  <si>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</si>
  <si>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</si>
  <si>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</si>
  <si>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</si>
  <si>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</si>
  <si>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</si>
  <si>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</si>
  <si>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</si>
  <si>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</si>
  <si>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</si>
  <si>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</si>
  <si>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</si>
  <si>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</si>
  <si>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</si>
  <si>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</si>
  <si>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</si>
  <si>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</si>
  <si>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</si>
  <si>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</si>
  <si>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</si>
  <si>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</si>
  <si>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</si>
  <si>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</si>
  <si>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</si>
  <si>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</si>
  <si>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</si>
  <si>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</si>
  <si>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</si>
  <si>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</si>
  <si>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</si>
  <si>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</si>
  <si>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</si>
  <si>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</si>
  <si>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</si>
  <si>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</si>
  <si>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</si>
  <si>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</si>
  <si>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</si>
  <si>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</si>
  <si>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</si>
  <si>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</si>
  <si>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</si>
  <si>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</si>
  <si>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</si>
  <si>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</si>
  <si>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</si>
  <si>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</si>
  <si>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</si>
  <si>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</si>
  <si>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</si>
  <si>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</si>
  <si>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</si>
  <si>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</si>
  <si>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</si>
  <si>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</si>
  <si>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</si>
  <si>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</si>
  <si>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</si>
  <si>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</si>
  <si>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</si>
  <si>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</si>
  <si>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</si>
  <si>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</si>
  <si>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</si>
  <si>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</si>
  <si>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</si>
  <si>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</si>
  <si>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</si>
  <si>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</si>
  <si>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</si>
  <si>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</si>
  <si>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</si>
  <si>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</si>
  <si>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</si>
  <si>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</si>
  <si>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</si>
  <si>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</si>
  <si>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</si>
  <si>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</si>
  <si>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</si>
  <si>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</si>
  <si>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</si>
  <si>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</si>
  <si>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</si>
  <si>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</si>
  <si>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</si>
  <si>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</si>
  <si>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</si>
  <si>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</si>
  <si>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</si>
  <si>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</si>
  <si>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</si>
  <si>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</si>
  <si>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</si>
  <si>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</si>
  <si>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</si>
  <si>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</si>
  <si>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</si>
  <si>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</si>
  <si>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</si>
  <si>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</si>
  <si>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</si>
  <si>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</si>
  <si>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</si>
  <si>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</si>
  <si>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</si>
  <si>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</si>
  <si>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</si>
  <si>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</si>
  <si>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</si>
  <si>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</si>
  <si>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</si>
  <si>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</si>
  <si>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</si>
  <si>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</si>
  <si>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</si>
  <si>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</si>
  <si>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</si>
  <si>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</si>
  <si>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</si>
  <si>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</si>
  <si>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</si>
  <si>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</si>
  <si>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</si>
  <si>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</si>
  <si>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</si>
  <si>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</si>
  <si>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</si>
  <si>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</si>
  <si>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</si>
  <si>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</si>
  <si>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</si>
  <si>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</si>
  <si>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</si>
  <si>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</si>
  <si>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</si>
  <si>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</si>
  <si>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</si>
  <si>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</si>
  <si>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</si>
  <si>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</si>
  <si>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</si>
  <si>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</si>
  <si>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</si>
  <si>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</si>
  <si>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</si>
  <si>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</si>
  <si>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</si>
  <si>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</si>
  <si>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</si>
  <si>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</si>
  <si>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</si>
  <si>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</si>
  <si>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</si>
  <si>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</si>
  <si>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</si>
  <si>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</si>
  <si>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</si>
  <si>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</si>
  <si>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</si>
  <si>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</si>
  <si>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</si>
  <si>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</si>
  <si>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</si>
  <si>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</si>
  <si>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</si>
  <si>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</si>
  <si>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</si>
  <si>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</si>
  <si>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</si>
  <si>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</si>
  <si>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</si>
  <si>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</si>
  <si>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</si>
  <si>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</si>
  <si>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</si>
  <si>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</si>
  <si>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</si>
  <si>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</si>
  <si>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</si>
  <si>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</si>
  <si>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</si>
  <si>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</si>
  <si>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</si>
  <si>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</si>
  <si>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</si>
  <si>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</si>
  <si>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</si>
  <si>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</si>
  <si>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</si>
  <si>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</si>
  <si>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</si>
  <si>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</si>
  <si>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</si>
  <si>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</si>
  <si>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</si>
  <si>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</si>
  <si>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</si>
  <si>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</si>
  <si>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</si>
  <si>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</si>
  <si>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</si>
  <si>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</si>
  <si>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</si>
  <si>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</si>
  <si>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</si>
  <si>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</si>
  <si>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</si>
  <si>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</si>
  <si>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</si>
  <si>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</si>
  <si>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</si>
  <si>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</si>
  <si>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</si>
  <si>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</si>
  <si>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</si>
  <si>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</si>
  <si>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</si>
  <si>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</si>
  <si>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</si>
  <si>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</si>
  <si>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</si>
  <si>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</si>
  <si>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</si>
  <si>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</si>
  <si>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</si>
  <si>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</si>
  <si>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</si>
  <si>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</si>
  <si>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</si>
  <si>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</si>
  <si>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</si>
  <si>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</si>
  <si>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</si>
  <si>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</si>
  <si>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</si>
  <si>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</si>
  <si>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</si>
  <si>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</si>
  <si>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</si>
  <si>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</si>
  <si>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</si>
  <si>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</si>
  <si>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</si>
  <si>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</si>
  <si>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</si>
  <si>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</si>
  <si>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</si>
  <si>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</si>
  <si>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</si>
  <si>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</si>
  <si>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</si>
  <si>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</si>
  <si>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</si>
  <si>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</si>
  <si>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</si>
  <si>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</si>
  <si>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</si>
  <si>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</si>
  <si>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</si>
  <si>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</si>
  <si>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</si>
  <si>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</si>
  <si>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</si>
  <si>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</si>
  <si>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</si>
  <si>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</si>
  <si>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Bjerke&amp;Andresen Sabelink tattoo</t>
  </si>
  <si>
    <t>Jørgen Andresen</t>
  </si>
  <si>
    <t>Stillverksvegen 18</t>
  </si>
  <si>
    <t>2004 Lillestrøm</t>
  </si>
  <si>
    <t>Norway</t>
  </si>
  <si>
    <t>Tel: 98997620</t>
  </si>
  <si>
    <t>Email: sabelink@hotmail.no</t>
  </si>
  <si>
    <t>316L steel eyebrow barbell, 16g (1.2mm) with two 3mm balls</t>
  </si>
  <si>
    <t>BBNPHZ</t>
  </si>
  <si>
    <t>Size: 14mm</t>
  </si>
  <si>
    <t>316L steel nipple barbell, 14g (1.6mm) with two forward facing 5mm heart shaped CZs in prong set (prong sets made from 925 Silver plated brass)</t>
  </si>
  <si>
    <t>Surgical steel nipple barbell, 14g (1.6mm) with two 3mm balls</t>
  </si>
  <si>
    <t>BLK110</t>
  </si>
  <si>
    <t>Bulk body jewelry: 50 pcs. assortment of 14g (1.6mm) surgical steel circular barbells with two 5mm cones</t>
  </si>
  <si>
    <t>BLK113</t>
  </si>
  <si>
    <t>Bulk body jewelry: 50 pcs. assortment of 14g (1.6mm) surgical steel circular barbells with two 4mm balls</t>
  </si>
  <si>
    <t>BLK315</t>
  </si>
  <si>
    <t>Bulk body jewelry: 24 pcs or 100 pcs. of 4mm multi-crystal balls with 16g (1.2mm) threading and resin cover. Price as low as 1.34$ per pcs.</t>
  </si>
  <si>
    <t>BLK317</t>
  </si>
  <si>
    <t>Bulk body jewelry: 24 pcs or 100 pcs. of 5mm multi-crystal balls with 14g (1.6mm) threading and resin cover. Price as low as 1.34$ per pcs.</t>
  </si>
  <si>
    <t>BNEB</t>
  </si>
  <si>
    <t>Surgical steel eyebrow banana, 16g (1.2mm) with two 3mm balls</t>
  </si>
  <si>
    <t>BNRDZ8</t>
  </si>
  <si>
    <t>Surgical steel casting belly banana, 14g (1.6mm) with 8mm prong set cubic zirconia (CZ) stone</t>
  </si>
  <si>
    <t>CBM</t>
  </si>
  <si>
    <t>Surgical steel circular barbell, 14g (1.6mm) with two 4mm balls</t>
  </si>
  <si>
    <t>CBTB</t>
  </si>
  <si>
    <t>Anodized surgical steel circular barbell, 14g (1.6mm) with two 5mm balls</t>
  </si>
  <si>
    <t>LB18B3</t>
  </si>
  <si>
    <t>PVD plated 316L steel labret, 18g (1mm) with 3mm ball</t>
  </si>
  <si>
    <t>Color: High Polish</t>
  </si>
  <si>
    <t>NSC18</t>
  </si>
  <si>
    <t>Surgical steel nose screw, 18g (1mm) with a 2mm round crystal top</t>
  </si>
  <si>
    <t>High polished surgical steel hinged segment ring, 16g (1.2mm)</t>
  </si>
  <si>
    <t>SGTSH20</t>
  </si>
  <si>
    <t>Anodized 316L steel hinged segment ring, 1.2mm (16g) with twisted wire design and inner diameter from 8mm to 12mm</t>
  </si>
  <si>
    <t>UHEIN6</t>
  </si>
  <si>
    <t>High polished internally threaded titanium G23 barbell, 16g (1.2mm) with triple round Cubic Zirconia (CZ) stones in ball designed top and 3mm ball</t>
  </si>
  <si>
    <t>XCNT3S</t>
  </si>
  <si>
    <t>Pack of 10 pcs. of 3mm anodized surgical steel cones with threading 1.2mm (16g)</t>
  </si>
  <si>
    <t>BLK315B</t>
  </si>
  <si>
    <t>BLK317B</t>
  </si>
  <si>
    <t>LBT18B3</t>
  </si>
  <si>
    <t>SGTSH20D</t>
  </si>
  <si>
    <t>SGTSH20A</t>
  </si>
  <si>
    <t>SGTSH20B</t>
  </si>
  <si>
    <t>Fourteen Thousand Six Hundred Ninety Three and 72 cents SEK</t>
  </si>
  <si>
    <t>Exchange Rate SEK-THB</t>
  </si>
  <si>
    <t>Total Order USD</t>
  </si>
  <si>
    <t>Total Invoice USD</t>
  </si>
  <si>
    <t>Didi</t>
  </si>
  <si>
    <t>Bjerke&amp;Andresen Sabelink Tattoo</t>
  </si>
  <si>
    <t>2004 Lillestrøm, Skedsmo</t>
  </si>
  <si>
    <t> </t>
  </si>
  <si>
    <t>Discount (3% for Orders over 800 USD):</t>
  </si>
  <si>
    <t>Free shipping to Norway via DHL due to order over 350 USD:</t>
  </si>
  <si>
    <t>Customer paid</t>
  </si>
  <si>
    <t>Refund</t>
  </si>
  <si>
    <t>Discount (3% for Orders over Skr9,362):</t>
  </si>
  <si>
    <t>Free shipping to Norway via DHL due to order over 4000SEK:</t>
  </si>
  <si>
    <t>Steel Eyebrow Barbell, Steel Nipple Barbell, Steel Labret and other items as invoice attached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</si>
</sst>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s>
  <fonts count="24">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b/>
      <sz val="10"/>
      <color rgb="FFC00000"/>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170">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2"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9" fontId="2"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cellStyleXfs>
  <cellXfs count="149">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4" fontId="1" fillId="2" borderId="17" xfId="0" applyNumberFormat="1" applyFont="1" applyFill="1" applyBorder="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23" fillId="0" borderId="0" xfId="0" applyFont="1" applyAlignment="1">
      <alignment horizontal="right"/>
    </xf>
    <xf numFmtId="0" fontId="23" fillId="0" borderId="0" xfId="0" applyFont="1"/>
    <xf numFmtId="0" fontId="18" fillId="3" borderId="13" xfId="0" applyFont="1" applyFill="1" applyBorder="1" applyAlignment="1">
      <alignment horizontal="center"/>
    </xf>
    <xf numFmtId="0" fontId="18" fillId="3" borderId="20" xfId="0" applyFont="1" applyFill="1" applyBorder="1" applyAlignment="1">
      <alignment horizontal="center"/>
    </xf>
    <xf numFmtId="0" fontId="18" fillId="3" borderId="20" xfId="0" applyFont="1" applyFill="1" applyBorder="1" applyAlignment="1">
      <alignment horizontal="center" vertical="center" wrapText="1"/>
    </xf>
    <xf numFmtId="0" fontId="18" fillId="3" borderId="18" xfId="0" applyFont="1" applyFill="1" applyBorder="1" applyAlignment="1">
      <alignment horizontal="center"/>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170">
    <cellStyle name="Comma 2" xfId="7" xr:uid="{6C0FAC9C-A126-4C16-86DA-9A0ED9658DE4}"/>
    <cellStyle name="Currency 10" xfId="8" xr:uid="{A90B4AD3-0291-4C3C-AA00-5837AE2550F9}"/>
    <cellStyle name="Currency 10 2" xfId="9" xr:uid="{6549EA8D-7A56-48BD-963B-89E97EE8B64D}"/>
    <cellStyle name="Currency 10 3" xfId="10" xr:uid="{C4B69BA9-4BBA-47EE-8BB7-BB5EF2F33979}"/>
    <cellStyle name="Currency 11" xfId="11" xr:uid="{12B27DC7-8207-4750-B731-A35FB549FBCA}"/>
    <cellStyle name="Currency 11 2" xfId="12" xr:uid="{9DB6C710-B96E-4592-956C-E9BA5BCA108B}"/>
    <cellStyle name="Currency 11 3" xfId="13" xr:uid="{53C9D918-AF8C-4CF5-B018-5CB552B3BF32}"/>
    <cellStyle name="Currency 12" xfId="14" xr:uid="{5EF4C9CD-15AC-49CA-8C48-991FD07DC71A}"/>
    <cellStyle name="Currency 12 2" xfId="15" xr:uid="{7A2FB497-91F9-440A-BFA1-BF4DF64296E8}"/>
    <cellStyle name="Currency 13" xfId="16" xr:uid="{F2CB6480-78DD-4196-B671-51331E9CA091}"/>
    <cellStyle name="Currency 14" xfId="17" xr:uid="{864A2744-DF7E-40DB-8481-1F3BB424BF9F}"/>
    <cellStyle name="Currency 2" xfId="18" xr:uid="{2CD7A8D7-0871-4590-9D76-5D1840941DD2}"/>
    <cellStyle name="Currency 2 2" xfId="19" xr:uid="{9A7B7055-1E02-4A29-A909-ACB38F914D72}"/>
    <cellStyle name="Currency 2 2 2" xfId="20" xr:uid="{C5754BF8-278D-4C4B-8A48-B86E97B9E54A}"/>
    <cellStyle name="Currency 2 2 2 2" xfId="21" xr:uid="{69CAE159-4AF2-4148-8046-340CB9F8E4AB}"/>
    <cellStyle name="Currency 2 2 2 3" xfId="22" xr:uid="{840C704C-4E00-4E51-8969-97176E2EF9F3}"/>
    <cellStyle name="Currency 2 3" xfId="23" xr:uid="{46B45C98-2C98-4484-A673-A49ED87AC275}"/>
    <cellStyle name="Currency 3" xfId="24" xr:uid="{76FF56C3-04B6-49FE-917F-85C744264316}"/>
    <cellStyle name="Currency 3 2" xfId="25" xr:uid="{EF831729-6B1B-43C3-B1F1-C6F0452E70BF}"/>
    <cellStyle name="Currency 3 3" xfId="26" xr:uid="{2A9B3B74-C647-456E-9E20-C738D70EBCBF}"/>
    <cellStyle name="Currency 3 4" xfId="27" xr:uid="{E91992EC-B801-4045-A5A7-00DAAC3D21A5}"/>
    <cellStyle name="Currency 4" xfId="28" xr:uid="{0953518D-7412-4D80-97A8-8690D281D75C}"/>
    <cellStyle name="Currency 4 2" xfId="29" xr:uid="{437200EF-AC66-4B71-97F3-0E70B453D9BB}"/>
    <cellStyle name="Currency 4 3" xfId="30" xr:uid="{15DCAB76-664E-45AD-AAF5-E7BD365A2033}"/>
    <cellStyle name="Currency 5" xfId="31" xr:uid="{DDDA9DFB-1F76-4148-BD60-4B67F78C44BD}"/>
    <cellStyle name="Currency 5 2" xfId="32" xr:uid="{76B3EAB4-8EDA-4CC6-9019-D9F0184ABFB7}"/>
    <cellStyle name="Currency 6" xfId="33" xr:uid="{8F0B530E-FA84-41B3-B445-2FBE96DE4D76}"/>
    <cellStyle name="Currency 7" xfId="34" xr:uid="{DAC550B2-4445-4AC4-AB16-2D87C53E9D11}"/>
    <cellStyle name="Currency 7 2" xfId="35" xr:uid="{908150C0-4051-4BE4-99A0-333FECCD02A8}"/>
    <cellStyle name="Currency 8" xfId="36" xr:uid="{B4A8EF19-6856-4413-98F1-7DEB2FDF26B4}"/>
    <cellStyle name="Currency 8 2" xfId="37" xr:uid="{E0D449BD-9530-4D5B-8329-A5B3B00E53EE}"/>
    <cellStyle name="Currency 8 3" xfId="38" xr:uid="{A05C6E37-6B46-491D-81A8-91100A783C42}"/>
    <cellStyle name="Currency 8 4" xfId="39" xr:uid="{49388533-861E-461C-B123-3E72A837EDE7}"/>
    <cellStyle name="Currency 9" xfId="40" xr:uid="{1ED3F680-C12E-4D42-9645-A317F1FF9346}"/>
    <cellStyle name="Currency 9 2" xfId="41" xr:uid="{12A076D0-EB64-41C9-A638-C2121E469E5E}"/>
    <cellStyle name="Currency 9 3" xfId="42" xr:uid="{C18A6884-D8EB-4767-BE63-0DA4DED0E32C}"/>
    <cellStyle name="Hyperlink 2" xfId="6" xr:uid="{6CFFD761-E1C4-4FFC-9C82-FDD569F38491}"/>
    <cellStyle name="Normal" xfId="0" builtinId="0"/>
    <cellStyle name="Normal 10" xfId="43" xr:uid="{C795E964-AB33-413F-8A16-094A4A7FCFA0}"/>
    <cellStyle name="Normal 10 2" xfId="72" xr:uid="{2981F1C1-FED4-40D3-BF8A-F6E9A04415AC}"/>
    <cellStyle name="Normal 10 2 2" xfId="73" xr:uid="{5559B141-74CB-45AC-99D6-948623A62234}"/>
    <cellStyle name="Normal 10 2 2 2" xfId="74" xr:uid="{0ADA6863-06EC-4076-8FFE-CEE9D9642950}"/>
    <cellStyle name="Normal 10 2 2 2 2" xfId="75" xr:uid="{0236B606-8A68-450E-8804-05EB499A3BDE}"/>
    <cellStyle name="Normal 10 2 2 3" xfId="76" xr:uid="{4D1F91FD-8DF7-47E9-BB54-60C527D7A36D}"/>
    <cellStyle name="Normal 10 2 3" xfId="77" xr:uid="{44C0779E-68D6-48E4-8061-EEAF722F89A8}"/>
    <cellStyle name="Normal 10 2 3 2" xfId="78" xr:uid="{B7BF1AC6-F0F8-4FF9-8087-4A876AB1B0E4}"/>
    <cellStyle name="Normal 10 2 4" xfId="79" xr:uid="{329E0E84-F7BC-4443-A4CD-97D73322143D}"/>
    <cellStyle name="Normal 10 3" xfId="80" xr:uid="{78CD04FF-8FFB-4A7A-9D80-384A3052583A}"/>
    <cellStyle name="Normal 10 3 2" xfId="81" xr:uid="{806267CC-F232-4940-8695-11E7E129D0D4}"/>
    <cellStyle name="Normal 10 3 2 2" xfId="82" xr:uid="{CB22E313-4F7B-4D3A-BB83-53E6FDF45C41}"/>
    <cellStyle name="Normal 10 3 3" xfId="83" xr:uid="{D1F55F2E-B923-430E-B211-28428D67AFB0}"/>
    <cellStyle name="Normal 10 4" xfId="84" xr:uid="{FEB61CB7-E220-46CA-880C-685B8D4837D0}"/>
    <cellStyle name="Normal 10 4 2" xfId="85" xr:uid="{130BBE0A-B9BC-476E-85F9-AC488705DAF2}"/>
    <cellStyle name="Normal 10 5" xfId="86" xr:uid="{28B9E1A1-C907-4A77-A755-4FB08133EF74}"/>
    <cellStyle name="Normal 11" xfId="44" xr:uid="{3D5DEE54-B365-41E7-BB1F-0A4895C2FBAB}"/>
    <cellStyle name="Normal 12" xfId="45" xr:uid="{2BC44CCF-F837-4EDC-BB5A-8D8220D10046}"/>
    <cellStyle name="Normal 13" xfId="46" xr:uid="{74B26903-B15A-456A-9CDE-1AD60FDA334C}"/>
    <cellStyle name="Normal 13 2" xfId="47" xr:uid="{6806430C-C0E7-41EE-96AB-0AEA8653B2D4}"/>
    <cellStyle name="Normal 14" xfId="48" xr:uid="{FACDDF91-F213-4CA9-851F-778A1DEC71BC}"/>
    <cellStyle name="Normal 15" xfId="49" xr:uid="{D94BECB7-E803-4891-B9AE-8F632AE7397C}"/>
    <cellStyle name="Normal 15 2" xfId="87" xr:uid="{7F9F9017-A665-482F-AF81-14B8427B011D}"/>
    <cellStyle name="Normal 16" xfId="88" xr:uid="{3FB98A5E-8DE1-4DA0-A409-AA9587FE8C2E}"/>
    <cellStyle name="Normal 17" xfId="89" xr:uid="{B4864294-2397-476E-8EC2-8DFE0B7904E7}"/>
    <cellStyle name="Normal 18" xfId="90" xr:uid="{15A28F04-7753-4CD7-B3A9-BCA8CF99FB92}"/>
    <cellStyle name="Normal 19" xfId="91" xr:uid="{BC675D20-0AC9-4E54-A319-1CB25BBDAA93}"/>
    <cellStyle name="Normal 19 2" xfId="92" xr:uid="{13D3ACEF-8899-4959-BCD3-D66F417C18E7}"/>
    <cellStyle name="Normal 2" xfId="3" xr:uid="{0035700C-F3A5-4A6F-B63A-5CE25669DEE2}"/>
    <cellStyle name="Normal 2 2" xfId="50" xr:uid="{A7F2EA2D-C97F-42A1-85C4-23D493AD6F38}"/>
    <cellStyle name="Normal 2 2 2" xfId="51" xr:uid="{F84CAD9A-BAE1-435D-AA34-0A5535A22FA2}"/>
    <cellStyle name="Normal 2 3" xfId="52" xr:uid="{E6A30F61-1629-4F64-8CE9-56363852FCBF}"/>
    <cellStyle name="Normal 2 3 2" xfId="53" xr:uid="{0CE0CF0D-30AF-4BE7-A040-501EB3F1B750}"/>
    <cellStyle name="Normal 2 3 3" xfId="54" xr:uid="{E64659FD-8728-4082-AC74-E8732D328B9B}"/>
    <cellStyle name="Normal 2 3 4" xfId="93" xr:uid="{906C6AFC-2582-4568-9493-B36C10B08F59}"/>
    <cellStyle name="Normal 2 4" xfId="55" xr:uid="{75ED3A75-7716-4569-AE24-D103E0E0F663}"/>
    <cellStyle name="Normal 2 4 2" xfId="56" xr:uid="{A45D4EC1-B6A9-4F28-874D-6BF85BCB6F02}"/>
    <cellStyle name="Normal 3" xfId="2" xr:uid="{665067A7-73F8-4B7E-BFD2-7BB3B9468366}"/>
    <cellStyle name="Normal 3 2" xfId="57" xr:uid="{EECFBE8A-C4E4-4FB2-85C6-1A40ECBE7986}"/>
    <cellStyle name="Normal 3 2 2" xfId="58" xr:uid="{6862E375-8FA3-48A1-BDBE-6096C6E55CC0}"/>
    <cellStyle name="Normal 3 2 3" xfId="59" xr:uid="{8A206061-64E5-4B27-9C10-4CE871120763}"/>
    <cellStyle name="Normal 3 3" xfId="60" xr:uid="{CC9AAFA0-D51B-4CAC-8281-F9DFEE295A19}"/>
    <cellStyle name="Normal 4" xfId="61" xr:uid="{BF90567F-7CB8-4599-A27A-D7BDD9B57BF5}"/>
    <cellStyle name="Normal 4 2" xfId="94" xr:uid="{BC4CA2E8-9219-48C3-BC48-39297D5C3BA4}"/>
    <cellStyle name="Normal 5" xfId="62" xr:uid="{CB37F827-73DA-407D-9D90-BB2DEB6E9D94}"/>
    <cellStyle name="Normal 5 2" xfId="63" xr:uid="{5C8DCCD0-A41B-441F-BEBD-518DC9575072}"/>
    <cellStyle name="Normal 5 3" xfId="64" xr:uid="{0915E7C8-5872-4FD5-A909-F2C6CE20936E}"/>
    <cellStyle name="Normal 5 4" xfId="95" xr:uid="{3F5F5BE1-13C1-477F-8056-079AA2FA32B2}"/>
    <cellStyle name="Normal 5 4 2" xfId="96" xr:uid="{E644511A-B012-4725-9F56-65E2EF1448BB}"/>
    <cellStyle name="Normal 5 4 2 2" xfId="97" xr:uid="{6BC691B2-22AE-46C8-8E67-872510C6AAD1}"/>
    <cellStyle name="Normal 5 4 2 2 2" xfId="98" xr:uid="{80F8E6E2-1FDC-42E0-A4CD-ECD291AFD0DF}"/>
    <cellStyle name="Normal 5 4 2 3" xfId="99" xr:uid="{043BF25D-BEBA-4300-8F28-0148632D8930}"/>
    <cellStyle name="Normal 5 4 3" xfId="100" xr:uid="{89FE36EC-03A9-4E3B-A5A9-232AC61CD00F}"/>
    <cellStyle name="Normal 5 4 3 2" xfId="101" xr:uid="{7DB7E013-23D5-420F-9D26-69A34E000989}"/>
    <cellStyle name="Normal 5 4 4" xfId="102" xr:uid="{049370E6-F0A9-44E3-89EE-A75854812005}"/>
    <cellStyle name="Normal 5 5" xfId="103" xr:uid="{68A1BDAF-2ACC-4DEE-9450-4C7CC14391EE}"/>
    <cellStyle name="Normal 5 5 2" xfId="104" xr:uid="{EEBC282C-B7F3-4668-A0F3-3A834519F57D}"/>
    <cellStyle name="Normal 5 5 2 2" xfId="105" xr:uid="{D107EB70-498B-45BD-803A-E97D115496EF}"/>
    <cellStyle name="Normal 5 5 3" xfId="106" xr:uid="{33A1C092-85D9-4986-B7F9-8C00A7AB6D88}"/>
    <cellStyle name="Normal 5 6" xfId="107" xr:uid="{8AF524D1-129C-4C26-BCFF-B4C88B791523}"/>
    <cellStyle name="Normal 5 6 2" xfId="108" xr:uid="{2238722B-02BE-467C-971E-4945504D627F}"/>
    <cellStyle name="Normal 5 7" xfId="109" xr:uid="{0CD4C26D-9FE1-498E-8F34-0A009169DCBF}"/>
    <cellStyle name="Normal 6" xfId="65" xr:uid="{D9011C9B-3624-48E3-ADD7-DF59B9B8AF13}"/>
    <cellStyle name="Normal 6 2" xfId="66" xr:uid="{F2FE50FE-A451-43BA-9984-580978D944FF}"/>
    <cellStyle name="Normal 6 3" xfId="110" xr:uid="{2E518170-8189-47D9-B009-B9969D6DFFE9}"/>
    <cellStyle name="Normal 6 3 2" xfId="111" xr:uid="{28BE5A21-590D-4655-94A3-817711128619}"/>
    <cellStyle name="Normal 6 3 2 2" xfId="112" xr:uid="{7767FE67-8396-4F43-B0E9-86AEC452387D}"/>
    <cellStyle name="Normal 6 3 2 2 2" xfId="113" xr:uid="{28D4AF3B-EB0E-4874-A108-B5D7CCA5DAD5}"/>
    <cellStyle name="Normal 6 3 2 3" xfId="114" xr:uid="{59AC760C-4B43-443C-8C9A-2AC4E6FD44F1}"/>
    <cellStyle name="Normal 6 3 3" xfId="115" xr:uid="{D71657BF-E1A9-4C6A-95A2-BBA86A699BE6}"/>
    <cellStyle name="Normal 6 3 3 2" xfId="116" xr:uid="{F81FE99D-107E-488E-824D-FEBC54E930E3}"/>
    <cellStyle name="Normal 6 3 4" xfId="117" xr:uid="{F8706117-AE32-4865-A3CB-653F93418938}"/>
    <cellStyle name="Normal 6 4" xfId="118" xr:uid="{E18F61C1-3070-4B99-9A2F-7708AD20F1B4}"/>
    <cellStyle name="Normal 6 4 2" xfId="119" xr:uid="{88D7F1AE-0E6F-4B7F-BBA9-40924CCE47A8}"/>
    <cellStyle name="Normal 6 4 2 2" xfId="120" xr:uid="{5CFB951A-39B5-4C3E-BB93-CD094562B82A}"/>
    <cellStyle name="Normal 6 4 3" xfId="121" xr:uid="{1EE2BC39-758B-4D10-9718-392D8E6BAEC5}"/>
    <cellStyle name="Normal 6 5" xfId="122" xr:uid="{A2BED65E-9F6D-4C08-83E1-F8C2428C1407}"/>
    <cellStyle name="Normal 6 5 2" xfId="123" xr:uid="{172B3AF7-9EE0-4840-A3C8-CBA09AE8679B}"/>
    <cellStyle name="Normal 6 6" xfId="124" xr:uid="{C37D283D-597B-40B8-81A8-E986E8E752E4}"/>
    <cellStyle name="Normal 7" xfId="67" xr:uid="{44DBF3A4-2DE2-4B87-8261-A5DB3173ADEA}"/>
    <cellStyle name="Normal 7 2" xfId="125" xr:uid="{BFE36AED-8950-4AD0-925E-217C142BF1BA}"/>
    <cellStyle name="Normal 7 2 2" xfId="126" xr:uid="{15DA138A-2C56-40DE-B531-52905B0CD186}"/>
    <cellStyle name="Normal 7 2 2 2" xfId="127" xr:uid="{E1016C77-2DF5-42B8-862D-BFE7AA2E7013}"/>
    <cellStyle name="Normal 7 2 2 2 2" xfId="128" xr:uid="{1813AE2A-4FF8-4DCF-AAD1-093AAD5632A2}"/>
    <cellStyle name="Normal 7 2 2 3" xfId="129" xr:uid="{4E6C03AC-FED2-4844-BAB5-FF13D0D30E9C}"/>
    <cellStyle name="Normal 7 2 3" xfId="130" xr:uid="{6007E7A6-2ECE-4E72-B3FE-B99F8E199EA6}"/>
    <cellStyle name="Normal 7 2 3 2" xfId="131" xr:uid="{507A1960-6F18-47A2-8512-06764DC9C9F6}"/>
    <cellStyle name="Normal 7 2 4" xfId="132" xr:uid="{F31D596D-26BC-4D93-850E-1F9D16300D84}"/>
    <cellStyle name="Normal 7 3" xfId="133" xr:uid="{CF3D7160-2E9D-49A9-BC22-5DF0095F5159}"/>
    <cellStyle name="Normal 7 3 2" xfId="134" xr:uid="{6FDEA9CF-F3A0-4483-85C7-1A602417E105}"/>
    <cellStyle name="Normal 7 3 2 2" xfId="135" xr:uid="{A0DFFFDB-367C-4CA0-BE8E-B1E5E2FE2B71}"/>
    <cellStyle name="Normal 7 3 3" xfId="136" xr:uid="{77B5A54C-DC83-4FBD-90FE-43A7849F5DC6}"/>
    <cellStyle name="Normal 7 4" xfId="137" xr:uid="{30B173A2-69EC-440F-A6DC-3273959682A3}"/>
    <cellStyle name="Normal 7 4 2" xfId="138" xr:uid="{8B9895C0-19C9-4810-88C9-351B9B860ADA}"/>
    <cellStyle name="Normal 7 5" xfId="139" xr:uid="{B07D1572-03B9-4B24-A93A-718239AAC509}"/>
    <cellStyle name="Normal 8" xfId="68" xr:uid="{E194F7E5-99E6-4C3F-9E0C-34921728694D}"/>
    <cellStyle name="Normal 8 2" xfId="140" xr:uid="{68CA3654-1A96-4B60-BE9C-4AFF757F114B}"/>
    <cellStyle name="Normal 8 2 2" xfId="141" xr:uid="{99241E9B-8903-457F-91FA-6C4867A2F6DB}"/>
    <cellStyle name="Normal 8 2 2 2" xfId="142" xr:uid="{3930779D-3C57-45E3-82FC-99EB9ABF27BD}"/>
    <cellStyle name="Normal 8 2 2 2 2" xfId="143" xr:uid="{A8C2B56D-2DB7-4634-914E-74139CCCA8E5}"/>
    <cellStyle name="Normal 8 2 2 3" xfId="144" xr:uid="{EC106770-78BF-4B72-97D6-63F281EA1A5B}"/>
    <cellStyle name="Normal 8 2 3" xfId="145" xr:uid="{79C343D3-4493-4CC8-98D8-A07565E35A21}"/>
    <cellStyle name="Normal 8 2 3 2" xfId="146" xr:uid="{8FAB1229-3471-4764-BDA0-2DB90428AAC1}"/>
    <cellStyle name="Normal 8 2 4" xfId="147" xr:uid="{BF44EA8E-8759-445C-A96A-594BC7CD25DA}"/>
    <cellStyle name="Normal 8 3" xfId="148" xr:uid="{C1DDAA89-C38C-4982-BB0F-9F561F51AC99}"/>
    <cellStyle name="Normal 8 3 2" xfId="149" xr:uid="{5BDCB018-97E2-49BA-84A0-BD3CEE75388E}"/>
    <cellStyle name="Normal 8 3 2 2" xfId="150" xr:uid="{0A81B218-DBFD-417C-A379-ED3E0619DD47}"/>
    <cellStyle name="Normal 8 3 3" xfId="151" xr:uid="{33EAA2E3-1254-43DD-9C1A-CD6527B53B1F}"/>
    <cellStyle name="Normal 8 4" xfId="152" xr:uid="{DB6E0CDD-45A2-43B2-81BC-1A498E3F9C6A}"/>
    <cellStyle name="Normal 8 4 2" xfId="153" xr:uid="{3337C297-D17E-4261-9C0D-DCD2A8830A96}"/>
    <cellStyle name="Normal 8 5" xfId="154" xr:uid="{8A3B4C6B-EB80-4DC7-87BA-50E758DDCEF1}"/>
    <cellStyle name="Normal 9" xfId="69" xr:uid="{46ED8BB3-80E7-4D53-BC89-40D28EEC7B2C}"/>
    <cellStyle name="Normal 9 2" xfId="70" xr:uid="{513A100F-B850-4F15-A2A3-AFBF52180CB8}"/>
    <cellStyle name="Normal 9 3" xfId="155" xr:uid="{3B2C8C3D-8C66-449D-B6E0-A2CBD423B8E0}"/>
    <cellStyle name="Normal 9 3 2" xfId="156" xr:uid="{473829B4-1ECE-4438-B859-03C64662B71B}"/>
    <cellStyle name="Normal 9 3 2 2" xfId="157" xr:uid="{A2C660E3-8568-4AEE-A512-C3ECAFA08B93}"/>
    <cellStyle name="Normal 9 3 2 2 2" xfId="158" xr:uid="{0641FD69-8967-46A7-8E22-6DDCE75DE5C5}"/>
    <cellStyle name="Normal 9 3 2 3" xfId="159" xr:uid="{C0884A10-4B22-4228-911B-CCEDC8BE1C92}"/>
    <cellStyle name="Normal 9 3 3" xfId="160" xr:uid="{61027AD6-59D5-4E5C-8CC9-8BDA9E5C7C4B}"/>
    <cellStyle name="Normal 9 3 3 2" xfId="161" xr:uid="{D8B87061-A22F-44D9-A8A7-871AFA171679}"/>
    <cellStyle name="Normal 9 3 4" xfId="162" xr:uid="{A44D373B-3AB5-439A-96D4-7BFFC2D47321}"/>
    <cellStyle name="Normal 9 4" xfId="163" xr:uid="{B6FC2C49-BD47-46FA-89B0-8880ADF63B94}"/>
    <cellStyle name="Normal 9 4 2" xfId="164" xr:uid="{DD308E98-7095-48BD-B353-6C13A74502B4}"/>
    <cellStyle name="Normal 9 4 2 2" xfId="165" xr:uid="{306BC98A-CE11-4AE5-92A1-2F961027A380}"/>
    <cellStyle name="Normal 9 4 3" xfId="166" xr:uid="{7AA91C21-F636-45CD-A91D-AC20DEB436C3}"/>
    <cellStyle name="Normal 9 5" xfId="167" xr:uid="{54C531D4-5B49-41C1-AFE4-46FD924CCE75}"/>
    <cellStyle name="Normal 9 5 2" xfId="168" xr:uid="{E07C6335-7DBD-4C21-B378-1B5F08316DF7}"/>
    <cellStyle name="Normal 9 6" xfId="169" xr:uid="{4060752A-1593-4160-99B0-9692A73F25FF}"/>
    <cellStyle name="Percent 2" xfId="71" xr:uid="{35BB3010-8958-4DEB-BD19-875F1719143B}"/>
    <cellStyle name="Гиперссылка 2" xfId="4" xr:uid="{49BAA0F8-B3D3-41B5-87DD-435502328B29}"/>
    <cellStyle name="Обычный 2" xfId="1" xr:uid="{A3CD5D5E-4502-4158-8112-08CDD679ACF5}"/>
    <cellStyle name="Обычный 2 2" xfId="5" xr:uid="{D19F253E-EE9B-4476-9D91-2EE3A6D7A3DC}"/>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73"/>
  <sheetViews>
    <sheetView tabSelected="1" topLeftCell="A54" zoomScale="90" zoomScaleNormal="90" workbookViewId="0">
      <selection activeCell="O82" sqref="O82"/>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5" t="s">
        <v>134</v>
      </c>
      <c r="C2" s="120"/>
      <c r="D2" s="120"/>
      <c r="E2" s="120"/>
      <c r="F2" s="120"/>
      <c r="G2" s="120"/>
      <c r="H2" s="120"/>
      <c r="I2" s="120"/>
      <c r="J2" s="126" t="s">
        <v>140</v>
      </c>
      <c r="K2" s="115"/>
    </row>
    <row r="3" spans="1:11">
      <c r="A3" s="114"/>
      <c r="B3" s="122" t="s">
        <v>135</v>
      </c>
      <c r="C3" s="120"/>
      <c r="D3" s="120"/>
      <c r="E3" s="120"/>
      <c r="F3" s="120"/>
      <c r="G3" s="120"/>
      <c r="H3" s="120"/>
      <c r="I3" s="120"/>
      <c r="J3" s="120"/>
      <c r="K3" s="115"/>
    </row>
    <row r="4" spans="1:11">
      <c r="A4" s="114"/>
      <c r="B4" s="122" t="s">
        <v>136</v>
      </c>
      <c r="C4" s="120"/>
      <c r="D4" s="120"/>
      <c r="E4" s="120"/>
      <c r="F4" s="120"/>
      <c r="G4" s="120"/>
      <c r="H4" s="120"/>
      <c r="I4" s="120"/>
      <c r="J4" s="120"/>
      <c r="K4" s="115"/>
    </row>
    <row r="5" spans="1:11">
      <c r="A5" s="114"/>
      <c r="B5" s="122" t="s">
        <v>137</v>
      </c>
      <c r="C5" s="120"/>
      <c r="D5" s="120"/>
      <c r="E5" s="120"/>
      <c r="F5" s="120"/>
      <c r="G5" s="120"/>
      <c r="H5" s="120"/>
      <c r="I5" s="120"/>
      <c r="J5" s="120"/>
      <c r="K5" s="115"/>
    </row>
    <row r="6" spans="1:11">
      <c r="A6" s="114"/>
      <c r="B6" s="122" t="s">
        <v>138</v>
      </c>
      <c r="C6" s="120"/>
      <c r="D6" s="120"/>
      <c r="E6" s="120"/>
      <c r="F6" s="120"/>
      <c r="G6" s="120"/>
      <c r="H6" s="120"/>
      <c r="I6" s="120"/>
      <c r="J6" s="120"/>
      <c r="K6" s="115"/>
    </row>
    <row r="7" spans="1:11">
      <c r="A7" s="114"/>
      <c r="B7" s="122"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759</v>
      </c>
      <c r="C10" s="120"/>
      <c r="D10" s="120"/>
      <c r="E10" s="120"/>
      <c r="F10" s="115"/>
      <c r="G10" s="116"/>
      <c r="H10" s="116" t="s">
        <v>759</v>
      </c>
      <c r="I10" s="120"/>
      <c r="J10" s="139">
        <v>51353</v>
      </c>
      <c r="K10" s="115"/>
    </row>
    <row r="11" spans="1:11">
      <c r="A11" s="114"/>
      <c r="B11" s="114" t="s">
        <v>709</v>
      </c>
      <c r="C11" s="120"/>
      <c r="D11" s="120"/>
      <c r="E11" s="120"/>
      <c r="F11" s="115"/>
      <c r="G11" s="116"/>
      <c r="H11" s="116" t="s">
        <v>709</v>
      </c>
      <c r="I11" s="120"/>
      <c r="J11" s="140"/>
      <c r="K11" s="115"/>
    </row>
    <row r="12" spans="1:11">
      <c r="A12" s="114"/>
      <c r="B12" s="114" t="s">
        <v>710</v>
      </c>
      <c r="C12" s="120"/>
      <c r="D12" s="120"/>
      <c r="E12" s="120"/>
      <c r="F12" s="115"/>
      <c r="G12" s="116"/>
      <c r="H12" s="116" t="s">
        <v>710</v>
      </c>
      <c r="I12" s="120"/>
      <c r="J12" s="120"/>
      <c r="K12" s="115"/>
    </row>
    <row r="13" spans="1:11">
      <c r="A13" s="114"/>
      <c r="B13" s="114" t="s">
        <v>760</v>
      </c>
      <c r="C13" s="120"/>
      <c r="D13" s="120"/>
      <c r="E13" s="120"/>
      <c r="F13" s="115"/>
      <c r="G13" s="116"/>
      <c r="H13" s="116" t="s">
        <v>760</v>
      </c>
      <c r="I13" s="120"/>
      <c r="J13" s="99" t="s">
        <v>11</v>
      </c>
      <c r="K13" s="115"/>
    </row>
    <row r="14" spans="1:11" ht="15" customHeight="1">
      <c r="A14" s="114"/>
      <c r="B14" s="114" t="s">
        <v>712</v>
      </c>
      <c r="C14" s="120"/>
      <c r="D14" s="120"/>
      <c r="E14" s="120"/>
      <c r="F14" s="115"/>
      <c r="G14" s="116"/>
      <c r="H14" s="116" t="s">
        <v>712</v>
      </c>
      <c r="I14" s="120"/>
      <c r="J14" s="141">
        <v>45177</v>
      </c>
      <c r="K14" s="115"/>
    </row>
    <row r="15" spans="1:11" ht="15" customHeight="1">
      <c r="A15" s="114"/>
      <c r="B15" s="6" t="s">
        <v>6</v>
      </c>
      <c r="C15" s="7"/>
      <c r="D15" s="7"/>
      <c r="E15" s="7"/>
      <c r="F15" s="8"/>
      <c r="G15" s="116"/>
      <c r="H15" s="9" t="s">
        <v>761</v>
      </c>
      <c r="I15" s="120"/>
      <c r="J15" s="142"/>
      <c r="K15" s="115"/>
    </row>
    <row r="16" spans="1:11" ht="15" customHeight="1">
      <c r="A16" s="114"/>
      <c r="B16" s="120"/>
      <c r="C16" s="120"/>
      <c r="D16" s="120"/>
      <c r="E16" s="120"/>
      <c r="F16" s="120"/>
      <c r="G16" s="120"/>
      <c r="H16" s="120"/>
      <c r="I16" s="124" t="s">
        <v>142</v>
      </c>
      <c r="J16" s="130">
        <v>39916</v>
      </c>
      <c r="K16" s="115"/>
    </row>
    <row r="17" spans="1:11">
      <c r="A17" s="114"/>
      <c r="B17" s="120" t="s">
        <v>713</v>
      </c>
      <c r="C17" s="120"/>
      <c r="D17" s="120"/>
      <c r="E17" s="120"/>
      <c r="F17" s="120"/>
      <c r="G17" s="120"/>
      <c r="H17" s="120"/>
      <c r="I17" s="124" t="s">
        <v>143</v>
      </c>
      <c r="J17" s="130" t="s">
        <v>758</v>
      </c>
      <c r="K17" s="115"/>
    </row>
    <row r="18" spans="1:11" ht="18">
      <c r="A18" s="114"/>
      <c r="B18" s="120" t="s">
        <v>714</v>
      </c>
      <c r="C18" s="120"/>
      <c r="D18" s="120"/>
      <c r="E18" s="120"/>
      <c r="F18" s="120"/>
      <c r="G18" s="120"/>
      <c r="H18" s="120"/>
      <c r="I18" s="123" t="s">
        <v>258</v>
      </c>
      <c r="J18" s="104" t="s">
        <v>174</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43" t="s">
        <v>201</v>
      </c>
      <c r="G20" s="144"/>
      <c r="H20" s="100" t="s">
        <v>169</v>
      </c>
      <c r="I20" s="100" t="s">
        <v>202</v>
      </c>
      <c r="J20" s="100" t="s">
        <v>21</v>
      </c>
      <c r="K20" s="115"/>
    </row>
    <row r="21" spans="1:11">
      <c r="A21" s="114"/>
      <c r="B21" s="105"/>
      <c r="C21" s="105"/>
      <c r="D21" s="106"/>
      <c r="E21" s="106"/>
      <c r="F21" s="145"/>
      <c r="G21" s="146"/>
      <c r="H21" s="105" t="s">
        <v>141</v>
      </c>
      <c r="I21" s="105"/>
      <c r="J21" s="105"/>
      <c r="K21" s="115"/>
    </row>
    <row r="22" spans="1:11">
      <c r="A22" s="114"/>
      <c r="B22" s="107">
        <v>50</v>
      </c>
      <c r="C22" s="10" t="s">
        <v>104</v>
      </c>
      <c r="D22" s="118" t="s">
        <v>104</v>
      </c>
      <c r="E22" s="118" t="s">
        <v>25</v>
      </c>
      <c r="F22" s="137"/>
      <c r="G22" s="138"/>
      <c r="H22" s="11" t="s">
        <v>715</v>
      </c>
      <c r="I22" s="14">
        <v>1.87</v>
      </c>
      <c r="J22" s="109">
        <f t="shared" ref="J22:J58" si="0">I22*B22</f>
        <v>93.5</v>
      </c>
      <c r="K22" s="115"/>
    </row>
    <row r="23" spans="1:11">
      <c r="A23" s="114"/>
      <c r="B23" s="107">
        <v>50</v>
      </c>
      <c r="C23" s="10" t="s">
        <v>104</v>
      </c>
      <c r="D23" s="118" t="s">
        <v>104</v>
      </c>
      <c r="E23" s="118" t="s">
        <v>26</v>
      </c>
      <c r="F23" s="137"/>
      <c r="G23" s="138"/>
      <c r="H23" s="11" t="s">
        <v>715</v>
      </c>
      <c r="I23" s="14">
        <v>1.87</v>
      </c>
      <c r="J23" s="109">
        <f t="shared" si="0"/>
        <v>93.5</v>
      </c>
      <c r="K23" s="115"/>
    </row>
    <row r="24" spans="1:11" ht="36">
      <c r="A24" s="114"/>
      <c r="B24" s="107">
        <v>6</v>
      </c>
      <c r="C24" s="10" t="s">
        <v>716</v>
      </c>
      <c r="D24" s="118" t="s">
        <v>716</v>
      </c>
      <c r="E24" s="118" t="s">
        <v>717</v>
      </c>
      <c r="F24" s="137" t="s">
        <v>239</v>
      </c>
      <c r="G24" s="138"/>
      <c r="H24" s="11" t="s">
        <v>718</v>
      </c>
      <c r="I24" s="14">
        <v>24.46</v>
      </c>
      <c r="J24" s="109">
        <f t="shared" si="0"/>
        <v>146.76</v>
      </c>
      <c r="K24" s="115"/>
    </row>
    <row r="25" spans="1:11" ht="36">
      <c r="A25" s="114"/>
      <c r="B25" s="107">
        <v>6</v>
      </c>
      <c r="C25" s="10" t="s">
        <v>716</v>
      </c>
      <c r="D25" s="118" t="s">
        <v>716</v>
      </c>
      <c r="E25" s="118" t="s">
        <v>717</v>
      </c>
      <c r="F25" s="137" t="s">
        <v>348</v>
      </c>
      <c r="G25" s="138"/>
      <c r="H25" s="11" t="s">
        <v>718</v>
      </c>
      <c r="I25" s="14">
        <v>24.46</v>
      </c>
      <c r="J25" s="109">
        <f t="shared" si="0"/>
        <v>146.76</v>
      </c>
      <c r="K25" s="115"/>
    </row>
    <row r="26" spans="1:11">
      <c r="A26" s="114"/>
      <c r="B26" s="107">
        <v>50</v>
      </c>
      <c r="C26" s="10" t="s">
        <v>91</v>
      </c>
      <c r="D26" s="118" t="s">
        <v>91</v>
      </c>
      <c r="E26" s="118" t="s">
        <v>25</v>
      </c>
      <c r="F26" s="137"/>
      <c r="G26" s="138"/>
      <c r="H26" s="11" t="s">
        <v>719</v>
      </c>
      <c r="I26" s="14">
        <v>2.2200000000000002</v>
      </c>
      <c r="J26" s="109">
        <f t="shared" si="0"/>
        <v>111.00000000000001</v>
      </c>
      <c r="K26" s="115"/>
    </row>
    <row r="27" spans="1:11">
      <c r="A27" s="114"/>
      <c r="B27" s="107">
        <v>100</v>
      </c>
      <c r="C27" s="10" t="s">
        <v>91</v>
      </c>
      <c r="D27" s="118" t="s">
        <v>91</v>
      </c>
      <c r="E27" s="118" t="s">
        <v>26</v>
      </c>
      <c r="F27" s="137"/>
      <c r="G27" s="138"/>
      <c r="H27" s="11" t="s">
        <v>719</v>
      </c>
      <c r="I27" s="14">
        <v>2.2200000000000002</v>
      </c>
      <c r="J27" s="109">
        <f t="shared" si="0"/>
        <v>222.00000000000003</v>
      </c>
      <c r="K27" s="115"/>
    </row>
    <row r="28" spans="1:11">
      <c r="A28" s="114"/>
      <c r="B28" s="107">
        <v>100</v>
      </c>
      <c r="C28" s="10" t="s">
        <v>91</v>
      </c>
      <c r="D28" s="118" t="s">
        <v>91</v>
      </c>
      <c r="E28" s="118" t="s">
        <v>47</v>
      </c>
      <c r="F28" s="137"/>
      <c r="G28" s="138"/>
      <c r="H28" s="11" t="s">
        <v>719</v>
      </c>
      <c r="I28" s="14">
        <v>2.2200000000000002</v>
      </c>
      <c r="J28" s="109">
        <f t="shared" si="0"/>
        <v>222.00000000000003</v>
      </c>
      <c r="K28" s="115"/>
    </row>
    <row r="29" spans="1:11" ht="36">
      <c r="A29" s="114"/>
      <c r="B29" s="107">
        <v>6</v>
      </c>
      <c r="C29" s="10" t="s">
        <v>445</v>
      </c>
      <c r="D29" s="118" t="s">
        <v>445</v>
      </c>
      <c r="E29" s="118" t="s">
        <v>28</v>
      </c>
      <c r="F29" s="137" t="s">
        <v>348</v>
      </c>
      <c r="G29" s="138"/>
      <c r="H29" s="11" t="s">
        <v>447</v>
      </c>
      <c r="I29" s="14">
        <v>35.22</v>
      </c>
      <c r="J29" s="109">
        <f t="shared" si="0"/>
        <v>211.32</v>
      </c>
      <c r="K29" s="115"/>
    </row>
    <row r="30" spans="1:11" ht="24">
      <c r="A30" s="114"/>
      <c r="B30" s="107">
        <v>1</v>
      </c>
      <c r="C30" s="10" t="s">
        <v>720</v>
      </c>
      <c r="D30" s="118" t="s">
        <v>720</v>
      </c>
      <c r="E30" s="118" t="s">
        <v>25</v>
      </c>
      <c r="F30" s="137"/>
      <c r="G30" s="138"/>
      <c r="H30" s="11" t="s">
        <v>721</v>
      </c>
      <c r="I30" s="14">
        <v>152.72</v>
      </c>
      <c r="J30" s="109">
        <f t="shared" si="0"/>
        <v>152.72</v>
      </c>
      <c r="K30" s="115"/>
    </row>
    <row r="31" spans="1:11" ht="24">
      <c r="A31" s="114"/>
      <c r="B31" s="107">
        <v>1</v>
      </c>
      <c r="C31" s="10" t="s">
        <v>720</v>
      </c>
      <c r="D31" s="118" t="s">
        <v>720</v>
      </c>
      <c r="E31" s="118" t="s">
        <v>26</v>
      </c>
      <c r="F31" s="137"/>
      <c r="G31" s="138"/>
      <c r="H31" s="11" t="s">
        <v>721</v>
      </c>
      <c r="I31" s="14">
        <v>152.72</v>
      </c>
      <c r="J31" s="109">
        <f t="shared" si="0"/>
        <v>152.72</v>
      </c>
      <c r="K31" s="115"/>
    </row>
    <row r="32" spans="1:11" ht="24">
      <c r="A32" s="114"/>
      <c r="B32" s="107">
        <v>1</v>
      </c>
      <c r="C32" s="10" t="s">
        <v>722</v>
      </c>
      <c r="D32" s="118" t="s">
        <v>722</v>
      </c>
      <c r="E32" s="118" t="s">
        <v>25</v>
      </c>
      <c r="F32" s="137"/>
      <c r="G32" s="138"/>
      <c r="H32" s="11" t="s">
        <v>723</v>
      </c>
      <c r="I32" s="14">
        <v>152.72</v>
      </c>
      <c r="J32" s="109">
        <f t="shared" si="0"/>
        <v>152.72</v>
      </c>
      <c r="K32" s="115"/>
    </row>
    <row r="33" spans="1:11" ht="24">
      <c r="A33" s="114"/>
      <c r="B33" s="107">
        <v>1</v>
      </c>
      <c r="C33" s="10" t="s">
        <v>722</v>
      </c>
      <c r="D33" s="118" t="s">
        <v>722</v>
      </c>
      <c r="E33" s="118" t="s">
        <v>26</v>
      </c>
      <c r="F33" s="137"/>
      <c r="G33" s="138"/>
      <c r="H33" s="11" t="s">
        <v>723</v>
      </c>
      <c r="I33" s="14">
        <v>152.72</v>
      </c>
      <c r="J33" s="109">
        <f t="shared" si="0"/>
        <v>152.72</v>
      </c>
      <c r="K33" s="115"/>
    </row>
    <row r="34" spans="1:11" ht="36">
      <c r="A34" s="114"/>
      <c r="B34" s="107">
        <v>1</v>
      </c>
      <c r="C34" s="10" t="s">
        <v>724</v>
      </c>
      <c r="D34" s="118" t="s">
        <v>748</v>
      </c>
      <c r="E34" s="118" t="s">
        <v>204</v>
      </c>
      <c r="F34" s="137" t="s">
        <v>302</v>
      </c>
      <c r="G34" s="138"/>
      <c r="H34" s="11" t="s">
        <v>725</v>
      </c>
      <c r="I34" s="14">
        <v>1569.33</v>
      </c>
      <c r="J34" s="109">
        <f t="shared" si="0"/>
        <v>1569.33</v>
      </c>
      <c r="K34" s="121"/>
    </row>
    <row r="35" spans="1:11" ht="36">
      <c r="A35" s="114"/>
      <c r="B35" s="107">
        <v>1</v>
      </c>
      <c r="C35" s="10" t="s">
        <v>726</v>
      </c>
      <c r="D35" s="118" t="s">
        <v>749</v>
      </c>
      <c r="E35" s="118" t="s">
        <v>204</v>
      </c>
      <c r="F35" s="137" t="s">
        <v>302</v>
      </c>
      <c r="G35" s="138"/>
      <c r="H35" s="11" t="s">
        <v>727</v>
      </c>
      <c r="I35" s="14">
        <v>1569.33</v>
      </c>
      <c r="J35" s="109">
        <f t="shared" si="0"/>
        <v>1569.33</v>
      </c>
      <c r="K35" s="121"/>
    </row>
    <row r="36" spans="1:11" ht="12" customHeight="1">
      <c r="A36" s="114"/>
      <c r="B36" s="107">
        <v>50</v>
      </c>
      <c r="C36" s="10" t="s">
        <v>728</v>
      </c>
      <c r="D36" s="118" t="s">
        <v>728</v>
      </c>
      <c r="E36" s="118" t="s">
        <v>23</v>
      </c>
      <c r="F36" s="137"/>
      <c r="G36" s="138"/>
      <c r="H36" s="11" t="s">
        <v>729</v>
      </c>
      <c r="I36" s="14">
        <v>1.87</v>
      </c>
      <c r="J36" s="109">
        <f t="shared" si="0"/>
        <v>93.5</v>
      </c>
      <c r="K36" s="115"/>
    </row>
    <row r="37" spans="1:11" ht="12" customHeight="1">
      <c r="A37" s="114"/>
      <c r="B37" s="107">
        <v>50</v>
      </c>
      <c r="C37" s="10" t="s">
        <v>728</v>
      </c>
      <c r="D37" s="118" t="s">
        <v>728</v>
      </c>
      <c r="E37" s="118" t="s">
        <v>27</v>
      </c>
      <c r="F37" s="137"/>
      <c r="G37" s="138"/>
      <c r="H37" s="11" t="s">
        <v>729</v>
      </c>
      <c r="I37" s="14">
        <v>1.87</v>
      </c>
      <c r="J37" s="109">
        <f t="shared" si="0"/>
        <v>93.5</v>
      </c>
      <c r="K37" s="115"/>
    </row>
    <row r="38" spans="1:11" ht="24">
      <c r="A38" s="114"/>
      <c r="B38" s="107">
        <v>10</v>
      </c>
      <c r="C38" s="10" t="s">
        <v>730</v>
      </c>
      <c r="D38" s="118" t="s">
        <v>730</v>
      </c>
      <c r="E38" s="118" t="s">
        <v>26</v>
      </c>
      <c r="F38" s="137" t="s">
        <v>239</v>
      </c>
      <c r="G38" s="138"/>
      <c r="H38" s="11" t="s">
        <v>731</v>
      </c>
      <c r="I38" s="14">
        <v>19.78</v>
      </c>
      <c r="J38" s="109">
        <f t="shared" si="0"/>
        <v>197.8</v>
      </c>
      <c r="K38" s="115"/>
    </row>
    <row r="39" spans="1:11" ht="24">
      <c r="A39" s="114"/>
      <c r="B39" s="107">
        <v>20</v>
      </c>
      <c r="C39" s="10" t="s">
        <v>730</v>
      </c>
      <c r="D39" s="118" t="s">
        <v>730</v>
      </c>
      <c r="E39" s="118" t="s">
        <v>27</v>
      </c>
      <c r="F39" s="137" t="s">
        <v>239</v>
      </c>
      <c r="G39" s="138"/>
      <c r="H39" s="11" t="s">
        <v>731</v>
      </c>
      <c r="I39" s="14">
        <v>19.78</v>
      </c>
      <c r="J39" s="109">
        <f t="shared" si="0"/>
        <v>395.6</v>
      </c>
      <c r="K39" s="115"/>
    </row>
    <row r="40" spans="1:11" ht="12" customHeight="1">
      <c r="A40" s="114"/>
      <c r="B40" s="107">
        <v>20</v>
      </c>
      <c r="C40" s="10" t="s">
        <v>732</v>
      </c>
      <c r="D40" s="118" t="s">
        <v>732</v>
      </c>
      <c r="E40" s="118" t="s">
        <v>25</v>
      </c>
      <c r="F40" s="137"/>
      <c r="G40" s="138"/>
      <c r="H40" s="11" t="s">
        <v>733</v>
      </c>
      <c r="I40" s="14">
        <v>3.39</v>
      </c>
      <c r="J40" s="109">
        <f t="shared" si="0"/>
        <v>67.8</v>
      </c>
      <c r="K40" s="115"/>
    </row>
    <row r="41" spans="1:11" ht="12" customHeight="1">
      <c r="A41" s="114"/>
      <c r="B41" s="107">
        <v>20</v>
      </c>
      <c r="C41" s="10" t="s">
        <v>732</v>
      </c>
      <c r="D41" s="118" t="s">
        <v>732</v>
      </c>
      <c r="E41" s="118" t="s">
        <v>26</v>
      </c>
      <c r="F41" s="137"/>
      <c r="G41" s="138"/>
      <c r="H41" s="11" t="s">
        <v>733</v>
      </c>
      <c r="I41" s="14">
        <v>3.39</v>
      </c>
      <c r="J41" s="109">
        <f t="shared" si="0"/>
        <v>67.8</v>
      </c>
      <c r="K41" s="115"/>
    </row>
    <row r="42" spans="1:11" ht="24">
      <c r="A42" s="114"/>
      <c r="B42" s="107">
        <v>10</v>
      </c>
      <c r="C42" s="10" t="s">
        <v>734</v>
      </c>
      <c r="D42" s="118" t="s">
        <v>734</v>
      </c>
      <c r="E42" s="118" t="s">
        <v>26</v>
      </c>
      <c r="F42" s="137" t="s">
        <v>273</v>
      </c>
      <c r="G42" s="138"/>
      <c r="H42" s="11" t="s">
        <v>735</v>
      </c>
      <c r="I42" s="14">
        <v>7.49</v>
      </c>
      <c r="J42" s="109">
        <f t="shared" si="0"/>
        <v>74.900000000000006</v>
      </c>
      <c r="K42" s="115"/>
    </row>
    <row r="43" spans="1:11" ht="24">
      <c r="A43" s="114"/>
      <c r="B43" s="107">
        <v>10</v>
      </c>
      <c r="C43" s="10" t="s">
        <v>734</v>
      </c>
      <c r="D43" s="118" t="s">
        <v>734</v>
      </c>
      <c r="E43" s="118" t="s">
        <v>26</v>
      </c>
      <c r="F43" s="137" t="s">
        <v>272</v>
      </c>
      <c r="G43" s="138"/>
      <c r="H43" s="11" t="s">
        <v>735</v>
      </c>
      <c r="I43" s="14">
        <v>7.49</v>
      </c>
      <c r="J43" s="109">
        <f t="shared" si="0"/>
        <v>74.900000000000006</v>
      </c>
      <c r="K43" s="115"/>
    </row>
    <row r="44" spans="1:11">
      <c r="A44" s="114"/>
      <c r="B44" s="107">
        <v>50</v>
      </c>
      <c r="C44" s="10" t="s">
        <v>736</v>
      </c>
      <c r="D44" s="118" t="s">
        <v>750</v>
      </c>
      <c r="E44" s="118" t="s">
        <v>273</v>
      </c>
      <c r="F44" s="137" t="s">
        <v>23</v>
      </c>
      <c r="G44" s="138"/>
      <c r="H44" s="11" t="s">
        <v>737</v>
      </c>
      <c r="I44" s="14">
        <v>7.49</v>
      </c>
      <c r="J44" s="109">
        <f t="shared" si="0"/>
        <v>374.5</v>
      </c>
      <c r="K44" s="115"/>
    </row>
    <row r="45" spans="1:11">
      <c r="A45" s="114"/>
      <c r="B45" s="107">
        <v>50</v>
      </c>
      <c r="C45" s="10" t="s">
        <v>736</v>
      </c>
      <c r="D45" s="118" t="s">
        <v>750</v>
      </c>
      <c r="E45" s="118" t="s">
        <v>273</v>
      </c>
      <c r="F45" s="137" t="s">
        <v>25</v>
      </c>
      <c r="G45" s="138"/>
      <c r="H45" s="11" t="s">
        <v>737</v>
      </c>
      <c r="I45" s="14">
        <v>7.49</v>
      </c>
      <c r="J45" s="109">
        <f t="shared" si="0"/>
        <v>374.5</v>
      </c>
      <c r="K45" s="115"/>
    </row>
    <row r="46" spans="1:11">
      <c r="A46" s="114"/>
      <c r="B46" s="107">
        <v>100</v>
      </c>
      <c r="C46" s="10" t="s">
        <v>736</v>
      </c>
      <c r="D46" s="118" t="s">
        <v>750</v>
      </c>
      <c r="E46" s="118" t="s">
        <v>272</v>
      </c>
      <c r="F46" s="137" t="s">
        <v>23</v>
      </c>
      <c r="G46" s="138"/>
      <c r="H46" s="11" t="s">
        <v>737</v>
      </c>
      <c r="I46" s="14">
        <v>7.49</v>
      </c>
      <c r="J46" s="109">
        <f t="shared" si="0"/>
        <v>749</v>
      </c>
      <c r="K46" s="115"/>
    </row>
    <row r="47" spans="1:11">
      <c r="A47" s="114"/>
      <c r="B47" s="107">
        <v>100</v>
      </c>
      <c r="C47" s="10" t="s">
        <v>736</v>
      </c>
      <c r="D47" s="118" t="s">
        <v>750</v>
      </c>
      <c r="E47" s="118" t="s">
        <v>272</v>
      </c>
      <c r="F47" s="137" t="s">
        <v>25</v>
      </c>
      <c r="G47" s="138"/>
      <c r="H47" s="11" t="s">
        <v>737</v>
      </c>
      <c r="I47" s="14">
        <v>7.49</v>
      </c>
      <c r="J47" s="109">
        <f t="shared" si="0"/>
        <v>749</v>
      </c>
      <c r="K47" s="115"/>
    </row>
    <row r="48" spans="1:11">
      <c r="A48" s="114"/>
      <c r="B48" s="107">
        <v>400</v>
      </c>
      <c r="C48" s="10" t="s">
        <v>736</v>
      </c>
      <c r="D48" s="118" t="s">
        <v>736</v>
      </c>
      <c r="E48" s="118" t="s">
        <v>738</v>
      </c>
      <c r="F48" s="137" t="s">
        <v>25</v>
      </c>
      <c r="G48" s="138"/>
      <c r="H48" s="11" t="s">
        <v>737</v>
      </c>
      <c r="I48" s="14">
        <v>2.2200000000000002</v>
      </c>
      <c r="J48" s="109">
        <f t="shared" si="0"/>
        <v>888.00000000000011</v>
      </c>
      <c r="K48" s="115"/>
    </row>
    <row r="49" spans="1:11" ht="24">
      <c r="A49" s="114"/>
      <c r="B49" s="107">
        <v>200</v>
      </c>
      <c r="C49" s="10" t="s">
        <v>739</v>
      </c>
      <c r="D49" s="118" t="s">
        <v>739</v>
      </c>
      <c r="E49" s="118" t="s">
        <v>107</v>
      </c>
      <c r="F49" s="137"/>
      <c r="G49" s="138"/>
      <c r="H49" s="11" t="s">
        <v>740</v>
      </c>
      <c r="I49" s="14">
        <v>2.81</v>
      </c>
      <c r="J49" s="109">
        <f t="shared" si="0"/>
        <v>562</v>
      </c>
      <c r="K49" s="115"/>
    </row>
    <row r="50" spans="1:11" ht="12" customHeight="1">
      <c r="A50" s="114"/>
      <c r="B50" s="107">
        <v>25</v>
      </c>
      <c r="C50" s="10" t="s">
        <v>65</v>
      </c>
      <c r="D50" s="118" t="s">
        <v>65</v>
      </c>
      <c r="E50" s="118" t="s">
        <v>23</v>
      </c>
      <c r="F50" s="137"/>
      <c r="G50" s="138"/>
      <c r="H50" s="11" t="s">
        <v>741</v>
      </c>
      <c r="I50" s="14">
        <v>18.61</v>
      </c>
      <c r="J50" s="109">
        <f t="shared" si="0"/>
        <v>465.25</v>
      </c>
      <c r="K50" s="115"/>
    </row>
    <row r="51" spans="1:11" ht="12" customHeight="1">
      <c r="A51" s="114"/>
      <c r="B51" s="107">
        <v>100</v>
      </c>
      <c r="C51" s="10" t="s">
        <v>65</v>
      </c>
      <c r="D51" s="118" t="s">
        <v>65</v>
      </c>
      <c r="E51" s="118" t="s">
        <v>25</v>
      </c>
      <c r="F51" s="137"/>
      <c r="G51" s="138"/>
      <c r="H51" s="11" t="s">
        <v>741</v>
      </c>
      <c r="I51" s="14">
        <v>18.61</v>
      </c>
      <c r="J51" s="109">
        <f t="shared" si="0"/>
        <v>1861</v>
      </c>
      <c r="K51" s="121"/>
    </row>
    <row r="52" spans="1:11" ht="12" customHeight="1">
      <c r="A52" s="114"/>
      <c r="B52" s="107">
        <v>100</v>
      </c>
      <c r="C52" s="10" t="s">
        <v>65</v>
      </c>
      <c r="D52" s="118" t="s">
        <v>65</v>
      </c>
      <c r="E52" s="118" t="s">
        <v>26</v>
      </c>
      <c r="F52" s="137"/>
      <c r="G52" s="138"/>
      <c r="H52" s="11" t="s">
        <v>741</v>
      </c>
      <c r="I52" s="14">
        <v>18.61</v>
      </c>
      <c r="J52" s="109">
        <f t="shared" si="0"/>
        <v>1861</v>
      </c>
      <c r="K52" s="121"/>
    </row>
    <row r="53" spans="1:11" ht="24">
      <c r="A53" s="114"/>
      <c r="B53" s="107">
        <v>5</v>
      </c>
      <c r="C53" s="10" t="s">
        <v>742</v>
      </c>
      <c r="D53" s="118" t="s">
        <v>751</v>
      </c>
      <c r="E53" s="118" t="s">
        <v>23</v>
      </c>
      <c r="F53" s="137" t="s">
        <v>272</v>
      </c>
      <c r="G53" s="138"/>
      <c r="H53" s="11" t="s">
        <v>743</v>
      </c>
      <c r="I53" s="14">
        <v>23.29</v>
      </c>
      <c r="J53" s="109">
        <f t="shared" si="0"/>
        <v>116.44999999999999</v>
      </c>
      <c r="K53" s="115"/>
    </row>
    <row r="54" spans="1:11" ht="24">
      <c r="A54" s="114"/>
      <c r="B54" s="107">
        <v>10</v>
      </c>
      <c r="C54" s="10" t="s">
        <v>742</v>
      </c>
      <c r="D54" s="118" t="s">
        <v>752</v>
      </c>
      <c r="E54" s="118" t="s">
        <v>25</v>
      </c>
      <c r="F54" s="137" t="s">
        <v>272</v>
      </c>
      <c r="G54" s="138"/>
      <c r="H54" s="11" t="s">
        <v>743</v>
      </c>
      <c r="I54" s="14">
        <v>23.29</v>
      </c>
      <c r="J54" s="109">
        <f t="shared" si="0"/>
        <v>232.89999999999998</v>
      </c>
      <c r="K54" s="115"/>
    </row>
    <row r="55" spans="1:11" ht="24">
      <c r="A55" s="114"/>
      <c r="B55" s="107">
        <v>10</v>
      </c>
      <c r="C55" s="10" t="s">
        <v>742</v>
      </c>
      <c r="D55" s="118" t="s">
        <v>753</v>
      </c>
      <c r="E55" s="118" t="s">
        <v>26</v>
      </c>
      <c r="F55" s="137" t="s">
        <v>272</v>
      </c>
      <c r="G55" s="138"/>
      <c r="H55" s="11" t="s">
        <v>743</v>
      </c>
      <c r="I55" s="14">
        <v>23.29</v>
      </c>
      <c r="J55" s="109">
        <f t="shared" si="0"/>
        <v>232.89999999999998</v>
      </c>
      <c r="K55" s="115"/>
    </row>
    <row r="56" spans="1:11" ht="36">
      <c r="A56" s="114"/>
      <c r="B56" s="107">
        <v>2</v>
      </c>
      <c r="C56" s="10" t="s">
        <v>744</v>
      </c>
      <c r="D56" s="118" t="s">
        <v>744</v>
      </c>
      <c r="E56" s="118" t="s">
        <v>26</v>
      </c>
      <c r="F56" s="137" t="s">
        <v>239</v>
      </c>
      <c r="G56" s="138"/>
      <c r="H56" s="11" t="s">
        <v>745</v>
      </c>
      <c r="I56" s="14">
        <v>82.74</v>
      </c>
      <c r="J56" s="109">
        <f t="shared" si="0"/>
        <v>165.48</v>
      </c>
      <c r="K56" s="115"/>
    </row>
    <row r="57" spans="1:11" ht="24">
      <c r="A57" s="114"/>
      <c r="B57" s="107">
        <v>10</v>
      </c>
      <c r="C57" s="10" t="s">
        <v>746</v>
      </c>
      <c r="D57" s="118" t="s">
        <v>746</v>
      </c>
      <c r="E57" s="118" t="s">
        <v>273</v>
      </c>
      <c r="F57" s="137"/>
      <c r="G57" s="138"/>
      <c r="H57" s="11" t="s">
        <v>747</v>
      </c>
      <c r="I57" s="14">
        <v>22.7</v>
      </c>
      <c r="J57" s="109">
        <f t="shared" si="0"/>
        <v>227</v>
      </c>
      <c r="K57" s="115"/>
    </row>
    <row r="58" spans="1:11" ht="24">
      <c r="A58" s="114"/>
      <c r="B58" s="108">
        <v>10</v>
      </c>
      <c r="C58" s="12" t="s">
        <v>746</v>
      </c>
      <c r="D58" s="119" t="s">
        <v>746</v>
      </c>
      <c r="E58" s="119" t="s">
        <v>272</v>
      </c>
      <c r="F58" s="147"/>
      <c r="G58" s="148"/>
      <c r="H58" s="13" t="s">
        <v>747</v>
      </c>
      <c r="I58" s="15">
        <v>22.7</v>
      </c>
      <c r="J58" s="110">
        <f t="shared" si="0"/>
        <v>227</v>
      </c>
      <c r="K58" s="115"/>
    </row>
    <row r="59" spans="1:11">
      <c r="A59" s="114"/>
      <c r="B59" s="127"/>
      <c r="C59" s="127"/>
      <c r="D59" s="127"/>
      <c r="E59" s="127"/>
      <c r="F59" s="127"/>
      <c r="G59" s="127"/>
      <c r="H59" s="127"/>
      <c r="I59" s="128" t="s">
        <v>255</v>
      </c>
      <c r="J59" s="129">
        <f>SUM(J22:J58)</f>
        <v>15148.16</v>
      </c>
      <c r="K59" s="115"/>
    </row>
    <row r="60" spans="1:11">
      <c r="A60" s="114"/>
      <c r="B60" s="127"/>
      <c r="C60" s="127"/>
      <c r="D60" s="127"/>
      <c r="E60" s="127"/>
      <c r="F60" s="127"/>
      <c r="G60" s="127"/>
      <c r="H60" s="127"/>
      <c r="I60" s="128" t="s">
        <v>762</v>
      </c>
      <c r="J60" s="129">
        <f>J59*-3%</f>
        <v>-454.44479999999999</v>
      </c>
      <c r="K60" s="115"/>
    </row>
    <row r="61" spans="1:11" outlineLevel="1">
      <c r="A61" s="114"/>
      <c r="B61" s="127"/>
      <c r="C61" s="127"/>
      <c r="D61" s="127"/>
      <c r="E61" s="127"/>
      <c r="F61" s="127"/>
      <c r="G61" s="127"/>
      <c r="H61" s="127"/>
      <c r="I61" s="128" t="s">
        <v>763</v>
      </c>
      <c r="J61" s="129">
        <v>0</v>
      </c>
      <c r="K61" s="115"/>
    </row>
    <row r="62" spans="1:11">
      <c r="A62" s="114"/>
      <c r="B62" s="127"/>
      <c r="C62" s="127"/>
      <c r="D62" s="127"/>
      <c r="E62" s="127"/>
      <c r="F62" s="127"/>
      <c r="G62" s="127"/>
      <c r="H62" s="127"/>
      <c r="I62" s="128" t="s">
        <v>257</v>
      </c>
      <c r="J62" s="129">
        <f>SUM(J59:J61)</f>
        <v>14693.715200000001</v>
      </c>
      <c r="K62" s="115"/>
    </row>
    <row r="63" spans="1:11">
      <c r="A63" s="6"/>
      <c r="B63" s="7"/>
      <c r="C63" s="7"/>
      <c r="D63" s="7"/>
      <c r="E63" s="7"/>
      <c r="F63" s="7"/>
      <c r="G63" s="7"/>
      <c r="H63" s="7" t="s">
        <v>754</v>
      </c>
      <c r="I63" s="7"/>
      <c r="J63" s="7"/>
      <c r="K63" s="8"/>
    </row>
    <row r="65" spans="8:9">
      <c r="H65" s="1" t="s">
        <v>764</v>
      </c>
      <c r="I65" s="2">
        <v>14693.72</v>
      </c>
    </row>
    <row r="66" spans="8:9" hidden="1">
      <c r="H66" s="131" t="s">
        <v>765</v>
      </c>
      <c r="I66" s="132"/>
    </row>
    <row r="68" spans="8:9">
      <c r="H68" s="1" t="s">
        <v>755</v>
      </c>
      <c r="I68" s="91">
        <f>'Tax Invoice'!E14</f>
        <v>3.17</v>
      </c>
    </row>
    <row r="69" spans="8:9">
      <c r="H69" s="1" t="s">
        <v>705</v>
      </c>
      <c r="I69" s="91">
        <f>'Tax Invoice'!M11</f>
        <v>35.44</v>
      </c>
    </row>
    <row r="70" spans="8:9">
      <c r="H70" s="1" t="s">
        <v>756</v>
      </c>
      <c r="I70" s="91">
        <f>I72/I69</f>
        <v>1354.9567494356659</v>
      </c>
    </row>
    <row r="71" spans="8:9">
      <c r="H71" s="1" t="s">
        <v>757</v>
      </c>
      <c r="I71" s="91">
        <f>I73/I69</f>
        <v>1314.308046952596</v>
      </c>
    </row>
    <row r="72" spans="8:9">
      <c r="H72" s="1" t="s">
        <v>706</v>
      </c>
      <c r="I72" s="91">
        <f>J59*I68</f>
        <v>48019.667199999996</v>
      </c>
    </row>
    <row r="73" spans="8:9">
      <c r="H73" s="1" t="s">
        <v>707</v>
      </c>
      <c r="I73" s="91">
        <f>J62*I68</f>
        <v>46579.077184000002</v>
      </c>
    </row>
  </sheetData>
  <mergeCells count="41">
    <mergeCell ref="F55:G55"/>
    <mergeCell ref="F56:G56"/>
    <mergeCell ref="F57:G57"/>
    <mergeCell ref="F58:G58"/>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F30:G30"/>
    <mergeCell ref="F31:G31"/>
    <mergeCell ref="F32:G32"/>
    <mergeCell ref="F33:G33"/>
    <mergeCell ref="F34:G34"/>
    <mergeCell ref="J10:J11"/>
    <mergeCell ref="J14:J15"/>
    <mergeCell ref="F20:G20"/>
    <mergeCell ref="F21:G21"/>
    <mergeCell ref="F22:G22"/>
    <mergeCell ref="F28:G28"/>
    <mergeCell ref="F29:G29"/>
    <mergeCell ref="F23:G23"/>
    <mergeCell ref="F24:G24"/>
    <mergeCell ref="F25:G25"/>
    <mergeCell ref="F26:G26"/>
    <mergeCell ref="F27:G27"/>
  </mergeCells>
  <printOptions horizontalCentered="1"/>
  <pageMargins left="0.11" right="0.11" top="0.32" bottom="0.31" header="0.17" footer="0.12000000000000001"/>
  <pageSetup paperSize="9" scale="73"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58"/>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1736</v>
      </c>
      <c r="O1" t="s">
        <v>144</v>
      </c>
      <c r="T1" t="s">
        <v>255</v>
      </c>
      <c r="U1">
        <v>15148.16</v>
      </c>
    </row>
    <row r="2" spans="1:21" ht="15.75">
      <c r="A2" s="114"/>
      <c r="B2" s="125" t="s">
        <v>134</v>
      </c>
      <c r="C2" s="120"/>
      <c r="D2" s="120"/>
      <c r="E2" s="120"/>
      <c r="F2" s="120"/>
      <c r="G2" s="120"/>
      <c r="H2" s="120"/>
      <c r="I2" s="126" t="s">
        <v>140</v>
      </c>
      <c r="J2" s="115"/>
      <c r="T2" t="s">
        <v>184</v>
      </c>
      <c r="U2">
        <v>454.44</v>
      </c>
    </row>
    <row r="3" spans="1:21">
      <c r="A3" s="114"/>
      <c r="B3" s="122" t="s">
        <v>135</v>
      </c>
      <c r="C3" s="120"/>
      <c r="D3" s="120"/>
      <c r="E3" s="120"/>
      <c r="F3" s="120"/>
      <c r="G3" s="120"/>
      <c r="H3" s="120"/>
      <c r="I3" s="120"/>
      <c r="J3" s="115"/>
      <c r="T3" t="s">
        <v>185</v>
      </c>
    </row>
    <row r="4" spans="1:21">
      <c r="A4" s="114"/>
      <c r="B4" s="122" t="s">
        <v>136</v>
      </c>
      <c r="C4" s="120"/>
      <c r="D4" s="120"/>
      <c r="E4" s="120"/>
      <c r="F4" s="120"/>
      <c r="G4" s="120"/>
      <c r="H4" s="120"/>
      <c r="I4" s="120"/>
      <c r="J4" s="115"/>
      <c r="T4" t="s">
        <v>257</v>
      </c>
      <c r="U4">
        <v>15602.6</v>
      </c>
    </row>
    <row r="5" spans="1:21">
      <c r="A5" s="114"/>
      <c r="B5" s="122" t="s">
        <v>137</v>
      </c>
      <c r="C5" s="120"/>
      <c r="D5" s="120"/>
      <c r="E5" s="120"/>
      <c r="F5" s="120"/>
      <c r="G5" s="120"/>
      <c r="H5" s="120"/>
      <c r="I5" s="120"/>
      <c r="J5" s="115"/>
      <c r="S5" t="s">
        <v>754</v>
      </c>
    </row>
    <row r="6" spans="1:21">
      <c r="A6" s="114"/>
      <c r="B6" s="122" t="s">
        <v>138</v>
      </c>
      <c r="C6" s="120"/>
      <c r="D6" s="120"/>
      <c r="E6" s="120"/>
      <c r="F6" s="120"/>
      <c r="G6" s="120"/>
      <c r="H6" s="120"/>
      <c r="I6" s="120"/>
      <c r="J6" s="115"/>
    </row>
    <row r="7" spans="1:21">
      <c r="A7" s="114"/>
      <c r="B7" s="122"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708</v>
      </c>
      <c r="C10" s="120"/>
      <c r="D10" s="120"/>
      <c r="E10" s="115"/>
      <c r="F10" s="116"/>
      <c r="G10" s="116" t="s">
        <v>708</v>
      </c>
      <c r="H10" s="120"/>
      <c r="I10" s="139"/>
      <c r="J10" s="115"/>
    </row>
    <row r="11" spans="1:21">
      <c r="A11" s="114"/>
      <c r="B11" s="114" t="s">
        <v>709</v>
      </c>
      <c r="C11" s="120"/>
      <c r="D11" s="120"/>
      <c r="E11" s="115"/>
      <c r="F11" s="116"/>
      <c r="G11" s="116" t="s">
        <v>709</v>
      </c>
      <c r="H11" s="120"/>
      <c r="I11" s="140"/>
      <c r="J11" s="115"/>
    </row>
    <row r="12" spans="1:21">
      <c r="A12" s="114"/>
      <c r="B12" s="114" t="s">
        <v>710</v>
      </c>
      <c r="C12" s="120"/>
      <c r="D12" s="120"/>
      <c r="E12" s="115"/>
      <c r="F12" s="116"/>
      <c r="G12" s="116" t="s">
        <v>710</v>
      </c>
      <c r="H12" s="120"/>
      <c r="I12" s="120"/>
      <c r="J12" s="115"/>
    </row>
    <row r="13" spans="1:21">
      <c r="A13" s="114"/>
      <c r="B13" s="114" t="s">
        <v>711</v>
      </c>
      <c r="C13" s="120"/>
      <c r="D13" s="120"/>
      <c r="E13" s="115"/>
      <c r="F13" s="116"/>
      <c r="G13" s="116" t="s">
        <v>711</v>
      </c>
      <c r="H13" s="120"/>
      <c r="I13" s="99" t="s">
        <v>11</v>
      </c>
      <c r="J13" s="115"/>
    </row>
    <row r="14" spans="1:21">
      <c r="A14" s="114"/>
      <c r="B14" s="114" t="s">
        <v>712</v>
      </c>
      <c r="C14" s="120"/>
      <c r="D14" s="120"/>
      <c r="E14" s="115"/>
      <c r="F14" s="116"/>
      <c r="G14" s="116" t="s">
        <v>712</v>
      </c>
      <c r="H14" s="120"/>
      <c r="I14" s="141">
        <v>45177</v>
      </c>
      <c r="J14" s="115"/>
    </row>
    <row r="15" spans="1:21">
      <c r="A15" s="114"/>
      <c r="B15" s="6" t="s">
        <v>6</v>
      </c>
      <c r="C15" s="7"/>
      <c r="D15" s="7"/>
      <c r="E15" s="8"/>
      <c r="F15" s="116"/>
      <c r="G15" s="9" t="s">
        <v>6</v>
      </c>
      <c r="H15" s="120"/>
      <c r="I15" s="142"/>
      <c r="J15" s="115"/>
    </row>
    <row r="16" spans="1:21">
      <c r="A16" s="114"/>
      <c r="B16" s="120"/>
      <c r="C16" s="120"/>
      <c r="D16" s="120"/>
      <c r="E16" s="120"/>
      <c r="F16" s="120"/>
      <c r="G16" s="120"/>
      <c r="H16" s="124" t="s">
        <v>142</v>
      </c>
      <c r="I16" s="130">
        <v>39916</v>
      </c>
      <c r="J16" s="115"/>
    </row>
    <row r="17" spans="1:16">
      <c r="A17" s="114"/>
      <c r="B17" s="120" t="s">
        <v>713</v>
      </c>
      <c r="C17" s="120"/>
      <c r="D17" s="120"/>
      <c r="E17" s="120"/>
      <c r="F17" s="120"/>
      <c r="G17" s="120"/>
      <c r="H17" s="124" t="s">
        <v>143</v>
      </c>
      <c r="I17" s="130"/>
      <c r="J17" s="115"/>
    </row>
    <row r="18" spans="1:16" ht="18">
      <c r="A18" s="114"/>
      <c r="B18" s="120" t="s">
        <v>714</v>
      </c>
      <c r="C18" s="120"/>
      <c r="D18" s="120"/>
      <c r="E18" s="120"/>
      <c r="F18" s="120"/>
      <c r="G18" s="120"/>
      <c r="H18" s="123" t="s">
        <v>258</v>
      </c>
      <c r="I18" s="104" t="s">
        <v>174</v>
      </c>
      <c r="J18" s="115"/>
    </row>
    <row r="19" spans="1:16">
      <c r="A19" s="114"/>
      <c r="B19" s="120"/>
      <c r="C19" s="120"/>
      <c r="D19" s="120"/>
      <c r="E19" s="120"/>
      <c r="F19" s="120"/>
      <c r="G19" s="120"/>
      <c r="H19" s="120"/>
      <c r="I19" s="120"/>
      <c r="J19" s="115"/>
      <c r="P19">
        <v>45177</v>
      </c>
    </row>
    <row r="20" spans="1:16">
      <c r="A20" s="114"/>
      <c r="B20" s="100" t="s">
        <v>198</v>
      </c>
      <c r="C20" s="100" t="s">
        <v>199</v>
      </c>
      <c r="D20" s="117" t="s">
        <v>200</v>
      </c>
      <c r="E20" s="143" t="s">
        <v>201</v>
      </c>
      <c r="F20" s="144"/>
      <c r="G20" s="100" t="s">
        <v>169</v>
      </c>
      <c r="H20" s="100" t="s">
        <v>202</v>
      </c>
      <c r="I20" s="100" t="s">
        <v>21</v>
      </c>
      <c r="J20" s="115"/>
    </row>
    <row r="21" spans="1:16">
      <c r="A21" s="114"/>
      <c r="B21" s="105"/>
      <c r="C21" s="105"/>
      <c r="D21" s="106"/>
      <c r="E21" s="145"/>
      <c r="F21" s="146"/>
      <c r="G21" s="105" t="s">
        <v>141</v>
      </c>
      <c r="H21" s="105"/>
      <c r="I21" s="105"/>
      <c r="J21" s="115"/>
    </row>
    <row r="22" spans="1:16" ht="108">
      <c r="A22" s="114"/>
      <c r="B22" s="107">
        <v>50</v>
      </c>
      <c r="C22" s="10" t="s">
        <v>104</v>
      </c>
      <c r="D22" s="118" t="s">
        <v>25</v>
      </c>
      <c r="E22" s="137"/>
      <c r="F22" s="138"/>
      <c r="G22" s="11" t="s">
        <v>715</v>
      </c>
      <c r="H22" s="14">
        <v>1.87</v>
      </c>
      <c r="I22" s="109">
        <f t="shared" ref="I22:I58" si="0">H22*B22</f>
        <v>93.5</v>
      </c>
      <c r="J22" s="115"/>
    </row>
    <row r="23" spans="1:16" ht="108">
      <c r="A23" s="114"/>
      <c r="B23" s="107">
        <v>50</v>
      </c>
      <c r="C23" s="10" t="s">
        <v>104</v>
      </c>
      <c r="D23" s="118" t="s">
        <v>26</v>
      </c>
      <c r="E23" s="137"/>
      <c r="F23" s="138"/>
      <c r="G23" s="11" t="s">
        <v>715</v>
      </c>
      <c r="H23" s="14">
        <v>1.87</v>
      </c>
      <c r="I23" s="109">
        <f t="shared" si="0"/>
        <v>93.5</v>
      </c>
      <c r="J23" s="115"/>
    </row>
    <row r="24" spans="1:16" ht="252">
      <c r="A24" s="114"/>
      <c r="B24" s="107">
        <v>6</v>
      </c>
      <c r="C24" s="10" t="s">
        <v>716</v>
      </c>
      <c r="D24" s="118" t="s">
        <v>717</v>
      </c>
      <c r="E24" s="137" t="s">
        <v>239</v>
      </c>
      <c r="F24" s="138"/>
      <c r="G24" s="11" t="s">
        <v>718</v>
      </c>
      <c r="H24" s="14">
        <v>24.46</v>
      </c>
      <c r="I24" s="109">
        <f t="shared" si="0"/>
        <v>146.76</v>
      </c>
      <c r="J24" s="115"/>
    </row>
    <row r="25" spans="1:16" ht="252">
      <c r="A25" s="114"/>
      <c r="B25" s="107">
        <v>6</v>
      </c>
      <c r="C25" s="10" t="s">
        <v>716</v>
      </c>
      <c r="D25" s="118" t="s">
        <v>717</v>
      </c>
      <c r="E25" s="137" t="s">
        <v>348</v>
      </c>
      <c r="F25" s="138"/>
      <c r="G25" s="11" t="s">
        <v>718</v>
      </c>
      <c r="H25" s="14">
        <v>24.46</v>
      </c>
      <c r="I25" s="109">
        <f t="shared" si="0"/>
        <v>146.76</v>
      </c>
      <c r="J25" s="115"/>
    </row>
    <row r="26" spans="1:16" ht="108">
      <c r="A26" s="114"/>
      <c r="B26" s="107">
        <v>50</v>
      </c>
      <c r="C26" s="10" t="s">
        <v>91</v>
      </c>
      <c r="D26" s="118" t="s">
        <v>25</v>
      </c>
      <c r="E26" s="137"/>
      <c r="F26" s="138"/>
      <c r="G26" s="11" t="s">
        <v>719</v>
      </c>
      <c r="H26" s="14">
        <v>2.2200000000000002</v>
      </c>
      <c r="I26" s="109">
        <f t="shared" si="0"/>
        <v>111.00000000000001</v>
      </c>
      <c r="J26" s="115"/>
    </row>
    <row r="27" spans="1:16" ht="108">
      <c r="A27" s="114"/>
      <c r="B27" s="107">
        <v>100</v>
      </c>
      <c r="C27" s="10" t="s">
        <v>91</v>
      </c>
      <c r="D27" s="118" t="s">
        <v>26</v>
      </c>
      <c r="E27" s="137"/>
      <c r="F27" s="138"/>
      <c r="G27" s="11" t="s">
        <v>719</v>
      </c>
      <c r="H27" s="14">
        <v>2.2200000000000002</v>
      </c>
      <c r="I27" s="109">
        <f t="shared" si="0"/>
        <v>222.00000000000003</v>
      </c>
      <c r="J27" s="115"/>
    </row>
    <row r="28" spans="1:16" ht="108">
      <c r="A28" s="114"/>
      <c r="B28" s="107">
        <v>100</v>
      </c>
      <c r="C28" s="10" t="s">
        <v>91</v>
      </c>
      <c r="D28" s="118" t="s">
        <v>47</v>
      </c>
      <c r="E28" s="137"/>
      <c r="F28" s="138"/>
      <c r="G28" s="11" t="s">
        <v>719</v>
      </c>
      <c r="H28" s="14">
        <v>2.2200000000000002</v>
      </c>
      <c r="I28" s="109">
        <f t="shared" si="0"/>
        <v>222.00000000000003</v>
      </c>
      <c r="J28" s="115"/>
    </row>
    <row r="29" spans="1:16" ht="264">
      <c r="A29" s="114"/>
      <c r="B29" s="107">
        <v>6</v>
      </c>
      <c r="C29" s="10" t="s">
        <v>445</v>
      </c>
      <c r="D29" s="118" t="s">
        <v>28</v>
      </c>
      <c r="E29" s="137" t="s">
        <v>348</v>
      </c>
      <c r="F29" s="138"/>
      <c r="G29" s="11" t="s">
        <v>447</v>
      </c>
      <c r="H29" s="14">
        <v>35.22</v>
      </c>
      <c r="I29" s="109">
        <f t="shared" si="0"/>
        <v>211.32</v>
      </c>
      <c r="J29" s="115"/>
    </row>
    <row r="30" spans="1:16" ht="156">
      <c r="A30" s="114"/>
      <c r="B30" s="107">
        <v>1</v>
      </c>
      <c r="C30" s="10" t="s">
        <v>720</v>
      </c>
      <c r="D30" s="118" t="s">
        <v>25</v>
      </c>
      <c r="E30" s="137"/>
      <c r="F30" s="138"/>
      <c r="G30" s="11" t="s">
        <v>721</v>
      </c>
      <c r="H30" s="14">
        <v>152.72</v>
      </c>
      <c r="I30" s="109">
        <f t="shared" si="0"/>
        <v>152.72</v>
      </c>
      <c r="J30" s="115"/>
    </row>
    <row r="31" spans="1:16" ht="156">
      <c r="A31" s="114"/>
      <c r="B31" s="107">
        <v>1</v>
      </c>
      <c r="C31" s="10" t="s">
        <v>720</v>
      </c>
      <c r="D31" s="118" t="s">
        <v>26</v>
      </c>
      <c r="E31" s="137"/>
      <c r="F31" s="138"/>
      <c r="G31" s="11" t="s">
        <v>721</v>
      </c>
      <c r="H31" s="14">
        <v>152.72</v>
      </c>
      <c r="I31" s="109">
        <f t="shared" si="0"/>
        <v>152.72</v>
      </c>
      <c r="J31" s="115"/>
    </row>
    <row r="32" spans="1:16" ht="156">
      <c r="A32" s="114"/>
      <c r="B32" s="107">
        <v>1</v>
      </c>
      <c r="C32" s="10" t="s">
        <v>722</v>
      </c>
      <c r="D32" s="118" t="s">
        <v>25</v>
      </c>
      <c r="E32" s="137"/>
      <c r="F32" s="138"/>
      <c r="G32" s="11" t="s">
        <v>723</v>
      </c>
      <c r="H32" s="14">
        <v>152.72</v>
      </c>
      <c r="I32" s="109">
        <f t="shared" si="0"/>
        <v>152.72</v>
      </c>
      <c r="J32" s="115"/>
    </row>
    <row r="33" spans="1:10" ht="156">
      <c r="A33" s="114"/>
      <c r="B33" s="107">
        <v>1</v>
      </c>
      <c r="C33" s="10" t="s">
        <v>722</v>
      </c>
      <c r="D33" s="118" t="s">
        <v>26</v>
      </c>
      <c r="E33" s="137"/>
      <c r="F33" s="138"/>
      <c r="G33" s="11" t="s">
        <v>723</v>
      </c>
      <c r="H33" s="14">
        <v>152.72</v>
      </c>
      <c r="I33" s="109">
        <f t="shared" si="0"/>
        <v>152.72</v>
      </c>
      <c r="J33" s="115"/>
    </row>
    <row r="34" spans="1:10" ht="204">
      <c r="A34" s="114"/>
      <c r="B34" s="107">
        <v>1</v>
      </c>
      <c r="C34" s="10" t="s">
        <v>724</v>
      </c>
      <c r="D34" s="118" t="s">
        <v>204</v>
      </c>
      <c r="E34" s="137" t="s">
        <v>302</v>
      </c>
      <c r="F34" s="138"/>
      <c r="G34" s="11" t="s">
        <v>725</v>
      </c>
      <c r="H34" s="14">
        <v>1569.33</v>
      </c>
      <c r="I34" s="109">
        <f t="shared" si="0"/>
        <v>1569.33</v>
      </c>
      <c r="J34" s="121"/>
    </row>
    <row r="35" spans="1:10" ht="204">
      <c r="A35" s="114"/>
      <c r="B35" s="107">
        <v>1</v>
      </c>
      <c r="C35" s="10" t="s">
        <v>726</v>
      </c>
      <c r="D35" s="118" t="s">
        <v>204</v>
      </c>
      <c r="E35" s="137" t="s">
        <v>302</v>
      </c>
      <c r="F35" s="138"/>
      <c r="G35" s="11" t="s">
        <v>727</v>
      </c>
      <c r="H35" s="14">
        <v>1569.33</v>
      </c>
      <c r="I35" s="109">
        <f t="shared" si="0"/>
        <v>1569.33</v>
      </c>
      <c r="J35" s="121"/>
    </row>
    <row r="36" spans="1:10" ht="108">
      <c r="A36" s="114"/>
      <c r="B36" s="107">
        <v>50</v>
      </c>
      <c r="C36" s="10" t="s">
        <v>728</v>
      </c>
      <c r="D36" s="118" t="s">
        <v>23</v>
      </c>
      <c r="E36" s="137"/>
      <c r="F36" s="138"/>
      <c r="G36" s="11" t="s">
        <v>729</v>
      </c>
      <c r="H36" s="14">
        <v>1.87</v>
      </c>
      <c r="I36" s="109">
        <f t="shared" si="0"/>
        <v>93.5</v>
      </c>
      <c r="J36" s="115"/>
    </row>
    <row r="37" spans="1:10" ht="108">
      <c r="A37" s="114"/>
      <c r="B37" s="107">
        <v>50</v>
      </c>
      <c r="C37" s="10" t="s">
        <v>728</v>
      </c>
      <c r="D37" s="118" t="s">
        <v>27</v>
      </c>
      <c r="E37" s="137"/>
      <c r="F37" s="138"/>
      <c r="G37" s="11" t="s">
        <v>729</v>
      </c>
      <c r="H37" s="14">
        <v>1.87</v>
      </c>
      <c r="I37" s="109">
        <f t="shared" si="0"/>
        <v>93.5</v>
      </c>
      <c r="J37" s="115"/>
    </row>
    <row r="38" spans="1:10" ht="156">
      <c r="A38" s="114"/>
      <c r="B38" s="107">
        <v>10</v>
      </c>
      <c r="C38" s="10" t="s">
        <v>730</v>
      </c>
      <c r="D38" s="118" t="s">
        <v>26</v>
      </c>
      <c r="E38" s="137" t="s">
        <v>239</v>
      </c>
      <c r="F38" s="138"/>
      <c r="G38" s="11" t="s">
        <v>731</v>
      </c>
      <c r="H38" s="14">
        <v>19.78</v>
      </c>
      <c r="I38" s="109">
        <f t="shared" si="0"/>
        <v>197.8</v>
      </c>
      <c r="J38" s="115"/>
    </row>
    <row r="39" spans="1:10" ht="156">
      <c r="A39" s="114"/>
      <c r="B39" s="107">
        <v>20</v>
      </c>
      <c r="C39" s="10" t="s">
        <v>730</v>
      </c>
      <c r="D39" s="118" t="s">
        <v>27</v>
      </c>
      <c r="E39" s="137" t="s">
        <v>239</v>
      </c>
      <c r="F39" s="138"/>
      <c r="G39" s="11" t="s">
        <v>731</v>
      </c>
      <c r="H39" s="14">
        <v>19.78</v>
      </c>
      <c r="I39" s="109">
        <f t="shared" si="0"/>
        <v>395.6</v>
      </c>
      <c r="J39" s="115"/>
    </row>
    <row r="40" spans="1:10" ht="108">
      <c r="A40" s="114"/>
      <c r="B40" s="107">
        <v>20</v>
      </c>
      <c r="C40" s="10" t="s">
        <v>732</v>
      </c>
      <c r="D40" s="118" t="s">
        <v>25</v>
      </c>
      <c r="E40" s="137"/>
      <c r="F40" s="138"/>
      <c r="G40" s="11" t="s">
        <v>733</v>
      </c>
      <c r="H40" s="14">
        <v>3.39</v>
      </c>
      <c r="I40" s="109">
        <f t="shared" si="0"/>
        <v>67.8</v>
      </c>
      <c r="J40" s="115"/>
    </row>
    <row r="41" spans="1:10" ht="108">
      <c r="A41" s="114"/>
      <c r="B41" s="107">
        <v>20</v>
      </c>
      <c r="C41" s="10" t="s">
        <v>732</v>
      </c>
      <c r="D41" s="118" t="s">
        <v>26</v>
      </c>
      <c r="E41" s="137"/>
      <c r="F41" s="138"/>
      <c r="G41" s="11" t="s">
        <v>733</v>
      </c>
      <c r="H41" s="14">
        <v>3.39</v>
      </c>
      <c r="I41" s="109">
        <f t="shared" si="0"/>
        <v>67.8</v>
      </c>
      <c r="J41" s="115"/>
    </row>
    <row r="42" spans="1:10" ht="120">
      <c r="A42" s="114"/>
      <c r="B42" s="107">
        <v>10</v>
      </c>
      <c r="C42" s="10" t="s">
        <v>734</v>
      </c>
      <c r="D42" s="118" t="s">
        <v>26</v>
      </c>
      <c r="E42" s="137" t="s">
        <v>273</v>
      </c>
      <c r="F42" s="138"/>
      <c r="G42" s="11" t="s">
        <v>735</v>
      </c>
      <c r="H42" s="14">
        <v>7.49</v>
      </c>
      <c r="I42" s="109">
        <f t="shared" si="0"/>
        <v>74.900000000000006</v>
      </c>
      <c r="J42" s="115"/>
    </row>
    <row r="43" spans="1:10" ht="120">
      <c r="A43" s="114"/>
      <c r="B43" s="107">
        <v>10</v>
      </c>
      <c r="C43" s="10" t="s">
        <v>734</v>
      </c>
      <c r="D43" s="118" t="s">
        <v>26</v>
      </c>
      <c r="E43" s="137" t="s">
        <v>272</v>
      </c>
      <c r="F43" s="138"/>
      <c r="G43" s="11" t="s">
        <v>735</v>
      </c>
      <c r="H43" s="14">
        <v>7.49</v>
      </c>
      <c r="I43" s="109">
        <f t="shared" si="0"/>
        <v>74.900000000000006</v>
      </c>
      <c r="J43" s="115"/>
    </row>
    <row r="44" spans="1:10" ht="108">
      <c r="A44" s="114"/>
      <c r="B44" s="107">
        <v>50</v>
      </c>
      <c r="C44" s="10" t="s">
        <v>736</v>
      </c>
      <c r="D44" s="118" t="s">
        <v>273</v>
      </c>
      <c r="E44" s="137" t="s">
        <v>23</v>
      </c>
      <c r="F44" s="138"/>
      <c r="G44" s="11" t="s">
        <v>737</v>
      </c>
      <c r="H44" s="14">
        <v>7.49</v>
      </c>
      <c r="I44" s="109">
        <f t="shared" si="0"/>
        <v>374.5</v>
      </c>
      <c r="J44" s="115"/>
    </row>
    <row r="45" spans="1:10" ht="108">
      <c r="A45" s="114"/>
      <c r="B45" s="107">
        <v>50</v>
      </c>
      <c r="C45" s="10" t="s">
        <v>736</v>
      </c>
      <c r="D45" s="118" t="s">
        <v>273</v>
      </c>
      <c r="E45" s="137" t="s">
        <v>25</v>
      </c>
      <c r="F45" s="138"/>
      <c r="G45" s="11" t="s">
        <v>737</v>
      </c>
      <c r="H45" s="14">
        <v>7.49</v>
      </c>
      <c r="I45" s="109">
        <f t="shared" si="0"/>
        <v>374.5</v>
      </c>
      <c r="J45" s="115"/>
    </row>
    <row r="46" spans="1:10" ht="108">
      <c r="A46" s="114"/>
      <c r="B46" s="107">
        <v>100</v>
      </c>
      <c r="C46" s="10" t="s">
        <v>736</v>
      </c>
      <c r="D46" s="118" t="s">
        <v>272</v>
      </c>
      <c r="E46" s="137" t="s">
        <v>23</v>
      </c>
      <c r="F46" s="138"/>
      <c r="G46" s="11" t="s">
        <v>737</v>
      </c>
      <c r="H46" s="14">
        <v>7.49</v>
      </c>
      <c r="I46" s="109">
        <f t="shared" si="0"/>
        <v>749</v>
      </c>
      <c r="J46" s="115"/>
    </row>
    <row r="47" spans="1:10" ht="108">
      <c r="A47" s="114"/>
      <c r="B47" s="107">
        <v>100</v>
      </c>
      <c r="C47" s="10" t="s">
        <v>736</v>
      </c>
      <c r="D47" s="118" t="s">
        <v>272</v>
      </c>
      <c r="E47" s="137" t="s">
        <v>25</v>
      </c>
      <c r="F47" s="138"/>
      <c r="G47" s="11" t="s">
        <v>737</v>
      </c>
      <c r="H47" s="14">
        <v>7.49</v>
      </c>
      <c r="I47" s="109">
        <f t="shared" si="0"/>
        <v>749</v>
      </c>
      <c r="J47" s="115"/>
    </row>
    <row r="48" spans="1:10" ht="108">
      <c r="A48" s="114"/>
      <c r="B48" s="107">
        <v>400</v>
      </c>
      <c r="C48" s="10" t="s">
        <v>736</v>
      </c>
      <c r="D48" s="118" t="s">
        <v>738</v>
      </c>
      <c r="E48" s="137" t="s">
        <v>25</v>
      </c>
      <c r="F48" s="138"/>
      <c r="G48" s="11" t="s">
        <v>737</v>
      </c>
      <c r="H48" s="14">
        <v>2.2200000000000002</v>
      </c>
      <c r="I48" s="109">
        <f t="shared" si="0"/>
        <v>888.00000000000011</v>
      </c>
      <c r="J48" s="115"/>
    </row>
    <row r="49" spans="1:10" ht="120">
      <c r="A49" s="114"/>
      <c r="B49" s="107">
        <v>200</v>
      </c>
      <c r="C49" s="10" t="s">
        <v>739</v>
      </c>
      <c r="D49" s="118" t="s">
        <v>107</v>
      </c>
      <c r="E49" s="137"/>
      <c r="F49" s="138"/>
      <c r="G49" s="11" t="s">
        <v>740</v>
      </c>
      <c r="H49" s="14">
        <v>2.81</v>
      </c>
      <c r="I49" s="109">
        <f t="shared" si="0"/>
        <v>562</v>
      </c>
      <c r="J49" s="115"/>
    </row>
    <row r="50" spans="1:10" ht="96">
      <c r="A50" s="114"/>
      <c r="B50" s="107">
        <v>25</v>
      </c>
      <c r="C50" s="10" t="s">
        <v>65</v>
      </c>
      <c r="D50" s="118" t="s">
        <v>23</v>
      </c>
      <c r="E50" s="137"/>
      <c r="F50" s="138"/>
      <c r="G50" s="11" t="s">
        <v>741</v>
      </c>
      <c r="H50" s="14">
        <v>18.61</v>
      </c>
      <c r="I50" s="109">
        <f t="shared" si="0"/>
        <v>465.25</v>
      </c>
      <c r="J50" s="115"/>
    </row>
    <row r="51" spans="1:10" ht="96">
      <c r="A51" s="114"/>
      <c r="B51" s="107">
        <v>100</v>
      </c>
      <c r="C51" s="10" t="s">
        <v>65</v>
      </c>
      <c r="D51" s="118" t="s">
        <v>25</v>
      </c>
      <c r="E51" s="137"/>
      <c r="F51" s="138"/>
      <c r="G51" s="11" t="s">
        <v>741</v>
      </c>
      <c r="H51" s="14">
        <v>18.61</v>
      </c>
      <c r="I51" s="109">
        <f t="shared" si="0"/>
        <v>1861</v>
      </c>
      <c r="J51" s="121"/>
    </row>
    <row r="52" spans="1:10" ht="96">
      <c r="A52" s="114"/>
      <c r="B52" s="107">
        <v>100</v>
      </c>
      <c r="C52" s="10" t="s">
        <v>65</v>
      </c>
      <c r="D52" s="118" t="s">
        <v>26</v>
      </c>
      <c r="E52" s="137"/>
      <c r="F52" s="138"/>
      <c r="G52" s="11" t="s">
        <v>741</v>
      </c>
      <c r="H52" s="14">
        <v>18.61</v>
      </c>
      <c r="I52" s="109">
        <f t="shared" si="0"/>
        <v>1861</v>
      </c>
      <c r="J52" s="121"/>
    </row>
    <row r="53" spans="1:10" ht="180">
      <c r="A53" s="114"/>
      <c r="B53" s="107">
        <v>5</v>
      </c>
      <c r="C53" s="10" t="s">
        <v>742</v>
      </c>
      <c r="D53" s="118" t="s">
        <v>23</v>
      </c>
      <c r="E53" s="137" t="s">
        <v>272</v>
      </c>
      <c r="F53" s="138"/>
      <c r="G53" s="11" t="s">
        <v>743</v>
      </c>
      <c r="H53" s="14">
        <v>23.29</v>
      </c>
      <c r="I53" s="109">
        <f t="shared" si="0"/>
        <v>116.44999999999999</v>
      </c>
      <c r="J53" s="115"/>
    </row>
    <row r="54" spans="1:10" ht="180">
      <c r="A54" s="114"/>
      <c r="B54" s="107">
        <v>10</v>
      </c>
      <c r="C54" s="10" t="s">
        <v>742</v>
      </c>
      <c r="D54" s="118" t="s">
        <v>25</v>
      </c>
      <c r="E54" s="137" t="s">
        <v>272</v>
      </c>
      <c r="F54" s="138"/>
      <c r="G54" s="11" t="s">
        <v>743</v>
      </c>
      <c r="H54" s="14">
        <v>23.29</v>
      </c>
      <c r="I54" s="109">
        <f t="shared" si="0"/>
        <v>232.89999999999998</v>
      </c>
      <c r="J54" s="115"/>
    </row>
    <row r="55" spans="1:10" ht="180">
      <c r="A55" s="114"/>
      <c r="B55" s="107">
        <v>10</v>
      </c>
      <c r="C55" s="10" t="s">
        <v>742</v>
      </c>
      <c r="D55" s="118" t="s">
        <v>26</v>
      </c>
      <c r="E55" s="137" t="s">
        <v>272</v>
      </c>
      <c r="F55" s="138"/>
      <c r="G55" s="11" t="s">
        <v>743</v>
      </c>
      <c r="H55" s="14">
        <v>23.29</v>
      </c>
      <c r="I55" s="109">
        <f t="shared" si="0"/>
        <v>232.89999999999998</v>
      </c>
      <c r="J55" s="115"/>
    </row>
    <row r="56" spans="1:10" ht="228">
      <c r="A56" s="114"/>
      <c r="B56" s="107">
        <v>2</v>
      </c>
      <c r="C56" s="10" t="s">
        <v>744</v>
      </c>
      <c r="D56" s="118" t="s">
        <v>26</v>
      </c>
      <c r="E56" s="137" t="s">
        <v>239</v>
      </c>
      <c r="F56" s="138"/>
      <c r="G56" s="11" t="s">
        <v>745</v>
      </c>
      <c r="H56" s="14">
        <v>82.74</v>
      </c>
      <c r="I56" s="109">
        <f t="shared" si="0"/>
        <v>165.48</v>
      </c>
      <c r="J56" s="115"/>
    </row>
    <row r="57" spans="1:10" ht="132">
      <c r="A57" s="114"/>
      <c r="B57" s="107">
        <v>10</v>
      </c>
      <c r="C57" s="10" t="s">
        <v>746</v>
      </c>
      <c r="D57" s="118" t="s">
        <v>273</v>
      </c>
      <c r="E57" s="137"/>
      <c r="F57" s="138"/>
      <c r="G57" s="11" t="s">
        <v>747</v>
      </c>
      <c r="H57" s="14">
        <v>22.7</v>
      </c>
      <c r="I57" s="109">
        <f t="shared" si="0"/>
        <v>227</v>
      </c>
      <c r="J57" s="115"/>
    </row>
    <row r="58" spans="1:10" ht="132">
      <c r="A58" s="114"/>
      <c r="B58" s="108">
        <v>10</v>
      </c>
      <c r="C58" s="12" t="s">
        <v>746</v>
      </c>
      <c r="D58" s="119" t="s">
        <v>272</v>
      </c>
      <c r="E58" s="147"/>
      <c r="F58" s="148"/>
      <c r="G58" s="13" t="s">
        <v>747</v>
      </c>
      <c r="H58" s="15">
        <v>22.7</v>
      </c>
      <c r="I58" s="110">
        <f t="shared" si="0"/>
        <v>227</v>
      </c>
      <c r="J58" s="115"/>
    </row>
  </sheetData>
  <mergeCells count="41">
    <mergeCell ref="E58:F58"/>
    <mergeCell ref="E53:F53"/>
    <mergeCell ref="E54:F54"/>
    <mergeCell ref="E55:F55"/>
    <mergeCell ref="E56:F56"/>
    <mergeCell ref="E57:F57"/>
    <mergeCell ref="E48:F48"/>
    <mergeCell ref="E49:F49"/>
    <mergeCell ref="E50:F50"/>
    <mergeCell ref="E51:F51"/>
    <mergeCell ref="E52:F52"/>
    <mergeCell ref="E43:F43"/>
    <mergeCell ref="E44:F44"/>
    <mergeCell ref="E45:F45"/>
    <mergeCell ref="E46:F46"/>
    <mergeCell ref="E47:F47"/>
    <mergeCell ref="E38:F38"/>
    <mergeCell ref="E39:F39"/>
    <mergeCell ref="E40:F40"/>
    <mergeCell ref="E41:F41"/>
    <mergeCell ref="E42:F42"/>
    <mergeCell ref="E33:F33"/>
    <mergeCell ref="E34:F34"/>
    <mergeCell ref="E35:F35"/>
    <mergeCell ref="E36:F36"/>
    <mergeCell ref="E37:F37"/>
    <mergeCell ref="E29:F29"/>
    <mergeCell ref="E23:F23"/>
    <mergeCell ref="E30:F30"/>
    <mergeCell ref="E31:F31"/>
    <mergeCell ref="E32:F32"/>
    <mergeCell ref="E24:F24"/>
    <mergeCell ref="E25:F25"/>
    <mergeCell ref="E26:F26"/>
    <mergeCell ref="E27:F27"/>
    <mergeCell ref="E28:F28"/>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71"/>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5" t="s">
        <v>134</v>
      </c>
      <c r="C2" s="120"/>
      <c r="D2" s="120"/>
      <c r="E2" s="120"/>
      <c r="F2" s="120"/>
      <c r="G2" s="120"/>
      <c r="H2" s="120"/>
      <c r="I2" s="120"/>
      <c r="J2" s="120"/>
      <c r="K2" s="126" t="s">
        <v>140</v>
      </c>
      <c r="L2" s="115"/>
      <c r="N2">
        <v>15148.16</v>
      </c>
      <c r="O2" t="s">
        <v>182</v>
      </c>
    </row>
    <row r="3" spans="1:15" ht="12.75" customHeight="1">
      <c r="A3" s="114"/>
      <c r="B3" s="122" t="s">
        <v>135</v>
      </c>
      <c r="C3" s="120"/>
      <c r="D3" s="120"/>
      <c r="E3" s="120"/>
      <c r="F3" s="120"/>
      <c r="G3" s="120"/>
      <c r="H3" s="120"/>
      <c r="I3" s="120"/>
      <c r="J3" s="120"/>
      <c r="K3" s="120"/>
      <c r="L3" s="115"/>
      <c r="N3">
        <v>15148.16</v>
      </c>
      <c r="O3" t="s">
        <v>183</v>
      </c>
    </row>
    <row r="4" spans="1:15" ht="12.75" customHeight="1">
      <c r="A4" s="114"/>
      <c r="B4" s="122" t="s">
        <v>136</v>
      </c>
      <c r="C4" s="120"/>
      <c r="D4" s="120"/>
      <c r="E4" s="120"/>
      <c r="F4" s="120"/>
      <c r="G4" s="120"/>
      <c r="H4" s="120"/>
      <c r="I4" s="120"/>
      <c r="J4" s="120"/>
      <c r="K4" s="120"/>
      <c r="L4" s="115"/>
    </row>
    <row r="5" spans="1:15" ht="12.75" customHeight="1">
      <c r="A5" s="114"/>
      <c r="B5" s="122" t="s">
        <v>137</v>
      </c>
      <c r="C5" s="120"/>
      <c r="D5" s="120"/>
      <c r="E5" s="120"/>
      <c r="F5" s="120"/>
      <c r="G5" s="120"/>
      <c r="H5" s="120"/>
      <c r="I5" s="120"/>
      <c r="J5" s="120"/>
      <c r="K5" s="120"/>
      <c r="L5" s="115"/>
    </row>
    <row r="6" spans="1:15" ht="12.75" customHeight="1">
      <c r="A6" s="114"/>
      <c r="B6" s="122" t="s">
        <v>138</v>
      </c>
      <c r="C6" s="120"/>
      <c r="D6" s="120"/>
      <c r="E6" s="120"/>
      <c r="F6" s="120"/>
      <c r="G6" s="120"/>
      <c r="H6" s="120"/>
      <c r="I6" s="120"/>
      <c r="J6" s="120"/>
      <c r="K6" s="120"/>
      <c r="L6" s="115"/>
    </row>
    <row r="7" spans="1:15" ht="12.75" customHeight="1">
      <c r="A7" s="114"/>
      <c r="B7" s="122"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759</v>
      </c>
      <c r="C10" s="120"/>
      <c r="D10" s="120"/>
      <c r="E10" s="120"/>
      <c r="F10" s="115"/>
      <c r="G10" s="116"/>
      <c r="H10" s="116" t="s">
        <v>759</v>
      </c>
      <c r="I10" s="120"/>
      <c r="J10" s="120"/>
      <c r="K10" s="139">
        <f>IF(Invoice!J10&lt;&gt;"",Invoice!J10,"")</f>
        <v>51353</v>
      </c>
      <c r="L10" s="115"/>
    </row>
    <row r="11" spans="1:15" ht="12.75" customHeight="1">
      <c r="A11" s="114"/>
      <c r="B11" s="114" t="s">
        <v>709</v>
      </c>
      <c r="C11" s="120"/>
      <c r="D11" s="120"/>
      <c r="E11" s="120"/>
      <c r="F11" s="115"/>
      <c r="G11" s="116"/>
      <c r="H11" s="116" t="s">
        <v>709</v>
      </c>
      <c r="I11" s="120"/>
      <c r="J11" s="120"/>
      <c r="K11" s="140"/>
      <c r="L11" s="115"/>
    </row>
    <row r="12" spans="1:15" ht="12.75" customHeight="1">
      <c r="A12" s="114"/>
      <c r="B12" s="114" t="s">
        <v>710</v>
      </c>
      <c r="C12" s="120"/>
      <c r="D12" s="120"/>
      <c r="E12" s="120"/>
      <c r="F12" s="115"/>
      <c r="G12" s="116"/>
      <c r="H12" s="116" t="s">
        <v>710</v>
      </c>
      <c r="I12" s="120"/>
      <c r="J12" s="120"/>
      <c r="K12" s="120"/>
      <c r="L12" s="115"/>
    </row>
    <row r="13" spans="1:15" ht="12.75" customHeight="1">
      <c r="A13" s="114"/>
      <c r="B13" s="114" t="s">
        <v>760</v>
      </c>
      <c r="C13" s="120"/>
      <c r="D13" s="120"/>
      <c r="E13" s="120"/>
      <c r="F13" s="115"/>
      <c r="G13" s="116"/>
      <c r="H13" s="116" t="s">
        <v>760</v>
      </c>
      <c r="I13" s="120"/>
      <c r="J13" s="120"/>
      <c r="K13" s="99" t="s">
        <v>11</v>
      </c>
      <c r="L13" s="115"/>
    </row>
    <row r="14" spans="1:15" ht="15" customHeight="1">
      <c r="A14" s="114"/>
      <c r="B14" s="114" t="s">
        <v>712</v>
      </c>
      <c r="C14" s="120"/>
      <c r="D14" s="120"/>
      <c r="E14" s="120"/>
      <c r="F14" s="115"/>
      <c r="G14" s="116"/>
      <c r="H14" s="116" t="s">
        <v>712</v>
      </c>
      <c r="I14" s="120"/>
      <c r="J14" s="120"/>
      <c r="K14" s="141">
        <f>Invoice!J14</f>
        <v>45177</v>
      </c>
      <c r="L14" s="115"/>
    </row>
    <row r="15" spans="1:15" ht="15" customHeight="1">
      <c r="A15" s="114"/>
      <c r="B15" s="6" t="s">
        <v>6</v>
      </c>
      <c r="C15" s="7"/>
      <c r="D15" s="7"/>
      <c r="E15" s="7"/>
      <c r="F15" s="8"/>
      <c r="G15" s="116"/>
      <c r="H15" s="9" t="s">
        <v>761</v>
      </c>
      <c r="I15" s="120"/>
      <c r="J15" s="120"/>
      <c r="K15" s="142"/>
      <c r="L15" s="115"/>
    </row>
    <row r="16" spans="1:15" ht="15" customHeight="1">
      <c r="A16" s="114"/>
      <c r="B16" s="120"/>
      <c r="C16" s="120"/>
      <c r="D16" s="120"/>
      <c r="E16" s="120"/>
      <c r="F16" s="120"/>
      <c r="G16" s="120"/>
      <c r="H16" s="120"/>
      <c r="I16" s="124" t="s">
        <v>142</v>
      </c>
      <c r="J16" s="124" t="s">
        <v>142</v>
      </c>
      <c r="K16" s="130">
        <v>39916</v>
      </c>
      <c r="L16" s="115"/>
    </row>
    <row r="17" spans="1:12" ht="12.75" customHeight="1">
      <c r="A17" s="114"/>
      <c r="B17" s="120" t="s">
        <v>713</v>
      </c>
      <c r="C17" s="120"/>
      <c r="D17" s="120"/>
      <c r="E17" s="120"/>
      <c r="F17" s="120"/>
      <c r="G17" s="120"/>
      <c r="H17" s="120"/>
      <c r="I17" s="124" t="s">
        <v>143</v>
      </c>
      <c r="J17" s="124" t="s">
        <v>143</v>
      </c>
      <c r="K17" s="130" t="str">
        <f>IF(Invoice!J17&lt;&gt;"",Invoice!J17,"")</f>
        <v>Didi</v>
      </c>
      <c r="L17" s="115"/>
    </row>
    <row r="18" spans="1:12" ht="18" customHeight="1">
      <c r="A18" s="114"/>
      <c r="B18" s="120" t="s">
        <v>714</v>
      </c>
      <c r="C18" s="120"/>
      <c r="D18" s="120"/>
      <c r="E18" s="120"/>
      <c r="F18" s="120"/>
      <c r="G18" s="120"/>
      <c r="H18" s="120"/>
      <c r="I18" s="123" t="s">
        <v>258</v>
      </c>
      <c r="J18" s="123" t="s">
        <v>258</v>
      </c>
      <c r="K18" s="104" t="s">
        <v>174</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43" t="s">
        <v>201</v>
      </c>
      <c r="G20" s="144"/>
      <c r="H20" s="100" t="s">
        <v>169</v>
      </c>
      <c r="I20" s="100" t="s">
        <v>202</v>
      </c>
      <c r="J20" s="100" t="s">
        <v>202</v>
      </c>
      <c r="K20" s="100" t="s">
        <v>21</v>
      </c>
      <c r="L20" s="115"/>
    </row>
    <row r="21" spans="1:12" ht="12.75" customHeight="1">
      <c r="A21" s="114"/>
      <c r="B21" s="134"/>
      <c r="C21" s="134"/>
      <c r="D21" s="134"/>
      <c r="E21" s="133"/>
      <c r="F21" s="143"/>
      <c r="G21" s="144"/>
      <c r="H21" s="134" t="s">
        <v>141</v>
      </c>
      <c r="I21" s="134"/>
      <c r="J21" s="134"/>
      <c r="K21" s="134"/>
      <c r="L21" s="115"/>
    </row>
    <row r="22" spans="1:12" ht="30" customHeight="1">
      <c r="A22" s="114"/>
      <c r="B22" s="134"/>
      <c r="C22" s="134"/>
      <c r="D22" s="134"/>
      <c r="E22" s="133"/>
      <c r="F22" s="133"/>
      <c r="G22" s="136"/>
      <c r="H22" s="135" t="s">
        <v>768</v>
      </c>
      <c r="I22" s="134"/>
      <c r="J22" s="134"/>
      <c r="K22" s="134"/>
      <c r="L22" s="115"/>
    </row>
    <row r="23" spans="1:12" ht="12.75" customHeight="1">
      <c r="A23" s="114"/>
      <c r="B23" s="107">
        <f>'Tax Invoice'!D18</f>
        <v>50</v>
      </c>
      <c r="C23" s="10" t="s">
        <v>104</v>
      </c>
      <c r="D23" s="10" t="s">
        <v>104</v>
      </c>
      <c r="E23" s="118" t="s">
        <v>25</v>
      </c>
      <c r="F23" s="137"/>
      <c r="G23" s="138"/>
      <c r="H23" s="11" t="s">
        <v>715</v>
      </c>
      <c r="I23" s="14">
        <f t="shared" ref="I23:I59" si="0">ROUNDUP(J23*$N$1,2)</f>
        <v>1.87</v>
      </c>
      <c r="J23" s="14">
        <v>1.87</v>
      </c>
      <c r="K23" s="109">
        <f t="shared" ref="K23:K59" si="1">I23*B23</f>
        <v>93.5</v>
      </c>
      <c r="L23" s="115"/>
    </row>
    <row r="24" spans="1:12" ht="12.75" customHeight="1">
      <c r="A24" s="114"/>
      <c r="B24" s="107">
        <f>'Tax Invoice'!D19</f>
        <v>50</v>
      </c>
      <c r="C24" s="10" t="s">
        <v>104</v>
      </c>
      <c r="D24" s="10" t="s">
        <v>104</v>
      </c>
      <c r="E24" s="118" t="s">
        <v>26</v>
      </c>
      <c r="F24" s="137"/>
      <c r="G24" s="138"/>
      <c r="H24" s="11" t="s">
        <v>715</v>
      </c>
      <c r="I24" s="14">
        <f t="shared" si="0"/>
        <v>1.87</v>
      </c>
      <c r="J24" s="14">
        <v>1.87</v>
      </c>
      <c r="K24" s="109">
        <f t="shared" si="1"/>
        <v>93.5</v>
      </c>
      <c r="L24" s="115"/>
    </row>
    <row r="25" spans="1:12" ht="36" customHeight="1">
      <c r="A25" s="114"/>
      <c r="B25" s="107">
        <f>'Tax Invoice'!D20</f>
        <v>6</v>
      </c>
      <c r="C25" s="10" t="s">
        <v>716</v>
      </c>
      <c r="D25" s="10" t="s">
        <v>716</v>
      </c>
      <c r="E25" s="118" t="s">
        <v>717</v>
      </c>
      <c r="F25" s="137" t="s">
        <v>239</v>
      </c>
      <c r="G25" s="138"/>
      <c r="H25" s="11" t="s">
        <v>718</v>
      </c>
      <c r="I25" s="14">
        <f t="shared" si="0"/>
        <v>24.46</v>
      </c>
      <c r="J25" s="14">
        <v>24.46</v>
      </c>
      <c r="K25" s="109">
        <f t="shared" si="1"/>
        <v>146.76</v>
      </c>
      <c r="L25" s="115"/>
    </row>
    <row r="26" spans="1:12" ht="36" customHeight="1">
      <c r="A26" s="114"/>
      <c r="B26" s="107">
        <f>'Tax Invoice'!D21</f>
        <v>6</v>
      </c>
      <c r="C26" s="10" t="s">
        <v>716</v>
      </c>
      <c r="D26" s="10" t="s">
        <v>716</v>
      </c>
      <c r="E26" s="118" t="s">
        <v>717</v>
      </c>
      <c r="F26" s="137" t="s">
        <v>348</v>
      </c>
      <c r="G26" s="138"/>
      <c r="H26" s="11" t="s">
        <v>718</v>
      </c>
      <c r="I26" s="14">
        <f t="shared" si="0"/>
        <v>24.46</v>
      </c>
      <c r="J26" s="14">
        <v>24.46</v>
      </c>
      <c r="K26" s="109">
        <f t="shared" si="1"/>
        <v>146.76</v>
      </c>
      <c r="L26" s="115"/>
    </row>
    <row r="27" spans="1:12" ht="12.75" customHeight="1">
      <c r="A27" s="114"/>
      <c r="B27" s="107">
        <f>'Tax Invoice'!D22</f>
        <v>50</v>
      </c>
      <c r="C27" s="10" t="s">
        <v>91</v>
      </c>
      <c r="D27" s="10" t="s">
        <v>91</v>
      </c>
      <c r="E27" s="118" t="s">
        <v>25</v>
      </c>
      <c r="F27" s="137"/>
      <c r="G27" s="138"/>
      <c r="H27" s="11" t="s">
        <v>719</v>
      </c>
      <c r="I27" s="14">
        <f t="shared" si="0"/>
        <v>2.2200000000000002</v>
      </c>
      <c r="J27" s="14">
        <v>2.2200000000000002</v>
      </c>
      <c r="K27" s="109">
        <f t="shared" si="1"/>
        <v>111.00000000000001</v>
      </c>
      <c r="L27" s="115"/>
    </row>
    <row r="28" spans="1:12" ht="12.75" customHeight="1">
      <c r="A28" s="114"/>
      <c r="B28" s="107">
        <f>'Tax Invoice'!D23</f>
        <v>100</v>
      </c>
      <c r="C28" s="10" t="s">
        <v>91</v>
      </c>
      <c r="D28" s="10" t="s">
        <v>91</v>
      </c>
      <c r="E28" s="118" t="s">
        <v>26</v>
      </c>
      <c r="F28" s="137"/>
      <c r="G28" s="138"/>
      <c r="H28" s="11" t="s">
        <v>719</v>
      </c>
      <c r="I28" s="14">
        <f t="shared" si="0"/>
        <v>2.2200000000000002</v>
      </c>
      <c r="J28" s="14">
        <v>2.2200000000000002</v>
      </c>
      <c r="K28" s="109">
        <f t="shared" si="1"/>
        <v>222.00000000000003</v>
      </c>
      <c r="L28" s="115"/>
    </row>
    <row r="29" spans="1:12" ht="12.75" customHeight="1">
      <c r="A29" s="114"/>
      <c r="B29" s="107">
        <f>'Tax Invoice'!D24</f>
        <v>100</v>
      </c>
      <c r="C29" s="10" t="s">
        <v>91</v>
      </c>
      <c r="D29" s="10" t="s">
        <v>91</v>
      </c>
      <c r="E29" s="118" t="s">
        <v>47</v>
      </c>
      <c r="F29" s="137"/>
      <c r="G29" s="138"/>
      <c r="H29" s="11" t="s">
        <v>719</v>
      </c>
      <c r="I29" s="14">
        <f t="shared" si="0"/>
        <v>2.2200000000000002</v>
      </c>
      <c r="J29" s="14">
        <v>2.2200000000000002</v>
      </c>
      <c r="K29" s="109">
        <f t="shared" si="1"/>
        <v>222.00000000000003</v>
      </c>
      <c r="L29" s="115"/>
    </row>
    <row r="30" spans="1:12" ht="36" customHeight="1">
      <c r="A30" s="114"/>
      <c r="B30" s="107">
        <f>'Tax Invoice'!D25</f>
        <v>6</v>
      </c>
      <c r="C30" s="10" t="s">
        <v>445</v>
      </c>
      <c r="D30" s="10" t="s">
        <v>445</v>
      </c>
      <c r="E30" s="118" t="s">
        <v>28</v>
      </c>
      <c r="F30" s="137" t="s">
        <v>348</v>
      </c>
      <c r="G30" s="138"/>
      <c r="H30" s="11" t="s">
        <v>447</v>
      </c>
      <c r="I30" s="14">
        <f t="shared" si="0"/>
        <v>35.22</v>
      </c>
      <c r="J30" s="14">
        <v>35.22</v>
      </c>
      <c r="K30" s="109">
        <f t="shared" si="1"/>
        <v>211.32</v>
      </c>
      <c r="L30" s="115"/>
    </row>
    <row r="31" spans="1:12" ht="24" customHeight="1">
      <c r="A31" s="114"/>
      <c r="B31" s="107">
        <f>'Tax Invoice'!D26</f>
        <v>1</v>
      </c>
      <c r="C31" s="10" t="s">
        <v>720</v>
      </c>
      <c r="D31" s="10" t="s">
        <v>720</v>
      </c>
      <c r="E31" s="118" t="s">
        <v>25</v>
      </c>
      <c r="F31" s="137"/>
      <c r="G31" s="138"/>
      <c r="H31" s="11" t="s">
        <v>721</v>
      </c>
      <c r="I31" s="14">
        <f t="shared" si="0"/>
        <v>152.72</v>
      </c>
      <c r="J31" s="14">
        <v>152.72</v>
      </c>
      <c r="K31" s="109">
        <f t="shared" si="1"/>
        <v>152.72</v>
      </c>
      <c r="L31" s="115"/>
    </row>
    <row r="32" spans="1:12" ht="24" customHeight="1">
      <c r="A32" s="114"/>
      <c r="B32" s="107">
        <f>'Tax Invoice'!D27</f>
        <v>1</v>
      </c>
      <c r="C32" s="10" t="s">
        <v>720</v>
      </c>
      <c r="D32" s="10" t="s">
        <v>720</v>
      </c>
      <c r="E32" s="118" t="s">
        <v>26</v>
      </c>
      <c r="F32" s="137"/>
      <c r="G32" s="138"/>
      <c r="H32" s="11" t="s">
        <v>721</v>
      </c>
      <c r="I32" s="14">
        <f t="shared" si="0"/>
        <v>152.72</v>
      </c>
      <c r="J32" s="14">
        <v>152.72</v>
      </c>
      <c r="K32" s="109">
        <f t="shared" si="1"/>
        <v>152.72</v>
      </c>
      <c r="L32" s="115"/>
    </row>
    <row r="33" spans="1:12" ht="24" customHeight="1">
      <c r="A33" s="114"/>
      <c r="B33" s="107">
        <f>'Tax Invoice'!D28</f>
        <v>1</v>
      </c>
      <c r="C33" s="10" t="s">
        <v>722</v>
      </c>
      <c r="D33" s="10" t="s">
        <v>722</v>
      </c>
      <c r="E33" s="118" t="s">
        <v>25</v>
      </c>
      <c r="F33" s="137"/>
      <c r="G33" s="138"/>
      <c r="H33" s="11" t="s">
        <v>723</v>
      </c>
      <c r="I33" s="14">
        <f t="shared" si="0"/>
        <v>152.72</v>
      </c>
      <c r="J33" s="14">
        <v>152.72</v>
      </c>
      <c r="K33" s="109">
        <f t="shared" si="1"/>
        <v>152.72</v>
      </c>
      <c r="L33" s="115"/>
    </row>
    <row r="34" spans="1:12" ht="24" customHeight="1">
      <c r="A34" s="114"/>
      <c r="B34" s="107">
        <f>'Tax Invoice'!D29</f>
        <v>1</v>
      </c>
      <c r="C34" s="10" t="s">
        <v>722</v>
      </c>
      <c r="D34" s="10" t="s">
        <v>722</v>
      </c>
      <c r="E34" s="118" t="s">
        <v>26</v>
      </c>
      <c r="F34" s="137"/>
      <c r="G34" s="138"/>
      <c r="H34" s="11" t="s">
        <v>723</v>
      </c>
      <c r="I34" s="14">
        <f t="shared" si="0"/>
        <v>152.72</v>
      </c>
      <c r="J34" s="14">
        <v>152.72</v>
      </c>
      <c r="K34" s="109">
        <f t="shared" si="1"/>
        <v>152.72</v>
      </c>
      <c r="L34" s="115"/>
    </row>
    <row r="35" spans="1:12" ht="36" customHeight="1">
      <c r="A35" s="114"/>
      <c r="B35" s="107">
        <f>'Tax Invoice'!D30</f>
        <v>1</v>
      </c>
      <c r="C35" s="10" t="s">
        <v>724</v>
      </c>
      <c r="D35" s="10" t="s">
        <v>748</v>
      </c>
      <c r="E35" s="118" t="s">
        <v>204</v>
      </c>
      <c r="F35" s="137" t="s">
        <v>302</v>
      </c>
      <c r="G35" s="138"/>
      <c r="H35" s="11" t="s">
        <v>725</v>
      </c>
      <c r="I35" s="14">
        <f t="shared" si="0"/>
        <v>1569.33</v>
      </c>
      <c r="J35" s="14">
        <v>1569.33</v>
      </c>
      <c r="K35" s="109">
        <f t="shared" si="1"/>
        <v>1569.33</v>
      </c>
      <c r="L35" s="121"/>
    </row>
    <row r="36" spans="1:12" ht="36" customHeight="1">
      <c r="A36" s="114"/>
      <c r="B36" s="107">
        <f>'Tax Invoice'!D31</f>
        <v>1</v>
      </c>
      <c r="C36" s="10" t="s">
        <v>726</v>
      </c>
      <c r="D36" s="10" t="s">
        <v>749</v>
      </c>
      <c r="E36" s="118" t="s">
        <v>204</v>
      </c>
      <c r="F36" s="137" t="s">
        <v>302</v>
      </c>
      <c r="G36" s="138"/>
      <c r="H36" s="11" t="s">
        <v>727</v>
      </c>
      <c r="I36" s="14">
        <f t="shared" si="0"/>
        <v>1569.33</v>
      </c>
      <c r="J36" s="14">
        <v>1569.33</v>
      </c>
      <c r="K36" s="109">
        <f t="shared" si="1"/>
        <v>1569.33</v>
      </c>
      <c r="L36" s="121"/>
    </row>
    <row r="37" spans="1:12" ht="12" customHeight="1">
      <c r="A37" s="114"/>
      <c r="B37" s="107">
        <f>'Tax Invoice'!D32</f>
        <v>50</v>
      </c>
      <c r="C37" s="10" t="s">
        <v>728</v>
      </c>
      <c r="D37" s="10" t="s">
        <v>728</v>
      </c>
      <c r="E37" s="118" t="s">
        <v>23</v>
      </c>
      <c r="F37" s="137"/>
      <c r="G37" s="138"/>
      <c r="H37" s="11" t="s">
        <v>729</v>
      </c>
      <c r="I37" s="14">
        <f t="shared" si="0"/>
        <v>1.87</v>
      </c>
      <c r="J37" s="14">
        <v>1.87</v>
      </c>
      <c r="K37" s="109">
        <f t="shared" si="1"/>
        <v>93.5</v>
      </c>
      <c r="L37" s="115"/>
    </row>
    <row r="38" spans="1:12" ht="12" customHeight="1">
      <c r="A38" s="114"/>
      <c r="B38" s="107">
        <f>'Tax Invoice'!D33</f>
        <v>50</v>
      </c>
      <c r="C38" s="10" t="s">
        <v>728</v>
      </c>
      <c r="D38" s="10" t="s">
        <v>728</v>
      </c>
      <c r="E38" s="118" t="s">
        <v>27</v>
      </c>
      <c r="F38" s="137"/>
      <c r="G38" s="138"/>
      <c r="H38" s="11" t="s">
        <v>729</v>
      </c>
      <c r="I38" s="14">
        <f t="shared" si="0"/>
        <v>1.87</v>
      </c>
      <c r="J38" s="14">
        <v>1.87</v>
      </c>
      <c r="K38" s="109">
        <f t="shared" si="1"/>
        <v>93.5</v>
      </c>
      <c r="L38" s="115"/>
    </row>
    <row r="39" spans="1:12" ht="24" customHeight="1">
      <c r="A39" s="114"/>
      <c r="B39" s="107">
        <f>'Tax Invoice'!D34</f>
        <v>10</v>
      </c>
      <c r="C39" s="10" t="s">
        <v>730</v>
      </c>
      <c r="D39" s="10" t="s">
        <v>730</v>
      </c>
      <c r="E39" s="118" t="s">
        <v>26</v>
      </c>
      <c r="F39" s="137" t="s">
        <v>239</v>
      </c>
      <c r="G39" s="138"/>
      <c r="H39" s="11" t="s">
        <v>731</v>
      </c>
      <c r="I39" s="14">
        <f t="shared" si="0"/>
        <v>19.78</v>
      </c>
      <c r="J39" s="14">
        <v>19.78</v>
      </c>
      <c r="K39" s="109">
        <f t="shared" si="1"/>
        <v>197.8</v>
      </c>
      <c r="L39" s="115"/>
    </row>
    <row r="40" spans="1:12" ht="24" customHeight="1">
      <c r="A40" s="114"/>
      <c r="B40" s="107">
        <f>'Tax Invoice'!D35</f>
        <v>20</v>
      </c>
      <c r="C40" s="10" t="s">
        <v>730</v>
      </c>
      <c r="D40" s="10" t="s">
        <v>730</v>
      </c>
      <c r="E40" s="118" t="s">
        <v>27</v>
      </c>
      <c r="F40" s="137" t="s">
        <v>239</v>
      </c>
      <c r="G40" s="138"/>
      <c r="H40" s="11" t="s">
        <v>731</v>
      </c>
      <c r="I40" s="14">
        <f t="shared" si="0"/>
        <v>19.78</v>
      </c>
      <c r="J40" s="14">
        <v>19.78</v>
      </c>
      <c r="K40" s="109">
        <f t="shared" si="1"/>
        <v>395.6</v>
      </c>
      <c r="L40" s="115"/>
    </row>
    <row r="41" spans="1:12" ht="12" customHeight="1">
      <c r="A41" s="114"/>
      <c r="B41" s="107">
        <f>'Tax Invoice'!D36</f>
        <v>20</v>
      </c>
      <c r="C41" s="10" t="s">
        <v>732</v>
      </c>
      <c r="D41" s="10" t="s">
        <v>732</v>
      </c>
      <c r="E41" s="118" t="s">
        <v>25</v>
      </c>
      <c r="F41" s="137"/>
      <c r="G41" s="138"/>
      <c r="H41" s="11" t="s">
        <v>733</v>
      </c>
      <c r="I41" s="14">
        <f t="shared" si="0"/>
        <v>3.39</v>
      </c>
      <c r="J41" s="14">
        <v>3.39</v>
      </c>
      <c r="K41" s="109">
        <f t="shared" si="1"/>
        <v>67.8</v>
      </c>
      <c r="L41" s="115"/>
    </row>
    <row r="42" spans="1:12" ht="12" customHeight="1">
      <c r="A42" s="114"/>
      <c r="B42" s="107">
        <f>'Tax Invoice'!D37</f>
        <v>20</v>
      </c>
      <c r="C42" s="10" t="s">
        <v>732</v>
      </c>
      <c r="D42" s="10" t="s">
        <v>732</v>
      </c>
      <c r="E42" s="118" t="s">
        <v>26</v>
      </c>
      <c r="F42" s="137"/>
      <c r="G42" s="138"/>
      <c r="H42" s="11" t="s">
        <v>733</v>
      </c>
      <c r="I42" s="14">
        <f t="shared" si="0"/>
        <v>3.39</v>
      </c>
      <c r="J42" s="14">
        <v>3.39</v>
      </c>
      <c r="K42" s="109">
        <f t="shared" si="1"/>
        <v>67.8</v>
      </c>
      <c r="L42" s="115"/>
    </row>
    <row r="43" spans="1:12" ht="24" customHeight="1">
      <c r="A43" s="114"/>
      <c r="B43" s="107">
        <f>'Tax Invoice'!D38</f>
        <v>10</v>
      </c>
      <c r="C43" s="10" t="s">
        <v>734</v>
      </c>
      <c r="D43" s="10" t="s">
        <v>734</v>
      </c>
      <c r="E43" s="118" t="s">
        <v>26</v>
      </c>
      <c r="F43" s="137" t="s">
        <v>273</v>
      </c>
      <c r="G43" s="138"/>
      <c r="H43" s="11" t="s">
        <v>735</v>
      </c>
      <c r="I43" s="14">
        <f t="shared" si="0"/>
        <v>7.49</v>
      </c>
      <c r="J43" s="14">
        <v>7.49</v>
      </c>
      <c r="K43" s="109">
        <f t="shared" si="1"/>
        <v>74.900000000000006</v>
      </c>
      <c r="L43" s="115"/>
    </row>
    <row r="44" spans="1:12" ht="24" customHeight="1">
      <c r="A44" s="114"/>
      <c r="B44" s="107">
        <f>'Tax Invoice'!D39</f>
        <v>10</v>
      </c>
      <c r="C44" s="10" t="s">
        <v>734</v>
      </c>
      <c r="D44" s="10" t="s">
        <v>734</v>
      </c>
      <c r="E44" s="118" t="s">
        <v>26</v>
      </c>
      <c r="F44" s="137" t="s">
        <v>272</v>
      </c>
      <c r="G44" s="138"/>
      <c r="H44" s="11" t="s">
        <v>735</v>
      </c>
      <c r="I44" s="14">
        <f t="shared" si="0"/>
        <v>7.49</v>
      </c>
      <c r="J44" s="14">
        <v>7.49</v>
      </c>
      <c r="K44" s="109">
        <f t="shared" si="1"/>
        <v>74.900000000000006</v>
      </c>
      <c r="L44" s="115"/>
    </row>
    <row r="45" spans="1:12" ht="12.75" customHeight="1">
      <c r="A45" s="114"/>
      <c r="B45" s="107">
        <f>'Tax Invoice'!D40</f>
        <v>50</v>
      </c>
      <c r="C45" s="10" t="s">
        <v>736</v>
      </c>
      <c r="D45" s="10" t="s">
        <v>750</v>
      </c>
      <c r="E45" s="118" t="s">
        <v>273</v>
      </c>
      <c r="F45" s="137" t="s">
        <v>23</v>
      </c>
      <c r="G45" s="138"/>
      <c r="H45" s="11" t="s">
        <v>737</v>
      </c>
      <c r="I45" s="14">
        <f t="shared" si="0"/>
        <v>7.49</v>
      </c>
      <c r="J45" s="14">
        <v>7.49</v>
      </c>
      <c r="K45" s="109">
        <f t="shared" si="1"/>
        <v>374.5</v>
      </c>
      <c r="L45" s="115"/>
    </row>
    <row r="46" spans="1:12" ht="12.75" customHeight="1">
      <c r="A46" s="114"/>
      <c r="B46" s="107">
        <f>'Tax Invoice'!D41</f>
        <v>50</v>
      </c>
      <c r="C46" s="10" t="s">
        <v>736</v>
      </c>
      <c r="D46" s="10" t="s">
        <v>750</v>
      </c>
      <c r="E46" s="118" t="s">
        <v>273</v>
      </c>
      <c r="F46" s="137" t="s">
        <v>25</v>
      </c>
      <c r="G46" s="138"/>
      <c r="H46" s="11" t="s">
        <v>737</v>
      </c>
      <c r="I46" s="14">
        <f t="shared" si="0"/>
        <v>7.49</v>
      </c>
      <c r="J46" s="14">
        <v>7.49</v>
      </c>
      <c r="K46" s="109">
        <f t="shared" si="1"/>
        <v>374.5</v>
      </c>
      <c r="L46" s="115"/>
    </row>
    <row r="47" spans="1:12" ht="12.75" customHeight="1">
      <c r="A47" s="114"/>
      <c r="B47" s="107">
        <f>'Tax Invoice'!D42</f>
        <v>100</v>
      </c>
      <c r="C47" s="10" t="s">
        <v>736</v>
      </c>
      <c r="D47" s="10" t="s">
        <v>750</v>
      </c>
      <c r="E47" s="118" t="s">
        <v>272</v>
      </c>
      <c r="F47" s="137" t="s">
        <v>23</v>
      </c>
      <c r="G47" s="138"/>
      <c r="H47" s="11" t="s">
        <v>737</v>
      </c>
      <c r="I47" s="14">
        <f t="shared" si="0"/>
        <v>7.49</v>
      </c>
      <c r="J47" s="14">
        <v>7.49</v>
      </c>
      <c r="K47" s="109">
        <f t="shared" si="1"/>
        <v>749</v>
      </c>
      <c r="L47" s="115"/>
    </row>
    <row r="48" spans="1:12" ht="12.75" customHeight="1">
      <c r="A48" s="114"/>
      <c r="B48" s="107">
        <f>'Tax Invoice'!D43</f>
        <v>100</v>
      </c>
      <c r="C48" s="10" t="s">
        <v>736</v>
      </c>
      <c r="D48" s="10" t="s">
        <v>750</v>
      </c>
      <c r="E48" s="118" t="s">
        <v>272</v>
      </c>
      <c r="F48" s="137" t="s">
        <v>25</v>
      </c>
      <c r="G48" s="138"/>
      <c r="H48" s="11" t="s">
        <v>737</v>
      </c>
      <c r="I48" s="14">
        <f t="shared" si="0"/>
        <v>7.49</v>
      </c>
      <c r="J48" s="14">
        <v>7.49</v>
      </c>
      <c r="K48" s="109">
        <f t="shared" si="1"/>
        <v>749</v>
      </c>
      <c r="L48" s="115"/>
    </row>
    <row r="49" spans="1:12" ht="12.75" customHeight="1">
      <c r="A49" s="114"/>
      <c r="B49" s="107">
        <f>'Tax Invoice'!D44</f>
        <v>400</v>
      </c>
      <c r="C49" s="10" t="s">
        <v>736</v>
      </c>
      <c r="D49" s="10" t="s">
        <v>736</v>
      </c>
      <c r="E49" s="118" t="s">
        <v>738</v>
      </c>
      <c r="F49" s="137" t="s">
        <v>25</v>
      </c>
      <c r="G49" s="138"/>
      <c r="H49" s="11" t="s">
        <v>737</v>
      </c>
      <c r="I49" s="14">
        <f t="shared" si="0"/>
        <v>2.2200000000000002</v>
      </c>
      <c r="J49" s="14">
        <v>2.2200000000000002</v>
      </c>
      <c r="K49" s="109">
        <f t="shared" si="1"/>
        <v>888.00000000000011</v>
      </c>
      <c r="L49" s="115"/>
    </row>
    <row r="50" spans="1:12" ht="24" customHeight="1">
      <c r="A50" s="114"/>
      <c r="B50" s="107">
        <f>'Tax Invoice'!D45</f>
        <v>200</v>
      </c>
      <c r="C50" s="10" t="s">
        <v>739</v>
      </c>
      <c r="D50" s="10" t="s">
        <v>739</v>
      </c>
      <c r="E50" s="118" t="s">
        <v>107</v>
      </c>
      <c r="F50" s="137"/>
      <c r="G50" s="138"/>
      <c r="H50" s="11" t="s">
        <v>740</v>
      </c>
      <c r="I50" s="14">
        <f t="shared" si="0"/>
        <v>2.81</v>
      </c>
      <c r="J50" s="14">
        <v>2.81</v>
      </c>
      <c r="K50" s="109">
        <f t="shared" si="1"/>
        <v>562</v>
      </c>
      <c r="L50" s="115"/>
    </row>
    <row r="51" spans="1:12" ht="12" customHeight="1">
      <c r="A51" s="114"/>
      <c r="B51" s="107">
        <f>'Tax Invoice'!D46</f>
        <v>25</v>
      </c>
      <c r="C51" s="10" t="s">
        <v>65</v>
      </c>
      <c r="D51" s="10" t="s">
        <v>65</v>
      </c>
      <c r="E51" s="118" t="s">
        <v>23</v>
      </c>
      <c r="F51" s="137"/>
      <c r="G51" s="138"/>
      <c r="H51" s="11" t="s">
        <v>741</v>
      </c>
      <c r="I51" s="14">
        <f t="shared" si="0"/>
        <v>18.61</v>
      </c>
      <c r="J51" s="14">
        <v>18.61</v>
      </c>
      <c r="K51" s="109">
        <f t="shared" si="1"/>
        <v>465.25</v>
      </c>
      <c r="L51" s="115"/>
    </row>
    <row r="52" spans="1:12" ht="12" customHeight="1">
      <c r="A52" s="114"/>
      <c r="B52" s="107">
        <f>'Tax Invoice'!D47</f>
        <v>100</v>
      </c>
      <c r="C52" s="10" t="s">
        <v>65</v>
      </c>
      <c r="D52" s="10" t="s">
        <v>65</v>
      </c>
      <c r="E52" s="118" t="s">
        <v>25</v>
      </c>
      <c r="F52" s="137"/>
      <c r="G52" s="138"/>
      <c r="H52" s="11" t="s">
        <v>741</v>
      </c>
      <c r="I52" s="14">
        <f t="shared" si="0"/>
        <v>18.61</v>
      </c>
      <c r="J52" s="14">
        <v>18.61</v>
      </c>
      <c r="K52" s="109">
        <f t="shared" si="1"/>
        <v>1861</v>
      </c>
      <c r="L52" s="121"/>
    </row>
    <row r="53" spans="1:12" ht="12" customHeight="1">
      <c r="A53" s="114"/>
      <c r="B53" s="107">
        <f>'Tax Invoice'!D48</f>
        <v>100</v>
      </c>
      <c r="C53" s="10" t="s">
        <v>65</v>
      </c>
      <c r="D53" s="10" t="s">
        <v>65</v>
      </c>
      <c r="E53" s="118" t="s">
        <v>26</v>
      </c>
      <c r="F53" s="137"/>
      <c r="G53" s="138"/>
      <c r="H53" s="11" t="s">
        <v>741</v>
      </c>
      <c r="I53" s="14">
        <f t="shared" si="0"/>
        <v>18.61</v>
      </c>
      <c r="J53" s="14">
        <v>18.61</v>
      </c>
      <c r="K53" s="109">
        <f t="shared" si="1"/>
        <v>1861</v>
      </c>
      <c r="L53" s="121"/>
    </row>
    <row r="54" spans="1:12" ht="24" customHeight="1">
      <c r="A54" s="114"/>
      <c r="B54" s="107">
        <f>'Tax Invoice'!D49</f>
        <v>5</v>
      </c>
      <c r="C54" s="10" t="s">
        <v>742</v>
      </c>
      <c r="D54" s="10" t="s">
        <v>751</v>
      </c>
      <c r="E54" s="118" t="s">
        <v>23</v>
      </c>
      <c r="F54" s="137" t="s">
        <v>272</v>
      </c>
      <c r="G54" s="138"/>
      <c r="H54" s="11" t="s">
        <v>743</v>
      </c>
      <c r="I54" s="14">
        <f t="shared" si="0"/>
        <v>23.29</v>
      </c>
      <c r="J54" s="14">
        <v>23.29</v>
      </c>
      <c r="K54" s="109">
        <f t="shared" si="1"/>
        <v>116.44999999999999</v>
      </c>
      <c r="L54" s="115"/>
    </row>
    <row r="55" spans="1:12" ht="24" customHeight="1">
      <c r="A55" s="114"/>
      <c r="B55" s="107">
        <f>'Tax Invoice'!D50</f>
        <v>10</v>
      </c>
      <c r="C55" s="10" t="s">
        <v>742</v>
      </c>
      <c r="D55" s="10" t="s">
        <v>752</v>
      </c>
      <c r="E55" s="118" t="s">
        <v>25</v>
      </c>
      <c r="F55" s="137" t="s">
        <v>272</v>
      </c>
      <c r="G55" s="138"/>
      <c r="H55" s="11" t="s">
        <v>743</v>
      </c>
      <c r="I55" s="14">
        <f t="shared" si="0"/>
        <v>23.29</v>
      </c>
      <c r="J55" s="14">
        <v>23.29</v>
      </c>
      <c r="K55" s="109">
        <f t="shared" si="1"/>
        <v>232.89999999999998</v>
      </c>
      <c r="L55" s="115"/>
    </row>
    <row r="56" spans="1:12" ht="24" customHeight="1">
      <c r="A56" s="114"/>
      <c r="B56" s="107">
        <f>'Tax Invoice'!D51</f>
        <v>10</v>
      </c>
      <c r="C56" s="10" t="s">
        <v>742</v>
      </c>
      <c r="D56" s="10" t="s">
        <v>753</v>
      </c>
      <c r="E56" s="118" t="s">
        <v>26</v>
      </c>
      <c r="F56" s="137" t="s">
        <v>272</v>
      </c>
      <c r="G56" s="138"/>
      <c r="H56" s="11" t="s">
        <v>743</v>
      </c>
      <c r="I56" s="14">
        <f t="shared" si="0"/>
        <v>23.29</v>
      </c>
      <c r="J56" s="14">
        <v>23.29</v>
      </c>
      <c r="K56" s="109">
        <f t="shared" si="1"/>
        <v>232.89999999999998</v>
      </c>
      <c r="L56" s="115"/>
    </row>
    <row r="57" spans="1:12" ht="36" customHeight="1">
      <c r="A57" s="114"/>
      <c r="B57" s="107">
        <f>'Tax Invoice'!D52</f>
        <v>2</v>
      </c>
      <c r="C57" s="10" t="s">
        <v>744</v>
      </c>
      <c r="D57" s="10" t="s">
        <v>744</v>
      </c>
      <c r="E57" s="118" t="s">
        <v>26</v>
      </c>
      <c r="F57" s="137" t="s">
        <v>239</v>
      </c>
      <c r="G57" s="138"/>
      <c r="H57" s="11" t="s">
        <v>745</v>
      </c>
      <c r="I57" s="14">
        <f t="shared" si="0"/>
        <v>82.74</v>
      </c>
      <c r="J57" s="14">
        <v>82.74</v>
      </c>
      <c r="K57" s="109">
        <f t="shared" si="1"/>
        <v>165.48</v>
      </c>
      <c r="L57" s="115"/>
    </row>
    <row r="58" spans="1:12" ht="24" customHeight="1">
      <c r="A58" s="114"/>
      <c r="B58" s="107">
        <f>'Tax Invoice'!D53</f>
        <v>10</v>
      </c>
      <c r="C58" s="10" t="s">
        <v>746</v>
      </c>
      <c r="D58" s="10" t="s">
        <v>746</v>
      </c>
      <c r="E58" s="118" t="s">
        <v>273</v>
      </c>
      <c r="F58" s="137"/>
      <c r="G58" s="138"/>
      <c r="H58" s="11" t="s">
        <v>747</v>
      </c>
      <c r="I58" s="14">
        <f t="shared" si="0"/>
        <v>22.7</v>
      </c>
      <c r="J58" s="14">
        <v>22.7</v>
      </c>
      <c r="K58" s="109">
        <f t="shared" si="1"/>
        <v>227</v>
      </c>
      <c r="L58" s="115"/>
    </row>
    <row r="59" spans="1:12" ht="24" customHeight="1">
      <c r="A59" s="114"/>
      <c r="B59" s="108">
        <f>'Tax Invoice'!D54</f>
        <v>10</v>
      </c>
      <c r="C59" s="12" t="s">
        <v>746</v>
      </c>
      <c r="D59" s="12" t="s">
        <v>746</v>
      </c>
      <c r="E59" s="119" t="s">
        <v>272</v>
      </c>
      <c r="F59" s="147"/>
      <c r="G59" s="148"/>
      <c r="H59" s="13" t="s">
        <v>747</v>
      </c>
      <c r="I59" s="15">
        <f t="shared" si="0"/>
        <v>22.7</v>
      </c>
      <c r="J59" s="15">
        <v>22.7</v>
      </c>
      <c r="K59" s="110">
        <f t="shared" si="1"/>
        <v>227</v>
      </c>
      <c r="L59" s="115"/>
    </row>
    <row r="60" spans="1:12" ht="12.75" customHeight="1">
      <c r="A60" s="114"/>
      <c r="B60" s="127">
        <f>SUM(B23:B59)</f>
        <v>1736</v>
      </c>
      <c r="C60" s="127" t="s">
        <v>144</v>
      </c>
      <c r="D60" s="127"/>
      <c r="E60" s="127"/>
      <c r="F60" s="127"/>
      <c r="G60" s="127"/>
      <c r="H60" s="127"/>
      <c r="I60" s="128" t="s">
        <v>255</v>
      </c>
      <c r="J60" s="128" t="s">
        <v>255</v>
      </c>
      <c r="K60" s="129">
        <f>SUM(K23:K59)</f>
        <v>15148.16</v>
      </c>
      <c r="L60" s="115"/>
    </row>
    <row r="61" spans="1:12" ht="12.75" customHeight="1">
      <c r="A61" s="114"/>
      <c r="B61" s="127"/>
      <c r="C61" s="127"/>
      <c r="D61" s="127"/>
      <c r="E61" s="127"/>
      <c r="F61" s="127"/>
      <c r="G61" s="127"/>
      <c r="H61" s="127"/>
      <c r="I61" s="128" t="s">
        <v>766</v>
      </c>
      <c r="J61" s="128" t="s">
        <v>184</v>
      </c>
      <c r="K61" s="129">
        <f>Invoice!J60</f>
        <v>-454.44479999999999</v>
      </c>
      <c r="L61" s="115"/>
    </row>
    <row r="62" spans="1:12" ht="12.75" customHeight="1" outlineLevel="1">
      <c r="A62" s="114"/>
      <c r="B62" s="127"/>
      <c r="C62" s="127"/>
      <c r="D62" s="127"/>
      <c r="E62" s="127"/>
      <c r="F62" s="127"/>
      <c r="G62" s="127"/>
      <c r="H62" s="127"/>
      <c r="I62" s="128" t="s">
        <v>767</v>
      </c>
      <c r="J62" s="128" t="s">
        <v>185</v>
      </c>
      <c r="K62" s="129">
        <f>Invoice!J61</f>
        <v>0</v>
      </c>
      <c r="L62" s="115"/>
    </row>
    <row r="63" spans="1:12" ht="12.75" customHeight="1">
      <c r="A63" s="114"/>
      <c r="B63" s="127"/>
      <c r="C63" s="127"/>
      <c r="D63" s="127"/>
      <c r="E63" s="127"/>
      <c r="F63" s="127"/>
      <c r="G63" s="127"/>
      <c r="H63" s="127"/>
      <c r="I63" s="128" t="s">
        <v>257</v>
      </c>
      <c r="J63" s="128" t="s">
        <v>257</v>
      </c>
      <c r="K63" s="129">
        <f>SUM(K60:K62)</f>
        <v>14693.715200000001</v>
      </c>
      <c r="L63" s="115"/>
    </row>
    <row r="64" spans="1:12" ht="12.75" customHeight="1">
      <c r="A64" s="6"/>
      <c r="B64" s="7"/>
      <c r="C64" s="7"/>
      <c r="D64" s="7"/>
      <c r="E64" s="7"/>
      <c r="F64" s="7"/>
      <c r="G64" s="7"/>
      <c r="H64" s="7" t="s">
        <v>754</v>
      </c>
      <c r="I64" s="7"/>
      <c r="J64" s="7"/>
      <c r="K64" s="7"/>
      <c r="L64" s="8"/>
    </row>
    <row r="65" ht="12.75" customHeight="1"/>
    <row r="66" ht="12.75" customHeight="1"/>
    <row r="67" ht="12.75" customHeight="1"/>
    <row r="68" ht="12.75" customHeight="1"/>
    <row r="69" ht="12.75" customHeight="1"/>
    <row r="70" ht="12.75" customHeight="1"/>
    <row r="71" ht="12.75" customHeight="1"/>
  </sheetData>
  <mergeCells count="41">
    <mergeCell ref="F56:G56"/>
    <mergeCell ref="F57:G57"/>
    <mergeCell ref="F58:G58"/>
    <mergeCell ref="F59:G59"/>
    <mergeCell ref="F51:G51"/>
    <mergeCell ref="F52:G52"/>
    <mergeCell ref="F53:G53"/>
    <mergeCell ref="F54:G54"/>
    <mergeCell ref="F55:G55"/>
    <mergeCell ref="F46:G46"/>
    <mergeCell ref="F47:G47"/>
    <mergeCell ref="F48:G48"/>
    <mergeCell ref="F49:G49"/>
    <mergeCell ref="F50:G50"/>
    <mergeCell ref="F41:G41"/>
    <mergeCell ref="F42:G42"/>
    <mergeCell ref="F43:G43"/>
    <mergeCell ref="F44:G44"/>
    <mergeCell ref="F45:G45"/>
    <mergeCell ref="F36:G36"/>
    <mergeCell ref="F37:G37"/>
    <mergeCell ref="F38:G38"/>
    <mergeCell ref="F39:G39"/>
    <mergeCell ref="F40:G40"/>
    <mergeCell ref="F31:G31"/>
    <mergeCell ref="F32:G32"/>
    <mergeCell ref="F33:G33"/>
    <mergeCell ref="F34:G34"/>
    <mergeCell ref="F35:G35"/>
    <mergeCell ref="F25:G25"/>
    <mergeCell ref="F26:G26"/>
    <mergeCell ref="F24:G24"/>
    <mergeCell ref="F29:G29"/>
    <mergeCell ref="F30:G30"/>
    <mergeCell ref="F27:G27"/>
    <mergeCell ref="F28:G28"/>
    <mergeCell ref="F20:G20"/>
    <mergeCell ref="F21:G21"/>
    <mergeCell ref="F23:G23"/>
    <mergeCell ref="K10:K11"/>
    <mergeCell ref="K14:K15"/>
  </mergeCells>
  <printOptions horizontalCentered="1"/>
  <pageMargins left="0.11" right="0.11" top="0.32" bottom="0.31" header="0.17" footer="0.12000000000000001"/>
  <pageSetup paperSize="9" scale="70"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50" zoomScaleNormal="100" workbookViewId="0">
      <selection activeCell="H1013" sqref="A1:H1013"/>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15148.16</v>
      </c>
      <c r="O2" s="21" t="s">
        <v>259</v>
      </c>
    </row>
    <row r="3" spans="1:15" s="21" customFormat="1" ht="15" customHeight="1" thickBot="1">
      <c r="A3" s="22" t="s">
        <v>151</v>
      </c>
      <c r="G3" s="28">
        <f>Invoice!J14</f>
        <v>45177</v>
      </c>
      <c r="H3" s="29"/>
      <c r="N3" s="21">
        <v>15148.16</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SEK</v>
      </c>
    </row>
    <row r="10" spans="1:15" s="21" customFormat="1" ht="13.5" thickBot="1">
      <c r="A10" s="36" t="str">
        <f>'Copy paste to Here'!G10</f>
        <v>Bjerke&amp;Andresen Sabelink tattoo</v>
      </c>
      <c r="B10" s="37"/>
      <c r="C10" s="37"/>
      <c r="D10" s="37"/>
      <c r="F10" s="38" t="str">
        <f>'Copy paste to Here'!B10</f>
        <v>Bjerke&amp;Andresen Sabelink tattoo</v>
      </c>
      <c r="G10" s="39"/>
      <c r="H10" s="40"/>
      <c r="K10" s="95" t="s">
        <v>276</v>
      </c>
      <c r="L10" s="35" t="s">
        <v>276</v>
      </c>
      <c r="M10" s="21">
        <v>1</v>
      </c>
    </row>
    <row r="11" spans="1:15" s="21" customFormat="1" ht="15.75" thickBot="1">
      <c r="A11" s="41" t="str">
        <f>'Copy paste to Here'!G11</f>
        <v>Jørgen Andresen</v>
      </c>
      <c r="B11" s="42"/>
      <c r="C11" s="42"/>
      <c r="D11" s="42"/>
      <c r="F11" s="43" t="str">
        <f>'Copy paste to Here'!B11</f>
        <v>Jørgen Andresen</v>
      </c>
      <c r="G11" s="44"/>
      <c r="H11" s="45"/>
      <c r="K11" s="93" t="s">
        <v>158</v>
      </c>
      <c r="L11" s="46" t="s">
        <v>159</v>
      </c>
      <c r="M11" s="21">
        <f>VLOOKUP(G3,[1]Sheet1!$A$9:$I$7290,2,FALSE)</f>
        <v>35.44</v>
      </c>
    </row>
    <row r="12" spans="1:15" s="21" customFormat="1" ht="15.75" thickBot="1">
      <c r="A12" s="41" t="str">
        <f>'Copy paste to Here'!G12</f>
        <v>Stillverksvegen 18</v>
      </c>
      <c r="B12" s="42"/>
      <c r="C12" s="42"/>
      <c r="D12" s="42"/>
      <c r="E12" s="89"/>
      <c r="F12" s="43" t="str">
        <f>'Copy paste to Here'!B12</f>
        <v>Stillverksvegen 18</v>
      </c>
      <c r="G12" s="44"/>
      <c r="H12" s="45"/>
      <c r="K12" s="93" t="s">
        <v>160</v>
      </c>
      <c r="L12" s="46" t="s">
        <v>133</v>
      </c>
      <c r="M12" s="21">
        <f>VLOOKUP(G3,[1]Sheet1!$A$9:$I$7290,3,FALSE)</f>
        <v>37.75</v>
      </c>
    </row>
    <row r="13" spans="1:15" s="21" customFormat="1" ht="15.75" thickBot="1">
      <c r="A13" s="41" t="str">
        <f>'Copy paste to Here'!G13</f>
        <v>2004 Lillestrøm</v>
      </c>
      <c r="B13" s="42"/>
      <c r="C13" s="42"/>
      <c r="D13" s="42"/>
      <c r="E13" s="111" t="s">
        <v>174</v>
      </c>
      <c r="F13" s="43" t="str">
        <f>'Copy paste to Here'!B13</f>
        <v>2004 Lillestrøm</v>
      </c>
      <c r="G13" s="44"/>
      <c r="H13" s="45"/>
      <c r="K13" s="93" t="s">
        <v>161</v>
      </c>
      <c r="L13" s="46" t="s">
        <v>162</v>
      </c>
      <c r="M13" s="113">
        <f>VLOOKUP(G3,[1]Sheet1!$A$9:$I$7290,4,FALSE)</f>
        <v>43.99</v>
      </c>
    </row>
    <row r="14" spans="1:15" s="21" customFormat="1" ht="15.75" thickBot="1">
      <c r="A14" s="41" t="str">
        <f>'Copy paste to Here'!G14</f>
        <v>Norway</v>
      </c>
      <c r="B14" s="42"/>
      <c r="C14" s="42"/>
      <c r="D14" s="42"/>
      <c r="E14" s="111">
        <f>VLOOKUP(J9,$L$10:$M$17,2,FALSE)</f>
        <v>3.17</v>
      </c>
      <c r="F14" s="43" t="str">
        <f>'Copy paste to Here'!B14</f>
        <v>Norway</v>
      </c>
      <c r="G14" s="44"/>
      <c r="H14" s="45"/>
      <c r="K14" s="93" t="s">
        <v>163</v>
      </c>
      <c r="L14" s="46" t="s">
        <v>164</v>
      </c>
      <c r="M14" s="21">
        <f>VLOOKUP(G3,[1]Sheet1!$A$9:$I$7290,5,FALSE)</f>
        <v>22.2</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25.7</v>
      </c>
    </row>
    <row r="16" spans="1:15" s="21" customFormat="1" ht="13.7" customHeight="1" thickBot="1">
      <c r="A16" s="52"/>
      <c r="K16" s="94" t="s">
        <v>167</v>
      </c>
      <c r="L16" s="51" t="s">
        <v>168</v>
      </c>
      <c r="M16" s="21">
        <f>VLOOKUP(G3,[1]Sheet1!$A$9:$I$7290,7,FALSE)</f>
        <v>20.56</v>
      </c>
    </row>
    <row r="17" spans="1:13" s="21" customFormat="1" ht="13.5" thickBot="1">
      <c r="A17" s="53" t="s">
        <v>169</v>
      </c>
      <c r="B17" s="54" t="s">
        <v>170</v>
      </c>
      <c r="C17" s="54" t="s">
        <v>284</v>
      </c>
      <c r="D17" s="55" t="s">
        <v>198</v>
      </c>
      <c r="E17" s="55" t="s">
        <v>261</v>
      </c>
      <c r="F17" s="55" t="str">
        <f>CONCATENATE("Amount ",,J9)</f>
        <v>Amount SEK</v>
      </c>
      <c r="G17" s="54" t="s">
        <v>171</v>
      </c>
      <c r="H17" s="54" t="s">
        <v>172</v>
      </c>
      <c r="J17" s="21" t="s">
        <v>173</v>
      </c>
      <c r="K17" s="21" t="s">
        <v>174</v>
      </c>
      <c r="L17" s="21" t="s">
        <v>174</v>
      </c>
      <c r="M17" s="21">
        <v>3.17</v>
      </c>
    </row>
    <row r="18" spans="1:13" s="62" customFormat="1" ht="24">
      <c r="A18" s="56" t="str">
        <f>IF((LEN('Copy paste to Here'!G22))&gt;5,((CONCATENATE('Copy paste to Here'!G22," &amp; ",'Copy paste to Here'!D22,"  &amp;  ",'Copy paste to Here'!E22))),"Empty Cell")</f>
        <v xml:space="preserve">316L steel eyebrow barbell, 16g (1.2mm) with two 3mm balls &amp; Length: 8mm  &amp;  </v>
      </c>
      <c r="B18" s="57" t="str">
        <f>'Copy paste to Here'!C22</f>
        <v>BBEB</v>
      </c>
      <c r="C18" s="57" t="s">
        <v>104</v>
      </c>
      <c r="D18" s="58">
        <f>Invoice!B22</f>
        <v>50</v>
      </c>
      <c r="E18" s="59">
        <f>'Shipping Invoice'!J23*$N$1</f>
        <v>1.87</v>
      </c>
      <c r="F18" s="59">
        <f>D18*E18</f>
        <v>93.5</v>
      </c>
      <c r="G18" s="60">
        <f>E18*$E$14</f>
        <v>5.9279000000000002</v>
      </c>
      <c r="H18" s="61">
        <f>D18*G18</f>
        <v>296.39499999999998</v>
      </c>
    </row>
    <row r="19" spans="1:13" s="62" customFormat="1" ht="24">
      <c r="A19" s="112" t="str">
        <f>IF((LEN('Copy paste to Here'!G23))&gt;5,((CONCATENATE('Copy paste to Here'!G23," &amp; ",'Copy paste to Here'!D23,"  &amp;  ",'Copy paste to Here'!E23))),"Empty Cell")</f>
        <v xml:space="preserve">316L steel eyebrow barbell, 16g (1.2mm) with two 3mm balls &amp; Length: 10mm  &amp;  </v>
      </c>
      <c r="B19" s="57" t="str">
        <f>'Copy paste to Here'!C23</f>
        <v>BBEB</v>
      </c>
      <c r="C19" s="57" t="s">
        <v>104</v>
      </c>
      <c r="D19" s="58">
        <f>Invoice!B23</f>
        <v>50</v>
      </c>
      <c r="E19" s="59">
        <f>'Shipping Invoice'!J24*$N$1</f>
        <v>1.87</v>
      </c>
      <c r="F19" s="59">
        <f t="shared" ref="F19:F82" si="0">D19*E19</f>
        <v>93.5</v>
      </c>
      <c r="G19" s="60">
        <f t="shared" ref="G19:G82" si="1">E19*$E$14</f>
        <v>5.9279000000000002</v>
      </c>
      <c r="H19" s="63">
        <f t="shared" ref="H19:H82" si="2">D19*G19</f>
        <v>296.39499999999998</v>
      </c>
    </row>
    <row r="20" spans="1:13" s="62" customFormat="1" ht="36">
      <c r="A20" s="56" t="str">
        <f>IF((LEN('Copy paste to Here'!G24))&gt;5,((CONCATENATE('Copy paste to Here'!G24," &amp; ",'Copy paste to Here'!D24,"  &amp;  ",'Copy paste to Here'!E24))),"Empty Cell")</f>
        <v>316L steel nipple barbell, 14g (1.6mm) with two forward facing 5mm heart shaped CZs in prong set (prong sets made from 925 Silver plated brass) &amp; Size: 14mm  &amp;  Cz Color: Clear</v>
      </c>
      <c r="B20" s="57" t="str">
        <f>'Copy paste to Here'!C24</f>
        <v>BBNPHZ</v>
      </c>
      <c r="C20" s="57" t="s">
        <v>716</v>
      </c>
      <c r="D20" s="58">
        <f>Invoice!B24</f>
        <v>6</v>
      </c>
      <c r="E20" s="59">
        <f>'Shipping Invoice'!J25*$N$1</f>
        <v>24.46</v>
      </c>
      <c r="F20" s="59">
        <f t="shared" si="0"/>
        <v>146.76</v>
      </c>
      <c r="G20" s="60">
        <f t="shared" si="1"/>
        <v>77.538200000000003</v>
      </c>
      <c r="H20" s="63">
        <f t="shared" si="2"/>
        <v>465.22919999999999</v>
      </c>
    </row>
    <row r="21" spans="1:13" s="62" customFormat="1" ht="36">
      <c r="A21" s="56" t="str">
        <f>IF((LEN('Copy paste to Here'!G25))&gt;5,((CONCATENATE('Copy paste to Here'!G25," &amp; ",'Copy paste to Here'!D25,"  &amp;  ",'Copy paste to Here'!E25))),"Empty Cell")</f>
        <v>316L steel nipple barbell, 14g (1.6mm) with two forward facing 5mm heart shaped CZs in prong set (prong sets made from 925 Silver plated brass) &amp; Size: 14mm  &amp;  Cz Color: Rose</v>
      </c>
      <c r="B21" s="57" t="str">
        <f>'Copy paste to Here'!C25</f>
        <v>BBNPHZ</v>
      </c>
      <c r="C21" s="57" t="s">
        <v>716</v>
      </c>
      <c r="D21" s="58">
        <f>Invoice!B25</f>
        <v>6</v>
      </c>
      <c r="E21" s="59">
        <f>'Shipping Invoice'!J26*$N$1</f>
        <v>24.46</v>
      </c>
      <c r="F21" s="59">
        <f t="shared" si="0"/>
        <v>146.76</v>
      </c>
      <c r="G21" s="60">
        <f t="shared" si="1"/>
        <v>77.538200000000003</v>
      </c>
      <c r="H21" s="63">
        <f t="shared" si="2"/>
        <v>465.22919999999999</v>
      </c>
    </row>
    <row r="22" spans="1:13" s="62" customFormat="1" ht="24">
      <c r="A22" s="56" t="str">
        <f>IF((LEN('Copy paste to Here'!G26))&gt;5,((CONCATENATE('Copy paste to Here'!G26," &amp; ",'Copy paste to Here'!D26,"  &amp;  ",'Copy paste to Here'!E26))),"Empty Cell")</f>
        <v xml:space="preserve">Surgical steel nipple barbell, 14g (1.6mm) with two 3mm balls &amp; Length: 8mm  &amp;  </v>
      </c>
      <c r="B22" s="57" t="str">
        <f>'Copy paste to Here'!C26</f>
        <v>BBNPSS</v>
      </c>
      <c r="C22" s="57" t="s">
        <v>91</v>
      </c>
      <c r="D22" s="58">
        <f>Invoice!B26</f>
        <v>50</v>
      </c>
      <c r="E22" s="59">
        <f>'Shipping Invoice'!J27*$N$1</f>
        <v>2.2200000000000002</v>
      </c>
      <c r="F22" s="59">
        <f t="shared" si="0"/>
        <v>111.00000000000001</v>
      </c>
      <c r="G22" s="60">
        <f t="shared" si="1"/>
        <v>7.0374000000000008</v>
      </c>
      <c r="H22" s="63">
        <f t="shared" si="2"/>
        <v>351.87000000000006</v>
      </c>
    </row>
    <row r="23" spans="1:13" s="62" customFormat="1" ht="24">
      <c r="A23" s="56" t="str">
        <f>IF((LEN('Copy paste to Here'!G27))&gt;5,((CONCATENATE('Copy paste to Here'!G27," &amp; ",'Copy paste to Here'!D27,"  &amp;  ",'Copy paste to Here'!E27))),"Empty Cell")</f>
        <v xml:space="preserve">Surgical steel nipple barbell, 14g (1.6mm) with two 3mm balls &amp; Length: 10mm  &amp;  </v>
      </c>
      <c r="B23" s="57" t="str">
        <f>'Copy paste to Here'!C27</f>
        <v>BBNPSS</v>
      </c>
      <c r="C23" s="57" t="s">
        <v>91</v>
      </c>
      <c r="D23" s="58">
        <f>Invoice!B27</f>
        <v>100</v>
      </c>
      <c r="E23" s="59">
        <f>'Shipping Invoice'!J28*$N$1</f>
        <v>2.2200000000000002</v>
      </c>
      <c r="F23" s="59">
        <f t="shared" si="0"/>
        <v>222.00000000000003</v>
      </c>
      <c r="G23" s="60">
        <f t="shared" si="1"/>
        <v>7.0374000000000008</v>
      </c>
      <c r="H23" s="63">
        <f t="shared" si="2"/>
        <v>703.74000000000012</v>
      </c>
    </row>
    <row r="24" spans="1:13" s="62" customFormat="1" ht="24">
      <c r="A24" s="56" t="str">
        <f>IF((LEN('Copy paste to Here'!G28))&gt;5,((CONCATENATE('Copy paste to Here'!G28," &amp; ",'Copy paste to Here'!D28,"  &amp;  ",'Copy paste to Here'!E28))),"Empty Cell")</f>
        <v xml:space="preserve">Surgical steel nipple barbell, 14g (1.6mm) with two 3mm balls &amp; Length: 18mm  &amp;  </v>
      </c>
      <c r="B24" s="57" t="str">
        <f>'Copy paste to Here'!C28</f>
        <v>BBNPSS</v>
      </c>
      <c r="C24" s="57" t="s">
        <v>91</v>
      </c>
      <c r="D24" s="58">
        <f>Invoice!B28</f>
        <v>100</v>
      </c>
      <c r="E24" s="59">
        <f>'Shipping Invoice'!J29*$N$1</f>
        <v>2.2200000000000002</v>
      </c>
      <c r="F24" s="59">
        <f t="shared" si="0"/>
        <v>222.00000000000003</v>
      </c>
      <c r="G24" s="60">
        <f t="shared" si="1"/>
        <v>7.0374000000000008</v>
      </c>
      <c r="H24" s="63">
        <f t="shared" si="2"/>
        <v>703.74000000000012</v>
      </c>
    </row>
    <row r="25" spans="1:13" s="62" customFormat="1" ht="48">
      <c r="A25" s="56" t="str">
        <f>IF((LEN('Copy paste to Here'!G29))&gt;5,((CONCATENATE('Copy paste to Here'!G29," &amp; ",'Copy paste to Here'!D29,"  &amp;  ",'Copy paste to Here'!E29))),"Empty Cell")</f>
        <v>Gold anodized 316L steel nipple barbell, 14g (1.6mm) with two forward facing 5mm heart shaped CZs in prong set (prong sets made from gold plated brass) &amp; Length: 14mm  &amp;  Cz Color: Rose</v>
      </c>
      <c r="B25" s="57" t="str">
        <f>'Copy paste to Here'!C29</f>
        <v>BBNPTHZ</v>
      </c>
      <c r="C25" s="57" t="s">
        <v>445</v>
      </c>
      <c r="D25" s="58">
        <f>Invoice!B29</f>
        <v>6</v>
      </c>
      <c r="E25" s="59">
        <f>'Shipping Invoice'!J30*$N$1</f>
        <v>35.22</v>
      </c>
      <c r="F25" s="59">
        <f t="shared" si="0"/>
        <v>211.32</v>
      </c>
      <c r="G25" s="60">
        <f t="shared" si="1"/>
        <v>111.64739999999999</v>
      </c>
      <c r="H25" s="63">
        <f t="shared" si="2"/>
        <v>669.88439999999991</v>
      </c>
    </row>
    <row r="26" spans="1:13" s="62" customFormat="1" ht="24">
      <c r="A26" s="56" t="str">
        <f>IF((LEN('Copy paste to Here'!G30))&gt;5,((CONCATENATE('Copy paste to Here'!G30," &amp; ",'Copy paste to Here'!D30,"  &amp;  ",'Copy paste to Here'!E30))),"Empty Cell")</f>
        <v xml:space="preserve">Bulk body jewelry: 50 pcs. assortment of 14g (1.6mm) surgical steel circular barbells with two 5mm cones &amp; Length: 8mm  &amp;  </v>
      </c>
      <c r="B26" s="57" t="str">
        <f>'Copy paste to Here'!C30</f>
        <v>BLK110</v>
      </c>
      <c r="C26" s="57" t="s">
        <v>720</v>
      </c>
      <c r="D26" s="58">
        <f>Invoice!B30</f>
        <v>1</v>
      </c>
      <c r="E26" s="59">
        <f>'Shipping Invoice'!J31*$N$1</f>
        <v>152.72</v>
      </c>
      <c r="F26" s="59">
        <f t="shared" si="0"/>
        <v>152.72</v>
      </c>
      <c r="G26" s="60">
        <f t="shared" si="1"/>
        <v>484.12239999999997</v>
      </c>
      <c r="H26" s="63">
        <f t="shared" si="2"/>
        <v>484.12239999999997</v>
      </c>
    </row>
    <row r="27" spans="1:13" s="62" customFormat="1" ht="24">
      <c r="A27" s="56" t="str">
        <f>IF((LEN('Copy paste to Here'!G31))&gt;5,((CONCATENATE('Copy paste to Here'!G31," &amp; ",'Copy paste to Here'!D31,"  &amp;  ",'Copy paste to Here'!E31))),"Empty Cell")</f>
        <v xml:space="preserve">Bulk body jewelry: 50 pcs. assortment of 14g (1.6mm) surgical steel circular barbells with two 5mm cones &amp; Length: 10mm  &amp;  </v>
      </c>
      <c r="B27" s="57" t="str">
        <f>'Copy paste to Here'!C31</f>
        <v>BLK110</v>
      </c>
      <c r="C27" s="57" t="s">
        <v>720</v>
      </c>
      <c r="D27" s="58">
        <f>Invoice!B31</f>
        <v>1</v>
      </c>
      <c r="E27" s="59">
        <f>'Shipping Invoice'!J32*$N$1</f>
        <v>152.72</v>
      </c>
      <c r="F27" s="59">
        <f t="shared" si="0"/>
        <v>152.72</v>
      </c>
      <c r="G27" s="60">
        <f t="shared" si="1"/>
        <v>484.12239999999997</v>
      </c>
      <c r="H27" s="63">
        <f t="shared" si="2"/>
        <v>484.12239999999997</v>
      </c>
    </row>
    <row r="28" spans="1:13" s="62" customFormat="1" ht="24">
      <c r="A28" s="56" t="str">
        <f>IF((LEN('Copy paste to Here'!G32))&gt;5,((CONCATENATE('Copy paste to Here'!G32," &amp; ",'Copy paste to Here'!D32,"  &amp;  ",'Copy paste to Here'!E32))),"Empty Cell")</f>
        <v xml:space="preserve">Bulk body jewelry: 50 pcs. assortment of 14g (1.6mm) surgical steel circular barbells with two 4mm balls &amp; Length: 8mm  &amp;  </v>
      </c>
      <c r="B28" s="57" t="str">
        <f>'Copy paste to Here'!C32</f>
        <v>BLK113</v>
      </c>
      <c r="C28" s="57" t="s">
        <v>722</v>
      </c>
      <c r="D28" s="58">
        <f>Invoice!B32</f>
        <v>1</v>
      </c>
      <c r="E28" s="59">
        <f>'Shipping Invoice'!J33*$N$1</f>
        <v>152.72</v>
      </c>
      <c r="F28" s="59">
        <f t="shared" si="0"/>
        <v>152.72</v>
      </c>
      <c r="G28" s="60">
        <f t="shared" si="1"/>
        <v>484.12239999999997</v>
      </c>
      <c r="H28" s="63">
        <f t="shared" si="2"/>
        <v>484.12239999999997</v>
      </c>
    </row>
    <row r="29" spans="1:13" s="62" customFormat="1" ht="24">
      <c r="A29" s="56" t="str">
        <f>IF((LEN('Copy paste to Here'!G33))&gt;5,((CONCATENATE('Copy paste to Here'!G33," &amp; ",'Copy paste to Here'!D33,"  &amp;  ",'Copy paste to Here'!E33))),"Empty Cell")</f>
        <v xml:space="preserve">Bulk body jewelry: 50 pcs. assortment of 14g (1.6mm) surgical steel circular barbells with two 4mm balls &amp; Length: 10mm  &amp;  </v>
      </c>
      <c r="B29" s="57" t="str">
        <f>'Copy paste to Here'!C33</f>
        <v>BLK113</v>
      </c>
      <c r="C29" s="57" t="s">
        <v>722</v>
      </c>
      <c r="D29" s="58">
        <f>Invoice!B33</f>
        <v>1</v>
      </c>
      <c r="E29" s="59">
        <f>'Shipping Invoice'!J34*$N$1</f>
        <v>152.72</v>
      </c>
      <c r="F29" s="59">
        <f t="shared" si="0"/>
        <v>152.72</v>
      </c>
      <c r="G29" s="60">
        <f t="shared" si="1"/>
        <v>484.12239999999997</v>
      </c>
      <c r="H29" s="63">
        <f t="shared" si="2"/>
        <v>484.12239999999997</v>
      </c>
    </row>
    <row r="30" spans="1:13" s="62" customFormat="1" ht="48">
      <c r="A30" s="56" t="str">
        <f>IF((LEN('Copy paste to Here'!G34))&gt;5,((CONCATENATE('Copy paste to Here'!G34," &amp; ",'Copy paste to Here'!D34,"  &amp;  ",'Copy paste to Here'!E34))),"Empty Cell")</f>
        <v>Bulk body jewelry: 24 pcs or 100 pcs. of 4mm multi-crystal balls with 16g (1.2mm) threading and resin cover. Price as low as 1.34$ per pcs. &amp; Quantity In Bulk: 100 pcs.  &amp;  Crystal Color: Assorted</v>
      </c>
      <c r="B30" s="57" t="str">
        <f>'Copy paste to Here'!C34</f>
        <v>BLK315</v>
      </c>
      <c r="C30" s="57" t="s">
        <v>748</v>
      </c>
      <c r="D30" s="58">
        <f>Invoice!B34</f>
        <v>1</v>
      </c>
      <c r="E30" s="59">
        <f>'Shipping Invoice'!J35*$N$1</f>
        <v>1569.33</v>
      </c>
      <c r="F30" s="59">
        <f t="shared" si="0"/>
        <v>1569.33</v>
      </c>
      <c r="G30" s="60">
        <f t="shared" si="1"/>
        <v>4974.7761</v>
      </c>
      <c r="H30" s="63">
        <f t="shared" si="2"/>
        <v>4974.7761</v>
      </c>
    </row>
    <row r="31" spans="1:13" s="62" customFormat="1" ht="48">
      <c r="A31" s="56" t="str">
        <f>IF((LEN('Copy paste to Here'!G35))&gt;5,((CONCATENATE('Copy paste to Here'!G35," &amp; ",'Copy paste to Here'!D35,"  &amp;  ",'Copy paste to Here'!E35))),"Empty Cell")</f>
        <v>Bulk body jewelry: 24 pcs or 100 pcs. of 5mm multi-crystal balls with 14g (1.6mm) threading and resin cover. Price as low as 1.34$ per pcs. &amp; Quantity In Bulk: 100 pcs.  &amp;  Crystal Color: Assorted</v>
      </c>
      <c r="B31" s="57" t="str">
        <f>'Copy paste to Here'!C35</f>
        <v>BLK317</v>
      </c>
      <c r="C31" s="57" t="s">
        <v>749</v>
      </c>
      <c r="D31" s="58">
        <f>Invoice!B35</f>
        <v>1</v>
      </c>
      <c r="E31" s="59">
        <f>'Shipping Invoice'!J36*$N$1</f>
        <v>1569.33</v>
      </c>
      <c r="F31" s="59">
        <f t="shared" si="0"/>
        <v>1569.33</v>
      </c>
      <c r="G31" s="60">
        <f t="shared" si="1"/>
        <v>4974.7761</v>
      </c>
      <c r="H31" s="63">
        <f t="shared" si="2"/>
        <v>4974.7761</v>
      </c>
    </row>
    <row r="32" spans="1:13" s="62" customFormat="1" ht="24">
      <c r="A32" s="56" t="str">
        <f>IF((LEN('Copy paste to Here'!G36))&gt;5,((CONCATENATE('Copy paste to Here'!G36," &amp; ",'Copy paste to Here'!D36,"  &amp;  ",'Copy paste to Here'!E36))),"Empty Cell")</f>
        <v xml:space="preserve">Surgical steel eyebrow banana, 16g (1.2mm) with two 3mm balls &amp; Length: 6mm  &amp;  </v>
      </c>
      <c r="B32" s="57" t="str">
        <f>'Copy paste to Here'!C36</f>
        <v>BNEB</v>
      </c>
      <c r="C32" s="57" t="s">
        <v>728</v>
      </c>
      <c r="D32" s="58">
        <f>Invoice!B36</f>
        <v>50</v>
      </c>
      <c r="E32" s="59">
        <f>'Shipping Invoice'!J37*$N$1</f>
        <v>1.87</v>
      </c>
      <c r="F32" s="59">
        <f t="shared" si="0"/>
        <v>93.5</v>
      </c>
      <c r="G32" s="60">
        <f t="shared" si="1"/>
        <v>5.9279000000000002</v>
      </c>
      <c r="H32" s="63">
        <f t="shared" si="2"/>
        <v>296.39499999999998</v>
      </c>
    </row>
    <row r="33" spans="1:8" s="62" customFormat="1" ht="24">
      <c r="A33" s="56" t="str">
        <f>IF((LEN('Copy paste to Here'!G37))&gt;5,((CONCATENATE('Copy paste to Here'!G37," &amp; ",'Copy paste to Here'!D37,"  &amp;  ",'Copy paste to Here'!E37))),"Empty Cell")</f>
        <v xml:space="preserve">Surgical steel eyebrow banana, 16g (1.2mm) with two 3mm balls &amp; Length: 12mm  &amp;  </v>
      </c>
      <c r="B33" s="57" t="str">
        <f>'Copy paste to Here'!C37</f>
        <v>BNEB</v>
      </c>
      <c r="C33" s="57" t="s">
        <v>728</v>
      </c>
      <c r="D33" s="58">
        <f>Invoice!B37</f>
        <v>50</v>
      </c>
      <c r="E33" s="59">
        <f>'Shipping Invoice'!J38*$N$1</f>
        <v>1.87</v>
      </c>
      <c r="F33" s="59">
        <f t="shared" si="0"/>
        <v>93.5</v>
      </c>
      <c r="G33" s="60">
        <f t="shared" si="1"/>
        <v>5.9279000000000002</v>
      </c>
      <c r="H33" s="63">
        <f t="shared" si="2"/>
        <v>296.39499999999998</v>
      </c>
    </row>
    <row r="34" spans="1:8" s="62" customFormat="1" ht="36">
      <c r="A34" s="56" t="str">
        <f>IF((LEN('Copy paste to Here'!G38))&gt;5,((CONCATENATE('Copy paste to Here'!G38," &amp; ",'Copy paste to Here'!D38,"  &amp;  ",'Copy paste to Here'!E38))),"Empty Cell")</f>
        <v>Surgical steel casting belly banana, 14g (1.6mm) with 8mm prong set cubic zirconia (CZ) stone &amp; Length: 10mm  &amp;  Cz Color: Clear</v>
      </c>
      <c r="B34" s="57" t="str">
        <f>'Copy paste to Here'!C38</f>
        <v>BNRDZ8</v>
      </c>
      <c r="C34" s="57" t="s">
        <v>730</v>
      </c>
      <c r="D34" s="58">
        <f>Invoice!B38</f>
        <v>10</v>
      </c>
      <c r="E34" s="59">
        <f>'Shipping Invoice'!J39*$N$1</f>
        <v>19.78</v>
      </c>
      <c r="F34" s="59">
        <f t="shared" si="0"/>
        <v>197.8</v>
      </c>
      <c r="G34" s="60">
        <f t="shared" si="1"/>
        <v>62.702600000000004</v>
      </c>
      <c r="H34" s="63">
        <f t="shared" si="2"/>
        <v>627.02600000000007</v>
      </c>
    </row>
    <row r="35" spans="1:8" s="62" customFormat="1" ht="36">
      <c r="A35" s="56" t="str">
        <f>IF((LEN('Copy paste to Here'!G39))&gt;5,((CONCATENATE('Copy paste to Here'!G39," &amp; ",'Copy paste to Here'!D39,"  &amp;  ",'Copy paste to Here'!E39))),"Empty Cell")</f>
        <v>Surgical steel casting belly banana, 14g (1.6mm) with 8mm prong set cubic zirconia (CZ) stone &amp; Length: 12mm  &amp;  Cz Color: Clear</v>
      </c>
      <c r="B35" s="57" t="str">
        <f>'Copy paste to Here'!C39</f>
        <v>BNRDZ8</v>
      </c>
      <c r="C35" s="57" t="s">
        <v>730</v>
      </c>
      <c r="D35" s="58">
        <f>Invoice!B39</f>
        <v>20</v>
      </c>
      <c r="E35" s="59">
        <f>'Shipping Invoice'!J40*$N$1</f>
        <v>19.78</v>
      </c>
      <c r="F35" s="59">
        <f t="shared" si="0"/>
        <v>395.6</v>
      </c>
      <c r="G35" s="60">
        <f t="shared" si="1"/>
        <v>62.702600000000004</v>
      </c>
      <c r="H35" s="63">
        <f t="shared" si="2"/>
        <v>1254.0520000000001</v>
      </c>
    </row>
    <row r="36" spans="1:8" s="62" customFormat="1" ht="24">
      <c r="A36" s="56" t="str">
        <f>IF((LEN('Copy paste to Here'!G40))&gt;5,((CONCATENATE('Copy paste to Here'!G40," &amp; ",'Copy paste to Here'!D40,"  &amp;  ",'Copy paste to Here'!E40))),"Empty Cell")</f>
        <v xml:space="preserve">Surgical steel circular barbell, 14g (1.6mm) with two 4mm balls &amp; Length: 8mm  &amp;  </v>
      </c>
      <c r="B36" s="57" t="str">
        <f>'Copy paste to Here'!C40</f>
        <v>CBM</v>
      </c>
      <c r="C36" s="57" t="s">
        <v>732</v>
      </c>
      <c r="D36" s="58">
        <f>Invoice!B40</f>
        <v>20</v>
      </c>
      <c r="E36" s="59">
        <f>'Shipping Invoice'!J41*$N$1</f>
        <v>3.39</v>
      </c>
      <c r="F36" s="59">
        <f t="shared" si="0"/>
        <v>67.8</v>
      </c>
      <c r="G36" s="60">
        <f t="shared" si="1"/>
        <v>10.7463</v>
      </c>
      <c r="H36" s="63">
        <f t="shared" si="2"/>
        <v>214.92599999999999</v>
      </c>
    </row>
    <row r="37" spans="1:8" s="62" customFormat="1" ht="24">
      <c r="A37" s="56" t="str">
        <f>IF((LEN('Copy paste to Here'!G41))&gt;5,((CONCATENATE('Copy paste to Here'!G41," &amp; ",'Copy paste to Here'!D41,"  &amp;  ",'Copy paste to Here'!E41))),"Empty Cell")</f>
        <v xml:space="preserve">Surgical steel circular barbell, 14g (1.6mm) with two 4mm balls &amp; Length: 10mm  &amp;  </v>
      </c>
      <c r="B37" s="57" t="str">
        <f>'Copy paste to Here'!C41</f>
        <v>CBM</v>
      </c>
      <c r="C37" s="57" t="s">
        <v>732</v>
      </c>
      <c r="D37" s="58">
        <f>Invoice!B41</f>
        <v>20</v>
      </c>
      <c r="E37" s="59">
        <f>'Shipping Invoice'!J42*$N$1</f>
        <v>3.39</v>
      </c>
      <c r="F37" s="59">
        <f t="shared" si="0"/>
        <v>67.8</v>
      </c>
      <c r="G37" s="60">
        <f t="shared" si="1"/>
        <v>10.7463</v>
      </c>
      <c r="H37" s="63">
        <f t="shared" si="2"/>
        <v>214.92599999999999</v>
      </c>
    </row>
    <row r="38" spans="1:8" s="62" customFormat="1" ht="24">
      <c r="A38" s="56" t="str">
        <f>IF((LEN('Copy paste to Here'!G42))&gt;5,((CONCATENATE('Copy paste to Here'!G42," &amp; ",'Copy paste to Here'!D42,"  &amp;  ",'Copy paste to Here'!E42))),"Empty Cell")</f>
        <v>Anodized surgical steel circular barbell, 14g (1.6mm) with two 5mm balls &amp; Length: 10mm  &amp;  Color: Black</v>
      </c>
      <c r="B38" s="57" t="str">
        <f>'Copy paste to Here'!C42</f>
        <v>CBTB</v>
      </c>
      <c r="C38" s="57" t="s">
        <v>734</v>
      </c>
      <c r="D38" s="58">
        <f>Invoice!B42</f>
        <v>10</v>
      </c>
      <c r="E38" s="59">
        <f>'Shipping Invoice'!J43*$N$1</f>
        <v>7.49</v>
      </c>
      <c r="F38" s="59">
        <f t="shared" si="0"/>
        <v>74.900000000000006</v>
      </c>
      <c r="G38" s="60">
        <f t="shared" si="1"/>
        <v>23.743300000000001</v>
      </c>
      <c r="H38" s="63">
        <f t="shared" si="2"/>
        <v>237.43300000000002</v>
      </c>
    </row>
    <row r="39" spans="1:8" s="62" customFormat="1" ht="24">
      <c r="A39" s="56" t="str">
        <f>IF((LEN('Copy paste to Here'!G43))&gt;5,((CONCATENATE('Copy paste to Here'!G43," &amp; ",'Copy paste to Here'!D43,"  &amp;  ",'Copy paste to Here'!E43))),"Empty Cell")</f>
        <v>Anodized surgical steel circular barbell, 14g (1.6mm) with two 5mm balls &amp; Length: 10mm  &amp;  Color: Gold</v>
      </c>
      <c r="B39" s="57" t="str">
        <f>'Copy paste to Here'!C43</f>
        <v>CBTB</v>
      </c>
      <c r="C39" s="57" t="s">
        <v>734</v>
      </c>
      <c r="D39" s="58">
        <f>Invoice!B43</f>
        <v>10</v>
      </c>
      <c r="E39" s="59">
        <f>'Shipping Invoice'!J44*$N$1</f>
        <v>7.49</v>
      </c>
      <c r="F39" s="59">
        <f t="shared" si="0"/>
        <v>74.900000000000006</v>
      </c>
      <c r="G39" s="60">
        <f t="shared" si="1"/>
        <v>23.743300000000001</v>
      </c>
      <c r="H39" s="63">
        <f t="shared" si="2"/>
        <v>237.43300000000002</v>
      </c>
    </row>
    <row r="40" spans="1:8" s="62" customFormat="1" ht="24">
      <c r="A40" s="56" t="str">
        <f>IF((LEN('Copy paste to Here'!G44))&gt;5,((CONCATENATE('Copy paste to Here'!G44," &amp; ",'Copy paste to Here'!D44,"  &amp;  ",'Copy paste to Here'!E44))),"Empty Cell")</f>
        <v>PVD plated 316L steel labret, 18g (1mm) with 3mm ball &amp; Color: Black  &amp;  Length: 6mm</v>
      </c>
      <c r="B40" s="57" t="str">
        <f>'Copy paste to Here'!C44</f>
        <v>LB18B3</v>
      </c>
      <c r="C40" s="57" t="s">
        <v>750</v>
      </c>
      <c r="D40" s="58">
        <f>Invoice!B44</f>
        <v>50</v>
      </c>
      <c r="E40" s="59">
        <f>'Shipping Invoice'!J45*$N$1</f>
        <v>7.49</v>
      </c>
      <c r="F40" s="59">
        <f t="shared" si="0"/>
        <v>374.5</v>
      </c>
      <c r="G40" s="60">
        <f t="shared" si="1"/>
        <v>23.743300000000001</v>
      </c>
      <c r="H40" s="63">
        <f t="shared" si="2"/>
        <v>1187.165</v>
      </c>
    </row>
    <row r="41" spans="1:8" s="62" customFormat="1" ht="24">
      <c r="A41" s="56" t="str">
        <f>IF((LEN('Copy paste to Here'!G45))&gt;5,((CONCATENATE('Copy paste to Here'!G45," &amp; ",'Copy paste to Here'!D45,"  &amp;  ",'Copy paste to Here'!E45))),"Empty Cell")</f>
        <v>PVD plated 316L steel labret, 18g (1mm) with 3mm ball &amp; Color: Black  &amp;  Length: 8mm</v>
      </c>
      <c r="B41" s="57" t="str">
        <f>'Copy paste to Here'!C45</f>
        <v>LB18B3</v>
      </c>
      <c r="C41" s="57" t="s">
        <v>750</v>
      </c>
      <c r="D41" s="58">
        <f>Invoice!B45</f>
        <v>50</v>
      </c>
      <c r="E41" s="59">
        <f>'Shipping Invoice'!J46*$N$1</f>
        <v>7.49</v>
      </c>
      <c r="F41" s="59">
        <f t="shared" si="0"/>
        <v>374.5</v>
      </c>
      <c r="G41" s="60">
        <f t="shared" si="1"/>
        <v>23.743300000000001</v>
      </c>
      <c r="H41" s="63">
        <f t="shared" si="2"/>
        <v>1187.165</v>
      </c>
    </row>
    <row r="42" spans="1:8" s="62" customFormat="1" ht="24">
      <c r="A42" s="56" t="str">
        <f>IF((LEN('Copy paste to Here'!G46))&gt;5,((CONCATENATE('Copy paste to Here'!G46," &amp; ",'Copy paste to Here'!D46,"  &amp;  ",'Copy paste to Here'!E46))),"Empty Cell")</f>
        <v>PVD plated 316L steel labret, 18g (1mm) with 3mm ball &amp; Color: Gold  &amp;  Length: 6mm</v>
      </c>
      <c r="B42" s="57" t="str">
        <f>'Copy paste to Here'!C46</f>
        <v>LB18B3</v>
      </c>
      <c r="C42" s="57" t="s">
        <v>750</v>
      </c>
      <c r="D42" s="58">
        <f>Invoice!B46</f>
        <v>100</v>
      </c>
      <c r="E42" s="59">
        <f>'Shipping Invoice'!J47*$N$1</f>
        <v>7.49</v>
      </c>
      <c r="F42" s="59">
        <f t="shared" si="0"/>
        <v>749</v>
      </c>
      <c r="G42" s="60">
        <f t="shared" si="1"/>
        <v>23.743300000000001</v>
      </c>
      <c r="H42" s="63">
        <f t="shared" si="2"/>
        <v>2374.33</v>
      </c>
    </row>
    <row r="43" spans="1:8" s="62" customFormat="1" ht="24">
      <c r="A43" s="56" t="str">
        <f>IF((LEN('Copy paste to Here'!G47))&gt;5,((CONCATENATE('Copy paste to Here'!G47," &amp; ",'Copy paste to Here'!D47,"  &amp;  ",'Copy paste to Here'!E47))),"Empty Cell")</f>
        <v>PVD plated 316L steel labret, 18g (1mm) with 3mm ball &amp; Color: Gold  &amp;  Length: 8mm</v>
      </c>
      <c r="B43" s="57" t="str">
        <f>'Copy paste to Here'!C47</f>
        <v>LB18B3</v>
      </c>
      <c r="C43" s="57" t="s">
        <v>750</v>
      </c>
      <c r="D43" s="58">
        <f>Invoice!B47</f>
        <v>100</v>
      </c>
      <c r="E43" s="59">
        <f>'Shipping Invoice'!J48*$N$1</f>
        <v>7.49</v>
      </c>
      <c r="F43" s="59">
        <f t="shared" si="0"/>
        <v>749</v>
      </c>
      <c r="G43" s="60">
        <f t="shared" si="1"/>
        <v>23.743300000000001</v>
      </c>
      <c r="H43" s="63">
        <f t="shared" si="2"/>
        <v>2374.33</v>
      </c>
    </row>
    <row r="44" spans="1:8" s="62" customFormat="1" ht="24">
      <c r="A44" s="56" t="str">
        <f>IF((LEN('Copy paste to Here'!G48))&gt;5,((CONCATENATE('Copy paste to Here'!G48," &amp; ",'Copy paste to Here'!D48,"  &amp;  ",'Copy paste to Here'!E48))),"Empty Cell")</f>
        <v>PVD plated 316L steel labret, 18g (1mm) with 3mm ball &amp; Color: High Polish  &amp;  Length: 8mm</v>
      </c>
      <c r="B44" s="57" t="str">
        <f>'Copy paste to Here'!C48</f>
        <v>LB18B3</v>
      </c>
      <c r="C44" s="57" t="s">
        <v>736</v>
      </c>
      <c r="D44" s="58">
        <f>Invoice!B48</f>
        <v>400</v>
      </c>
      <c r="E44" s="59">
        <f>'Shipping Invoice'!J49*$N$1</f>
        <v>2.2200000000000002</v>
      </c>
      <c r="F44" s="59">
        <f t="shared" si="0"/>
        <v>888.00000000000011</v>
      </c>
      <c r="G44" s="60">
        <f t="shared" si="1"/>
        <v>7.0374000000000008</v>
      </c>
      <c r="H44" s="63">
        <f t="shared" si="2"/>
        <v>2814.9600000000005</v>
      </c>
    </row>
    <row r="45" spans="1:8" s="62" customFormat="1" ht="24">
      <c r="A45" s="56" t="str">
        <f>IF((LEN('Copy paste to Here'!G49))&gt;5,((CONCATENATE('Copy paste to Here'!G49," &amp; ",'Copy paste to Here'!D49,"  &amp;  ",'Copy paste to Here'!E49))),"Empty Cell")</f>
        <v xml:space="preserve">Surgical steel nose screw, 18g (1mm) with a 2mm round crystal top &amp; Crystal Color: Clear  &amp;  </v>
      </c>
      <c r="B45" s="57" t="str">
        <f>'Copy paste to Here'!C49</f>
        <v>NSC18</v>
      </c>
      <c r="C45" s="57" t="s">
        <v>739</v>
      </c>
      <c r="D45" s="58">
        <f>Invoice!B49</f>
        <v>200</v>
      </c>
      <c r="E45" s="59">
        <f>'Shipping Invoice'!J50*$N$1</f>
        <v>2.81</v>
      </c>
      <c r="F45" s="59">
        <f t="shared" si="0"/>
        <v>562</v>
      </c>
      <c r="G45" s="60">
        <f t="shared" si="1"/>
        <v>8.9077000000000002</v>
      </c>
      <c r="H45" s="63">
        <f t="shared" si="2"/>
        <v>1781.54</v>
      </c>
    </row>
    <row r="46" spans="1:8" s="62" customFormat="1" ht="24">
      <c r="A46" s="56" t="str">
        <f>IF((LEN('Copy paste to Here'!G50))&gt;5,((CONCATENATE('Copy paste to Here'!G50," &amp; ",'Copy paste to Here'!D50,"  &amp;  ",'Copy paste to Here'!E50))),"Empty Cell")</f>
        <v xml:space="preserve">High polished surgical steel hinged segment ring, 16g (1.2mm) &amp; Length: 6mm  &amp;  </v>
      </c>
      <c r="B46" s="57" t="str">
        <f>'Copy paste to Here'!C50</f>
        <v>SEGH16</v>
      </c>
      <c r="C46" s="57" t="s">
        <v>65</v>
      </c>
      <c r="D46" s="58">
        <f>Invoice!B50</f>
        <v>25</v>
      </c>
      <c r="E46" s="59">
        <f>'Shipping Invoice'!J51*$N$1</f>
        <v>18.61</v>
      </c>
      <c r="F46" s="59">
        <f t="shared" si="0"/>
        <v>465.25</v>
      </c>
      <c r="G46" s="60">
        <f t="shared" si="1"/>
        <v>58.993699999999997</v>
      </c>
      <c r="H46" s="63">
        <f t="shared" si="2"/>
        <v>1474.8425</v>
      </c>
    </row>
    <row r="47" spans="1:8" s="62" customFormat="1" ht="24">
      <c r="A47" s="56" t="str">
        <f>IF((LEN('Copy paste to Here'!G51))&gt;5,((CONCATENATE('Copy paste to Here'!G51," &amp; ",'Copy paste to Here'!D51,"  &amp;  ",'Copy paste to Here'!E51))),"Empty Cell")</f>
        <v xml:space="preserve">High polished surgical steel hinged segment ring, 16g (1.2mm) &amp; Length: 8mm  &amp;  </v>
      </c>
      <c r="B47" s="57" t="str">
        <f>'Copy paste to Here'!C51</f>
        <v>SEGH16</v>
      </c>
      <c r="C47" s="57" t="s">
        <v>65</v>
      </c>
      <c r="D47" s="58">
        <f>Invoice!B51</f>
        <v>100</v>
      </c>
      <c r="E47" s="59">
        <f>'Shipping Invoice'!J52*$N$1</f>
        <v>18.61</v>
      </c>
      <c r="F47" s="59">
        <f t="shared" si="0"/>
        <v>1861</v>
      </c>
      <c r="G47" s="60">
        <f t="shared" si="1"/>
        <v>58.993699999999997</v>
      </c>
      <c r="H47" s="63">
        <f t="shared" si="2"/>
        <v>5899.37</v>
      </c>
    </row>
    <row r="48" spans="1:8" s="62" customFormat="1" ht="24">
      <c r="A48" s="56" t="str">
        <f>IF((LEN('Copy paste to Here'!G52))&gt;5,((CONCATENATE('Copy paste to Here'!G52," &amp; ",'Copy paste to Here'!D52,"  &amp;  ",'Copy paste to Here'!E52))),"Empty Cell")</f>
        <v xml:space="preserve">High polished surgical steel hinged segment ring, 16g (1.2mm) &amp; Length: 10mm  &amp;  </v>
      </c>
      <c r="B48" s="57" t="str">
        <f>'Copy paste to Here'!C52</f>
        <v>SEGH16</v>
      </c>
      <c r="C48" s="57" t="s">
        <v>65</v>
      </c>
      <c r="D48" s="58">
        <f>Invoice!B52</f>
        <v>100</v>
      </c>
      <c r="E48" s="59">
        <f>'Shipping Invoice'!J53*$N$1</f>
        <v>18.61</v>
      </c>
      <c r="F48" s="59">
        <f t="shared" si="0"/>
        <v>1861</v>
      </c>
      <c r="G48" s="60">
        <f t="shared" si="1"/>
        <v>58.993699999999997</v>
      </c>
      <c r="H48" s="63">
        <f t="shared" si="2"/>
        <v>5899.37</v>
      </c>
    </row>
    <row r="49" spans="1:8" s="62" customFormat="1" ht="36">
      <c r="A49" s="56" t="str">
        <f>IF((LEN('Copy paste to Here'!G53))&gt;5,((CONCATENATE('Copy paste to Here'!G53," &amp; ",'Copy paste to Here'!D53,"  &amp;  ",'Copy paste to Here'!E53))),"Empty Cell")</f>
        <v>Anodized 316L steel hinged segment ring, 1.2mm (16g) with twisted wire design and inner diameter from 8mm to 12mm &amp; Length: 6mm  &amp;  Color: Gold</v>
      </c>
      <c r="B49" s="57" t="str">
        <f>'Copy paste to Here'!C53</f>
        <v>SGTSH20</v>
      </c>
      <c r="C49" s="57" t="s">
        <v>751</v>
      </c>
      <c r="D49" s="58">
        <f>Invoice!B53</f>
        <v>5</v>
      </c>
      <c r="E49" s="59">
        <f>'Shipping Invoice'!J54*$N$1</f>
        <v>23.29</v>
      </c>
      <c r="F49" s="59">
        <f t="shared" si="0"/>
        <v>116.44999999999999</v>
      </c>
      <c r="G49" s="60">
        <f t="shared" si="1"/>
        <v>73.829299999999989</v>
      </c>
      <c r="H49" s="63">
        <f t="shared" si="2"/>
        <v>369.14649999999995</v>
      </c>
    </row>
    <row r="50" spans="1:8" s="62" customFormat="1" ht="36">
      <c r="A50" s="56" t="str">
        <f>IF((LEN('Copy paste to Here'!G54))&gt;5,((CONCATENATE('Copy paste to Here'!G54," &amp; ",'Copy paste to Here'!D54,"  &amp;  ",'Copy paste to Here'!E54))),"Empty Cell")</f>
        <v>Anodized 316L steel hinged segment ring, 1.2mm (16g) with twisted wire design and inner diameter from 8mm to 12mm &amp; Length: 8mm  &amp;  Color: Gold</v>
      </c>
      <c r="B50" s="57" t="str">
        <f>'Copy paste to Here'!C54</f>
        <v>SGTSH20</v>
      </c>
      <c r="C50" s="57" t="s">
        <v>752</v>
      </c>
      <c r="D50" s="58">
        <f>Invoice!B54</f>
        <v>10</v>
      </c>
      <c r="E50" s="59">
        <f>'Shipping Invoice'!J55*$N$1</f>
        <v>23.29</v>
      </c>
      <c r="F50" s="59">
        <f t="shared" si="0"/>
        <v>232.89999999999998</v>
      </c>
      <c r="G50" s="60">
        <f t="shared" si="1"/>
        <v>73.829299999999989</v>
      </c>
      <c r="H50" s="63">
        <f t="shared" si="2"/>
        <v>738.29299999999989</v>
      </c>
    </row>
    <row r="51" spans="1:8" s="62" customFormat="1" ht="36">
      <c r="A51" s="56" t="str">
        <f>IF((LEN('Copy paste to Here'!G55))&gt;5,((CONCATENATE('Copy paste to Here'!G55," &amp; ",'Copy paste to Here'!D55,"  &amp;  ",'Copy paste to Here'!E55))),"Empty Cell")</f>
        <v>Anodized 316L steel hinged segment ring, 1.2mm (16g) with twisted wire design and inner diameter from 8mm to 12mm &amp; Length: 10mm  &amp;  Color: Gold</v>
      </c>
      <c r="B51" s="57" t="str">
        <f>'Copy paste to Here'!C55</f>
        <v>SGTSH20</v>
      </c>
      <c r="C51" s="57" t="s">
        <v>753</v>
      </c>
      <c r="D51" s="58">
        <f>Invoice!B55</f>
        <v>10</v>
      </c>
      <c r="E51" s="59">
        <f>'Shipping Invoice'!J56*$N$1</f>
        <v>23.29</v>
      </c>
      <c r="F51" s="59">
        <f t="shared" si="0"/>
        <v>232.89999999999998</v>
      </c>
      <c r="G51" s="60">
        <f t="shared" si="1"/>
        <v>73.829299999999989</v>
      </c>
      <c r="H51" s="63">
        <f t="shared" si="2"/>
        <v>738.29299999999989</v>
      </c>
    </row>
    <row r="52" spans="1:8" s="62" customFormat="1" ht="36">
      <c r="A52" s="56" t="str">
        <f>IF((LEN('Copy paste to Here'!G56))&gt;5,((CONCATENATE('Copy paste to Here'!G56," &amp; ",'Copy paste to Here'!D56,"  &amp;  ",'Copy paste to Here'!E56))),"Empty Cell")</f>
        <v>High polished internally threaded titanium G23 barbell, 16g (1.2mm) with triple round Cubic Zirconia (CZ) stones in ball designed top and 3mm ball &amp; Length: 10mm  &amp;  Cz Color: Clear</v>
      </c>
      <c r="B52" s="57" t="str">
        <f>'Copy paste to Here'!C56</f>
        <v>UHEIN6</v>
      </c>
      <c r="C52" s="57" t="s">
        <v>744</v>
      </c>
      <c r="D52" s="58">
        <f>Invoice!B56</f>
        <v>2</v>
      </c>
      <c r="E52" s="59">
        <f>'Shipping Invoice'!J57*$N$1</f>
        <v>82.74</v>
      </c>
      <c r="F52" s="59">
        <f t="shared" si="0"/>
        <v>165.48</v>
      </c>
      <c r="G52" s="60">
        <f t="shared" si="1"/>
        <v>262.28579999999999</v>
      </c>
      <c r="H52" s="63">
        <f t="shared" si="2"/>
        <v>524.57159999999999</v>
      </c>
    </row>
    <row r="53" spans="1:8" s="62" customFormat="1" ht="24">
      <c r="A53" s="56" t="str">
        <f>IF((LEN('Copy paste to Here'!G57))&gt;5,((CONCATENATE('Copy paste to Here'!G57," &amp; ",'Copy paste to Here'!D57,"  &amp;  ",'Copy paste to Here'!E57))),"Empty Cell")</f>
        <v xml:space="preserve">Pack of 10 pcs. of 3mm anodized surgical steel cones with threading 1.2mm (16g) &amp; Color: Black  &amp;  </v>
      </c>
      <c r="B53" s="57" t="str">
        <f>'Copy paste to Here'!C57</f>
        <v>XCNT3S</v>
      </c>
      <c r="C53" s="57" t="s">
        <v>746</v>
      </c>
      <c r="D53" s="58">
        <f>Invoice!B57</f>
        <v>10</v>
      </c>
      <c r="E53" s="59">
        <f>'Shipping Invoice'!J58*$N$1</f>
        <v>22.7</v>
      </c>
      <c r="F53" s="59">
        <f t="shared" si="0"/>
        <v>227</v>
      </c>
      <c r="G53" s="60">
        <f t="shared" si="1"/>
        <v>71.959000000000003</v>
      </c>
      <c r="H53" s="63">
        <f t="shared" si="2"/>
        <v>719.59</v>
      </c>
    </row>
    <row r="54" spans="1:8" s="62" customFormat="1" ht="24">
      <c r="A54" s="56" t="str">
        <f>IF((LEN('Copy paste to Here'!G58))&gt;5,((CONCATENATE('Copy paste to Here'!G58," &amp; ",'Copy paste to Here'!D58,"  &amp;  ",'Copy paste to Here'!E58))),"Empty Cell")</f>
        <v xml:space="preserve">Pack of 10 pcs. of 3mm anodized surgical steel cones with threading 1.2mm (16g) &amp; Color: Gold  &amp;  </v>
      </c>
      <c r="B54" s="57" t="str">
        <f>'Copy paste to Here'!C58</f>
        <v>XCNT3S</v>
      </c>
      <c r="C54" s="57" t="s">
        <v>746</v>
      </c>
      <c r="D54" s="58">
        <f>Invoice!B58</f>
        <v>10</v>
      </c>
      <c r="E54" s="59">
        <f>'Shipping Invoice'!J59*$N$1</f>
        <v>22.7</v>
      </c>
      <c r="F54" s="59">
        <f t="shared" si="0"/>
        <v>227</v>
      </c>
      <c r="G54" s="60">
        <f t="shared" si="1"/>
        <v>71.959000000000003</v>
      </c>
      <c r="H54" s="63">
        <f t="shared" si="2"/>
        <v>719.59</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15148.16</v>
      </c>
      <c r="G1000" s="60"/>
      <c r="H1000" s="61">
        <f t="shared" ref="H1000:H1007" si="49">F1000*$E$14</f>
        <v>48019.667199999996</v>
      </c>
    </row>
    <row r="1001" spans="1:8" s="62" customFormat="1">
      <c r="A1001" s="56" t="s">
        <v>762</v>
      </c>
      <c r="B1001" s="75"/>
      <c r="C1001" s="75"/>
      <c r="D1001" s="76"/>
      <c r="E1001" s="67"/>
      <c r="F1001" s="59">
        <f>Invoice!J60</f>
        <v>-454.44479999999999</v>
      </c>
      <c r="G1001" s="60"/>
      <c r="H1001" s="61">
        <f t="shared" si="49"/>
        <v>-1440.5900159999999</v>
      </c>
    </row>
    <row r="1002" spans="1:8" s="62" customFormat="1" outlineLevel="1">
      <c r="A1002" s="56"/>
      <c r="B1002" s="75"/>
      <c r="C1002" s="75"/>
      <c r="D1002" s="76"/>
      <c r="E1002" s="67"/>
      <c r="F1002" s="59">
        <f>Invoice!J61</f>
        <v>0</v>
      </c>
      <c r="G1002" s="60"/>
      <c r="H1002" s="61">
        <f t="shared" si="49"/>
        <v>0</v>
      </c>
    </row>
    <row r="1003" spans="1:8" s="62" customFormat="1">
      <c r="A1003" s="56" t="str">
        <f>'[2]Copy paste to Here'!T4</f>
        <v>Total:</v>
      </c>
      <c r="B1003" s="75"/>
      <c r="C1003" s="75"/>
      <c r="D1003" s="76"/>
      <c r="E1003" s="67"/>
      <c r="F1003" s="59">
        <f>SUM(F1000:F1002)</f>
        <v>14693.715200000001</v>
      </c>
      <c r="G1003" s="60"/>
      <c r="H1003" s="61">
        <f t="shared" si="49"/>
        <v>46579.077184000002</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48019.667200000004</v>
      </c>
    </row>
    <row r="1010" spans="1:8" s="21" customFormat="1">
      <c r="A1010" s="22"/>
      <c r="E1010" s="21" t="s">
        <v>177</v>
      </c>
      <c r="H1010" s="84">
        <f>(SUMIF($A$1000:$A$1008,"Total:",$H$1000:$H$1008))</f>
        <v>46579.077184000002</v>
      </c>
    </row>
    <row r="1011" spans="1:8" s="21" customFormat="1">
      <c r="E1011" s="21" t="s">
        <v>178</v>
      </c>
      <c r="H1011" s="85">
        <f>H1013-H1012</f>
        <v>43531.85</v>
      </c>
    </row>
    <row r="1012" spans="1:8" s="21" customFormat="1">
      <c r="E1012" s="21" t="s">
        <v>179</v>
      </c>
      <c r="H1012" s="85">
        <f>ROUND((H1013*7)/107,2)</f>
        <v>3047.23</v>
      </c>
    </row>
    <row r="1013" spans="1:8" s="21" customFormat="1">
      <c r="E1013" s="22" t="s">
        <v>180</v>
      </c>
      <c r="H1013" s="86">
        <f>ROUND((SUMIF($A$1000:$A$1008,"Total:",$H$1000:$H$1008)),2)</f>
        <v>46579.08</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37"/>
  <sheetViews>
    <sheetView workbookViewId="0">
      <selection activeCell="A5" sqref="A5"/>
    </sheetView>
  </sheetViews>
  <sheetFormatPr defaultRowHeight="15"/>
  <sheetData>
    <row r="1" spans="1:1">
      <c r="A1" s="2" t="s">
        <v>104</v>
      </c>
    </row>
    <row r="2" spans="1:1">
      <c r="A2" s="2" t="s">
        <v>104</v>
      </c>
    </row>
    <row r="3" spans="1:1">
      <c r="A3" s="2" t="s">
        <v>716</v>
      </c>
    </row>
    <row r="4" spans="1:1">
      <c r="A4" s="2" t="s">
        <v>716</v>
      </c>
    </row>
    <row r="5" spans="1:1">
      <c r="A5" s="2" t="s">
        <v>91</v>
      </c>
    </row>
    <row r="6" spans="1:1">
      <c r="A6" s="2" t="s">
        <v>91</v>
      </c>
    </row>
    <row r="7" spans="1:1">
      <c r="A7" s="2" t="s">
        <v>91</v>
      </c>
    </row>
    <row r="8" spans="1:1">
      <c r="A8" s="2" t="s">
        <v>445</v>
      </c>
    </row>
    <row r="9" spans="1:1">
      <c r="A9" s="2" t="s">
        <v>720</v>
      </c>
    </row>
    <row r="10" spans="1:1">
      <c r="A10" s="2" t="s">
        <v>720</v>
      </c>
    </row>
    <row r="11" spans="1:1">
      <c r="A11" s="2" t="s">
        <v>722</v>
      </c>
    </row>
    <row r="12" spans="1:1">
      <c r="A12" s="2" t="s">
        <v>722</v>
      </c>
    </row>
    <row r="13" spans="1:1">
      <c r="A13" s="2" t="s">
        <v>748</v>
      </c>
    </row>
    <row r="14" spans="1:1">
      <c r="A14" s="2" t="s">
        <v>749</v>
      </c>
    </row>
    <row r="15" spans="1:1">
      <c r="A15" s="2" t="s">
        <v>728</v>
      </c>
    </row>
    <row r="16" spans="1:1">
      <c r="A16" s="2" t="s">
        <v>728</v>
      </c>
    </row>
    <row r="17" spans="1:1">
      <c r="A17" s="2" t="s">
        <v>730</v>
      </c>
    </row>
    <row r="18" spans="1:1">
      <c r="A18" s="2" t="s">
        <v>730</v>
      </c>
    </row>
    <row r="19" spans="1:1">
      <c r="A19" s="2" t="s">
        <v>732</v>
      </c>
    </row>
    <row r="20" spans="1:1">
      <c r="A20" s="2" t="s">
        <v>732</v>
      </c>
    </row>
    <row r="21" spans="1:1">
      <c r="A21" s="2" t="s">
        <v>734</v>
      </c>
    </row>
    <row r="22" spans="1:1">
      <c r="A22" s="2" t="s">
        <v>734</v>
      </c>
    </row>
    <row r="23" spans="1:1">
      <c r="A23" s="2" t="s">
        <v>750</v>
      </c>
    </row>
    <row r="24" spans="1:1">
      <c r="A24" s="2" t="s">
        <v>750</v>
      </c>
    </row>
    <row r="25" spans="1:1">
      <c r="A25" s="2" t="s">
        <v>750</v>
      </c>
    </row>
    <row r="26" spans="1:1">
      <c r="A26" s="2" t="s">
        <v>750</v>
      </c>
    </row>
    <row r="27" spans="1:1">
      <c r="A27" s="2" t="s">
        <v>736</v>
      </c>
    </row>
    <row r="28" spans="1:1">
      <c r="A28" s="2" t="s">
        <v>739</v>
      </c>
    </row>
    <row r="29" spans="1:1">
      <c r="A29" s="2" t="s">
        <v>65</v>
      </c>
    </row>
    <row r="30" spans="1:1">
      <c r="A30" s="2" t="s">
        <v>65</v>
      </c>
    </row>
    <row r="31" spans="1:1">
      <c r="A31" s="2" t="s">
        <v>65</v>
      </c>
    </row>
    <row r="32" spans="1:1">
      <c r="A32" s="2" t="s">
        <v>751</v>
      </c>
    </row>
    <row r="33" spans="1:1">
      <c r="A33" s="2" t="s">
        <v>752</v>
      </c>
    </row>
    <row r="34" spans="1:1">
      <c r="A34" s="2" t="s">
        <v>753</v>
      </c>
    </row>
    <row r="35" spans="1:1">
      <c r="A35" s="2" t="s">
        <v>744</v>
      </c>
    </row>
    <row r="36" spans="1:1">
      <c r="A36" s="2" t="s">
        <v>746</v>
      </c>
    </row>
    <row r="37" spans="1:1">
      <c r="A37" s="2" t="s">
        <v>746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2023-09-11T08:22:08Z</cp:lastPrinted>
  <dcterms:created xsi:type="dcterms:W3CDTF">2009-06-02T18:56:54Z</dcterms:created>
  <dcterms:modified xsi:type="dcterms:W3CDTF">2023-09-11T08:22:10Z</dcterms:modified>
</cp:coreProperties>
</file>