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76E2F38-20F5-45FA-B8D2-52CE43C7DAFF}"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Invoice!$A$1:$K$64</definedName>
    <definedName name="_xlnm.Print_Area" localSheetId="2">'Shipping Invoice'!$A$1:$L$56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54" i="7"/>
  <c r="E41" i="6"/>
  <c r="E40" i="6"/>
  <c r="E25" i="6"/>
  <c r="E24" i="6"/>
  <c r="K14" i="7"/>
  <c r="K17" i="7"/>
  <c r="K10" i="7"/>
  <c r="I52" i="7"/>
  <c r="B49" i="7"/>
  <c r="I49" i="7"/>
  <c r="I48" i="7"/>
  <c r="I47" i="7"/>
  <c r="I46" i="7"/>
  <c r="I45" i="7"/>
  <c r="I39" i="7"/>
  <c r="I35" i="7"/>
  <c r="I34" i="7"/>
  <c r="I33" i="7"/>
  <c r="I32" i="7"/>
  <c r="I31" i="7"/>
  <c r="I25" i="7"/>
  <c r="I44" i="7"/>
  <c r="N1" i="6"/>
  <c r="E39" i="6" s="1"/>
  <c r="F1002" i="6"/>
  <c r="F1001" i="6"/>
  <c r="D48" i="6"/>
  <c r="B52" i="7" s="1"/>
  <c r="D47" i="6"/>
  <c r="B51" i="7" s="1"/>
  <c r="D46" i="6"/>
  <c r="B50" i="7" s="1"/>
  <c r="D45" i="6"/>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K49" i="7" l="1"/>
  <c r="K39" i="7"/>
  <c r="J53" i="2"/>
  <c r="J56" i="2" s="1"/>
  <c r="K35" i="7"/>
  <c r="I22" i="7"/>
  <c r="K22" i="7" s="1"/>
  <c r="I50" i="7"/>
  <c r="K50" i="7" s="1"/>
  <c r="I23" i="7"/>
  <c r="K23" i="7" s="1"/>
  <c r="I37" i="7"/>
  <c r="K37" i="7" s="1"/>
  <c r="I51" i="7"/>
  <c r="K51" i="7" s="1"/>
  <c r="I36" i="7"/>
  <c r="K36" i="7" s="1"/>
  <c r="I24" i="7"/>
  <c r="K24" i="7" s="1"/>
  <c r="I38" i="7"/>
  <c r="K38" i="7" s="1"/>
  <c r="K45" i="7"/>
  <c r="I40" i="7"/>
  <c r="K40" i="7" s="1"/>
  <c r="I26" i="7"/>
  <c r="K26" i="7" s="1"/>
  <c r="I41" i="7"/>
  <c r="K41" i="7" s="1"/>
  <c r="K31" i="7"/>
  <c r="K47" i="7"/>
  <c r="I27" i="7"/>
  <c r="K27" i="7" s="1"/>
  <c r="I42" i="7"/>
  <c r="K42" i="7" s="1"/>
  <c r="K25" i="7"/>
  <c r="K46" i="7"/>
  <c r="K32" i="7"/>
  <c r="I28" i="7"/>
  <c r="K28" i="7" s="1"/>
  <c r="I43" i="7"/>
  <c r="K43" i="7" s="1"/>
  <c r="K33" i="7"/>
  <c r="I29" i="7"/>
  <c r="K29" i="7" s="1"/>
  <c r="K52" i="7"/>
  <c r="K44" i="7"/>
  <c r="K48" i="7"/>
  <c r="K34" i="7"/>
  <c r="I30" i="7"/>
  <c r="K30" i="7" s="1"/>
  <c r="E26" i="6"/>
  <c r="E43" i="6"/>
  <c r="E28" i="6"/>
  <c r="E44" i="6"/>
  <c r="E42" i="6"/>
  <c r="E27" i="6"/>
  <c r="E29" i="6"/>
  <c r="E45" i="6"/>
  <c r="E30" i="6"/>
  <c r="E46" i="6"/>
  <c r="E31" i="6"/>
  <c r="E47" i="6"/>
  <c r="E48" i="6"/>
  <c r="E34" i="6"/>
  <c r="E33" i="6"/>
  <c r="E18" i="6"/>
  <c r="E19" i="6"/>
  <c r="E35" i="6"/>
  <c r="E20" i="6"/>
  <c r="E36" i="6"/>
  <c r="E32" i="6"/>
  <c r="E21" i="6"/>
  <c r="E37" i="6"/>
  <c r="E22" i="6"/>
  <c r="E38" i="6"/>
  <c r="E23" i="6"/>
  <c r="M11" i="6"/>
  <c r="I60" i="2" s="1"/>
  <c r="K53" i="7" l="1"/>
  <c r="K5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9" i="2" s="1"/>
  <c r="I64"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62" i="2" l="1"/>
  <c r="I63" i="2"/>
  <c r="I61" i="2" s="1"/>
  <c r="H1013" i="6"/>
  <c r="H1010" i="6"/>
  <c r="H1009" i="6"/>
  <c r="H1012" i="6" l="1"/>
  <c r="H1011" i="6" s="1"/>
</calcChain>
</file>

<file path=xl/sharedStrings.xml><?xml version="1.0" encoding="utf-8"?>
<sst xmlns="http://schemas.openxmlformats.org/spreadsheetml/2006/main" count="2266" uniqueCount="786">
  <si>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</si>
  <si>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</si>
  <si>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</si>
  <si>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</si>
  <si>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</si>
  <si>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</si>
  <si>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</si>
  <si>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</si>
  <si>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</si>
  <si>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</si>
  <si>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</si>
  <si>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</si>
  <si>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</si>
  <si>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</si>
  <si>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</si>
  <si>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</si>
  <si>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</si>
  <si>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</si>
  <si>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</si>
  <si>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</si>
  <si>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</si>
  <si>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</si>
  <si>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</si>
  <si>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</si>
  <si>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</si>
  <si>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</si>
  <si>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</si>
  <si>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</si>
  <si>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</si>
  <si>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</si>
  <si>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</si>
  <si>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</si>
  <si>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</si>
  <si>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</si>
  <si>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</si>
  <si>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</si>
  <si>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</si>
  <si>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</si>
  <si>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</si>
  <si>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</si>
  <si>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</si>
  <si>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</si>
  <si>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</si>
  <si>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</si>
  <si>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</si>
  <si>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</si>
  <si>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</si>
  <si>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</si>
  <si>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</si>
  <si>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</si>
  <si>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</si>
  <si>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</si>
  <si>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</si>
  <si>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</si>
  <si>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</si>
  <si>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</si>
  <si>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</si>
  <si>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</si>
  <si>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</si>
  <si>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</si>
  <si>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</si>
  <si>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</si>
  <si>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</si>
  <si>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</si>
  <si>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</si>
  <si>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</si>
  <si>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</si>
  <si>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</si>
  <si>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</si>
  <si>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</si>
  <si>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</si>
  <si>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</si>
  <si>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</si>
  <si>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</si>
  <si>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</si>
  <si>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</si>
  <si>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</si>
  <si>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</si>
  <si>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</si>
  <si>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</si>
  <si>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</si>
  <si>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</si>
  <si>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</si>
  <si>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</si>
  <si>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</si>
  <si>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</si>
  <si>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</si>
  <si>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</si>
  <si>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</si>
  <si>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</si>
  <si>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</si>
  <si>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</si>
  <si>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</si>
  <si>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</si>
  <si>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</si>
  <si>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</si>
  <si>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</si>
  <si>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</si>
  <si>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</si>
  <si>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</si>
  <si>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</si>
  <si>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</si>
  <si>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</si>
  <si>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</si>
  <si>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</si>
  <si>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</si>
  <si>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</si>
  <si>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</si>
  <si>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</si>
  <si>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</si>
  <si>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</si>
  <si>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</si>
  <si>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</si>
  <si>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</si>
  <si>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</si>
  <si>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</si>
  <si>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</si>
  <si>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</si>
  <si>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</si>
  <si>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</si>
  <si>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</si>
  <si>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</si>
  <si>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</si>
  <si>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</si>
  <si>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</si>
  <si>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</si>
  <si>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</si>
  <si>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</si>
  <si>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</si>
  <si>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</si>
  <si>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</si>
  <si>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</si>
  <si>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</si>
  <si>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</si>
  <si>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</si>
  <si>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</si>
  <si>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</si>
  <si>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</si>
  <si>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</si>
  <si>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</si>
  <si>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</si>
  <si>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</si>
  <si>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</si>
  <si>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</si>
  <si>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</si>
  <si>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</si>
  <si>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</si>
  <si>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</si>
  <si>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</si>
  <si>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</si>
  <si>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</si>
  <si>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</si>
  <si>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</si>
  <si>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</si>
  <si>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</si>
  <si>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</si>
  <si>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</si>
  <si>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</si>
  <si>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</si>
  <si>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</si>
  <si>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</si>
  <si>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</si>
  <si>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</si>
  <si>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</si>
  <si>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</si>
  <si>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</si>
  <si>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</si>
  <si>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</si>
  <si>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</si>
  <si>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</si>
  <si>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</si>
  <si>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</si>
  <si>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</si>
  <si>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</si>
  <si>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</si>
  <si>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</si>
  <si>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</si>
  <si>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</si>
  <si>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</si>
  <si>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</si>
  <si>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</si>
  <si>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</si>
  <si>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</si>
  <si>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</si>
  <si>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</si>
  <si>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</si>
  <si>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</si>
  <si>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</si>
  <si>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</si>
  <si>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</si>
  <si>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</si>
  <si>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</si>
  <si>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</si>
  <si>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</si>
  <si>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</si>
  <si>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</si>
  <si>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</si>
  <si>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</si>
  <si>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</si>
  <si>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</si>
  <si>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</si>
  <si>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</si>
  <si>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</si>
  <si>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</si>
  <si>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</si>
  <si>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</si>
  <si>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</si>
  <si>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</si>
  <si>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</si>
  <si>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</si>
  <si>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</si>
  <si>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</si>
  <si>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</si>
  <si>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</si>
  <si>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</si>
  <si>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</si>
  <si>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</si>
  <si>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</si>
  <si>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</si>
  <si>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</si>
  <si>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</si>
  <si>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</si>
  <si>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</si>
  <si>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</si>
  <si>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</si>
  <si>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</si>
  <si>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</si>
  <si>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</si>
  <si>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</si>
  <si>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</si>
  <si>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</si>
  <si>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</si>
  <si>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</si>
  <si>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</si>
  <si>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</si>
  <si>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</si>
  <si>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</si>
  <si>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</si>
  <si>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</si>
  <si>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</si>
  <si>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</si>
  <si>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</si>
  <si>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</si>
  <si>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</si>
  <si>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</si>
  <si>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</si>
  <si>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</si>
  <si>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</si>
  <si>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</si>
  <si>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</si>
  <si>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</si>
  <si>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</si>
  <si>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</si>
  <si>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</si>
  <si>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</si>
  <si>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</si>
  <si>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</si>
  <si>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</si>
  <si>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</si>
  <si>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</si>
  <si>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</si>
  <si>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</si>
  <si>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</si>
  <si>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</si>
  <si>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</si>
  <si>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</si>
  <si>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</si>
  <si>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</si>
  <si>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</si>
  <si>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</si>
  <si>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</si>
  <si>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</si>
  <si>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</si>
  <si>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</si>
  <si>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</si>
  <si>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</si>
  <si>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</si>
  <si>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</si>
  <si>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</si>
  <si>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</si>
  <si>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</si>
  <si>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</si>
  <si>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</si>
  <si>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</si>
  <si>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</si>
  <si>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</si>
  <si>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</si>
  <si>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</si>
  <si>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</si>
  <si>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</si>
  <si>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</si>
  <si>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</si>
  <si>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</si>
  <si>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</si>
  <si>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</si>
  <si>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</si>
  <si>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</si>
  <si>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</si>
  <si>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</si>
  <si>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</si>
  <si>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</si>
  <si>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</si>
  <si>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</si>
  <si>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</si>
  <si>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</si>
  <si>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</si>
  <si>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</si>
  <si>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</si>
  <si>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</si>
  <si>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</si>
  <si>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</si>
  <si>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</si>
  <si>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</si>
  <si>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</si>
  <si>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</si>
  <si>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</si>
  <si>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</si>
  <si>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</si>
  <si>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</si>
  <si>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</si>
  <si>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</si>
  <si>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</si>
  <si>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</si>
  <si>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</si>
  <si>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</si>
  <si>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</si>
  <si>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</si>
  <si>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</si>
  <si>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</si>
  <si>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</si>
  <si>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</si>
  <si>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</si>
  <si>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</si>
  <si>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</si>
  <si>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</si>
  <si>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</si>
  <si>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</si>
  <si>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</si>
  <si>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</si>
  <si>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</si>
  <si>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</si>
  <si>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</si>
  <si>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</si>
  <si>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</si>
  <si>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</si>
  <si>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</si>
  <si>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</si>
  <si>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</si>
  <si>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</si>
  <si>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</si>
  <si>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</si>
  <si>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</si>
  <si>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</si>
  <si>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</si>
  <si>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</si>
  <si>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</si>
  <si>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</si>
  <si>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</si>
  <si>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</si>
  <si>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</si>
  <si>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</si>
  <si>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</si>
  <si>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</si>
  <si>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</si>
  <si>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</si>
  <si>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</si>
  <si>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</si>
  <si>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</si>
  <si>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</si>
  <si>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</si>
  <si>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</si>
  <si>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</si>
  <si>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</si>
  <si>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</si>
  <si>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</si>
  <si>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</si>
  <si>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</si>
  <si>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</si>
  <si>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</si>
  <si>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</si>
  <si>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</si>
  <si>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</si>
  <si>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</si>
  <si>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</si>
  <si>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</si>
  <si>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</si>
  <si>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</si>
  <si>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</si>
  <si>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</si>
  <si>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</si>
  <si>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</si>
  <si>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</si>
  <si>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</si>
  <si>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</si>
  <si>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</si>
  <si>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</si>
  <si>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</si>
  <si>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</si>
  <si>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</si>
  <si>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</si>
  <si>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</si>
  <si>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</si>
  <si>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</si>
  <si>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</si>
  <si>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</si>
  <si>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</si>
  <si>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</si>
  <si>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</si>
  <si>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</si>
  <si>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</si>
  <si>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</si>
  <si>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</si>
  <si>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</si>
  <si>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</si>
  <si>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</si>
  <si>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</si>
  <si>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</si>
  <si>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</si>
  <si>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</si>
  <si>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</si>
  <si>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</si>
  <si>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</si>
  <si>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</si>
  <si>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</si>
  <si>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</si>
  <si>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</si>
  <si>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</si>
  <si>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</si>
  <si>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</si>
  <si>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</si>
  <si>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</si>
  <si>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</si>
  <si>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</si>
  <si>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</si>
  <si>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</si>
  <si>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</si>
  <si>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</si>
  <si>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</si>
  <si>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</si>
  <si>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</si>
  <si>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</si>
  <si>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</si>
  <si>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</si>
  <si>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</si>
  <si>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</si>
  <si>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</si>
  <si>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</si>
  <si>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</si>
  <si>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</si>
  <si>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</si>
  <si>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</si>
  <si>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</si>
  <si>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</si>
  <si>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</si>
  <si>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</si>
  <si>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</si>
  <si>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</si>
  <si>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</si>
  <si>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</si>
  <si>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</si>
  <si>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</si>
  <si>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</si>
  <si>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</si>
  <si>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</si>
  <si>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</si>
  <si>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</si>
  <si>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</si>
  <si>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</si>
  <si>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</si>
  <si>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</si>
  <si>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</si>
  <si>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</si>
  <si>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</si>
  <si>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</si>
  <si>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</si>
  <si>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</si>
  <si>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</si>
  <si>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</si>
  <si>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</si>
  <si>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</si>
  <si>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</si>
  <si>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</si>
  <si>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</si>
  <si>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</si>
  <si>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</si>
  <si>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</si>
  <si>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</si>
  <si>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</si>
  <si>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</si>
  <si>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</si>
  <si>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</si>
  <si>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</si>
  <si>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</si>
  <si>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</si>
  <si>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</si>
  <si>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</si>
  <si>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</si>
  <si>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</si>
  <si>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</si>
  <si>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</si>
  <si>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</si>
  <si>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</si>
  <si>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</si>
  <si>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</si>
  <si>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</si>
  <si>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</si>
  <si>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</si>
  <si>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</si>
  <si>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</si>
  <si>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</si>
  <si>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</si>
  <si>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</si>
  <si>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</si>
  <si>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</si>
  <si>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</si>
  <si>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</si>
  <si>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</si>
  <si>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</si>
  <si>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</si>
  <si>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</si>
  <si>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</si>
  <si>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</si>
  <si>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</si>
  <si>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</si>
  <si>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</si>
  <si>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</si>
  <si>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</si>
  <si>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</si>
  <si>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</si>
  <si>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</si>
  <si>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</si>
  <si>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</si>
  <si>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</si>
  <si>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</si>
  <si>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</si>
  <si>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</si>
  <si>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</si>
  <si>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</si>
  <si>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</si>
  <si>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</si>
  <si>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</si>
  <si>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</si>
  <si>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</si>
  <si>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</si>
  <si>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</si>
  <si>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</si>
  <si>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</si>
  <si>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</si>
  <si>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</si>
  <si>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</si>
  <si>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</si>
  <si>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</si>
  <si>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</si>
  <si>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</si>
  <si>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</si>
  <si>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</si>
  <si>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</si>
  <si>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</si>
  <si>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</si>
  <si>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</si>
  <si>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</si>
  <si>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</si>
  <si>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</si>
  <si>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</si>
  <si>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</si>
  <si>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</si>
  <si>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</si>
  <si>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</si>
  <si>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</si>
  <si>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</si>
  <si>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</si>
  <si>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</si>
  <si>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</si>
  <si>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</si>
  <si>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</si>
  <si>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</si>
  <si>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</si>
  <si>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</si>
  <si>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</si>
  <si>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</si>
  <si>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</si>
  <si>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</si>
  <si>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</si>
  <si>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</si>
  <si>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</si>
  <si>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</si>
  <si>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</si>
  <si>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</si>
  <si>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</si>
  <si>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</si>
  <si>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</si>
  <si>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</si>
  <si>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</si>
  <si>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</si>
  <si>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</si>
  <si>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</si>
  <si>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</si>
  <si>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</si>
  <si>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</si>
  <si>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</si>
  <si>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</si>
  <si>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</si>
  <si>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</si>
  <si>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</si>
  <si>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</si>
  <si>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</si>
  <si>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</si>
  <si>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</si>
  <si>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</si>
  <si>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</si>
  <si>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</si>
  <si>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</si>
  <si>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</si>
  <si>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</si>
  <si>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</si>
  <si>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</si>
  <si>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</si>
  <si>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</si>
  <si>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</si>
  <si>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</si>
  <si>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</si>
  <si>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</si>
  <si>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</si>
  <si>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</si>
  <si>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</si>
  <si>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</si>
  <si>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</si>
  <si>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</si>
  <si>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</si>
  <si>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</si>
  <si>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</si>
  <si>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</si>
  <si>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</si>
  <si>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</si>
  <si>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</si>
  <si>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</si>
  <si>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</si>
  <si>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</si>
  <si>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</si>
  <si>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</si>
  <si>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</si>
  <si>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</si>
  <si>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</si>
  <si>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</si>
  <si>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</si>
  <si>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</si>
  <si>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</si>
  <si>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</si>
  <si>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</si>
  <si>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</si>
  <si>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</si>
  <si>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</si>
  <si>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</si>
  <si>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</si>
  <si>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</si>
  <si>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</si>
  <si>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</si>
  <si>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</si>
  <si>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</si>
  <si>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</si>
  <si>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</si>
  <si>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</si>
  <si>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</si>
  <si>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</si>
  <si>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</si>
  <si>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</si>
  <si>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</si>
  <si>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</si>
  <si>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</si>
  <si>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</si>
  <si>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</si>
  <si>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</si>
  <si>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</si>
  <si>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</si>
  <si>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</si>
  <si>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</si>
  <si>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</si>
  <si>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</si>
  <si>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</si>
  <si>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</si>
  <si>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</si>
  <si>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</si>
  <si>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</si>
  <si>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</si>
  <si>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</si>
  <si>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</si>
  <si>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</si>
  <si>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</si>
  <si>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</si>
  <si>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</si>
  <si>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</si>
  <si>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</si>
  <si>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</si>
  <si>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</si>
  <si>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</si>
  <si>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</si>
  <si>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</si>
  <si>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</si>
  <si>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</si>
  <si>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</si>
  <si>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</si>
  <si>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</si>
  <si>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</si>
  <si>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</si>
  <si>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</si>
  <si>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</si>
  <si>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</si>
  <si>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</si>
  <si>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</si>
  <si>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</si>
  <si>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NSB18</t>
  </si>
  <si>
    <t>High polished surgical steel nose screw, 1mm (18g) with 2mm ball shaped top</t>
  </si>
  <si>
    <t>www.BrokenTattoo.com</t>
  </si>
  <si>
    <t>Angel Baloira Jimenez</t>
  </si>
  <si>
    <t>c\Puerto de la Ragua Nº21 Local 2</t>
  </si>
  <si>
    <t>41930 Bormujos</t>
  </si>
  <si>
    <t>Spain</t>
  </si>
  <si>
    <t>Tel: 635456909</t>
  </si>
  <si>
    <t>Email: brokentattoo@hotmail.com</t>
  </si>
  <si>
    <t>316L steel eyebrow barbell, 16g (1.2mm) with two 3mm balls</t>
  </si>
  <si>
    <t>BBSA</t>
  </si>
  <si>
    <t>Color: Green</t>
  </si>
  <si>
    <t>Color: Yellow</t>
  </si>
  <si>
    <t>BCR18S</t>
  </si>
  <si>
    <t>316L Surgical steel ball closure ring, 18g (1mm) with a 2.5mm ball</t>
  </si>
  <si>
    <t>BCRT18S</t>
  </si>
  <si>
    <t>Premium PVD plated surgical steel ball closure ring, 18g (1mm) with 2.5mm ball</t>
  </si>
  <si>
    <t>BLK03A</t>
  </si>
  <si>
    <t>Bulk body jewelry: 100 pcs. assortment of surgical steel labrets,16g (1.2mm) with 3mm ball</t>
  </si>
  <si>
    <t>BLK106</t>
  </si>
  <si>
    <t>BLK196</t>
  </si>
  <si>
    <t>Bulk body jewelry: 100 pcs. of surgical steel belly bananas, 14g (1.6mm) with 5 &amp; 8mm balls</t>
  </si>
  <si>
    <t>BNEB</t>
  </si>
  <si>
    <t>Surgical steel eyebrow banana, 16g (1.2mm) with two 3mm balls</t>
  </si>
  <si>
    <t>BNEB25</t>
  </si>
  <si>
    <t>Surgical steel eyebrow banana, 16g (1.2mm) with two 2.5mm balls</t>
  </si>
  <si>
    <t>BNESAB</t>
  </si>
  <si>
    <t>Color: Pink</t>
  </si>
  <si>
    <t>BNSA</t>
  </si>
  <si>
    <t>BXNS3</t>
  </si>
  <si>
    <t>Box with 40 pcs. of gold anodized surgical steel nose screws, 20g (0.8mm) with 2mm round crystal tops in clear color</t>
  </si>
  <si>
    <t>CBEB2</t>
  </si>
  <si>
    <t>Surgical steel circular barbell, 18g (1mm) with two 2mm balls</t>
  </si>
  <si>
    <t>CBM</t>
  </si>
  <si>
    <t>Surgical steel circular barbell, 14g (1.6mm) with two 4mm balls</t>
  </si>
  <si>
    <t>CLNS</t>
  </si>
  <si>
    <t>Non piercing surgical steel clip-on nose hoop, 18g (1mm)</t>
  </si>
  <si>
    <t>CLTNS</t>
  </si>
  <si>
    <t>Non piercing anodized 316L steel clip-on nose hoop, 18g (1mm)</t>
  </si>
  <si>
    <t>NSCRTX16</t>
  </si>
  <si>
    <t>Box with 16 pcs. of clear Bio-flexible nose screw retainers, 20g (0.8mm) with 2mm ball shaped top</t>
  </si>
  <si>
    <t>XSAB6</t>
  </si>
  <si>
    <t>Set of 10 pcs. of 6mm acrylic ball in solid colors with 14g (1.6mm) threading</t>
  </si>
  <si>
    <t>BBEBL</t>
  </si>
  <si>
    <t>BNEB16GX3</t>
  </si>
  <si>
    <t>Four Hundred Seventy Two and 64 cents EUR</t>
  </si>
  <si>
    <t>Surgical steel tongue barbell, 14g (1.6mm) with two 6mm solid colored acrylic balls - length 5/8'' (16mm)</t>
  </si>
  <si>
    <t>Bulk body jewelry: 100 pcs assortment of surgical steel ball closure ring, 16g (1.2mm) with a 3mm ball - length 1/4'' to 9/16'' (6mm - 14mm)</t>
  </si>
  <si>
    <t>Surgical steel eyebrow banana, 16g (1.2mm) with 3mm acrylic solid colored balls - length 5/16'' (8mm)</t>
  </si>
  <si>
    <t>Surgical steel belly bananas, 14g (1.6mm) with 5 &amp; 8mm solid acrylic color balls - length 3/8'' (10mm)</t>
  </si>
  <si>
    <t>Exchange Rate EUR-THB</t>
  </si>
  <si>
    <t>Leo</t>
  </si>
  <si>
    <t>41930 Bormujos, Sevilla</t>
  </si>
  <si>
    <t>Free Shipping to Spain via DHL due to order over 350USD:</t>
  </si>
  <si>
    <t>One Hundred Twenty Four and 02 cents EUR</t>
  </si>
  <si>
    <t>Steel tongue barbell, 14g (1.6mm) with two 6mm solid colored acrylic balls - length 5/8'' (16mm)</t>
  </si>
  <si>
    <t>Steel eyebrow banana, 16g (1.2mm) with two 3mm balls</t>
  </si>
  <si>
    <t>Steel eyebrow banana, 16g (1.2mm) with two 2.5mm balls</t>
  </si>
  <si>
    <t>Steel eyebrow banana, 16g (1.2mm) with 3mm acrylic solid colored balls - length 5/16'' (8mm)</t>
  </si>
  <si>
    <t>Steel belly bananas, 14g (1.6mm) with 5 &amp; 8mm solid acrylic color balls - length 3/8'' (10mm)</t>
  </si>
  <si>
    <t>Steel circular barbell, 18g (1mm) with two 2mm balls</t>
  </si>
  <si>
    <t>Steel circular barbell, 14g (1.6mm) with two 4mm balls</t>
  </si>
  <si>
    <t>316L steel ball closure ring, 18g (1mm) with a 2.5mm ball</t>
  </si>
  <si>
    <t>Bulk body jewelry: 100 pcs. assortment of steel labrets,16g (1.2mm) with 3mm ball</t>
  </si>
  <si>
    <t>Bulk body jewelry: 100 pcs assortment of steel ball closure ring, 16g (1.2mm) with a 3mm ball - length 1/4'' to 9/16'' (6mm - 14mm)</t>
  </si>
  <si>
    <t>Non piercing steel clip-on nose hoop, 18g (1mm)</t>
  </si>
  <si>
    <t>High polished steel nose screw, 1mm (18g) with 2mm ball shaped top</t>
  </si>
  <si>
    <t>Premium colored steel ball closure ring, 18g (1mm) with 2.5mm ball</t>
  </si>
  <si>
    <t>Box with 40 pcs. of gold steel nose screws, 20g (0.8mm) with 2mm round crystal tops in clear color</t>
  </si>
  <si>
    <t>Non piercing 316L steel clip-on nose hoop, 18g (1mm)</t>
  </si>
  <si>
    <t>Tel: +34 635456909</t>
  </si>
  <si>
    <t>Stainless steel jewelry: Steel Eyebrow Barbells, Steel Eyebrow Bananas, Steel Belly Bananas and other items as invoice attached</t>
  </si>
  <si>
    <t>Bulk body jewelry: 100 pcs. of steel belly bananas, 14g (1.6mm) with 5 &amp; 8mm balls</t>
  </si>
  <si>
    <t>Box with 16 pcs. of clear bio-flexible nose screw retainers, 20g (0.8mm) with 2mm ball shaped top</t>
  </si>
  <si>
    <t>Free Shipping to Spain via DHL due to order over 100EUR:</t>
  </si>
  <si>
    <t>247-249 Tano Road, Bavornives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</si>
</sst>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2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8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cellStyleXfs>
  <cellXfs count="14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86">
    <cellStyle name="Comma 2" xfId="7" xr:uid="{FC06E60B-9D4B-4A58-A4AC-1A7F9A35BDB1}"/>
    <cellStyle name="Currency 10" xfId="8" xr:uid="{20BE2B4F-6841-4B94-891D-8C7D84D7CE3F}"/>
    <cellStyle name="Currency 10 2" xfId="9" xr:uid="{4DFCCCE0-C915-4F62-BAAE-E428AB4939A7}"/>
    <cellStyle name="Currency 10 3" xfId="10" xr:uid="{CED53978-3473-424F-B757-8857E75DB89B}"/>
    <cellStyle name="Currency 11" xfId="11" xr:uid="{0182BF8A-C1E8-4308-A2C5-98A89251808A}"/>
    <cellStyle name="Currency 11 2" xfId="12" xr:uid="{02965ED6-2BB4-4104-B1DE-F5AF41BE7734}"/>
    <cellStyle name="Currency 11 3" xfId="13" xr:uid="{A2B2B793-A4A3-49AF-90EE-C78C064AEAAA}"/>
    <cellStyle name="Currency 12" xfId="14" xr:uid="{E86805C2-EBD5-4F8B-BCD0-E7B8C26A224E}"/>
    <cellStyle name="Currency 12 2" xfId="15" xr:uid="{EC4C34DE-6D1F-4645-8EBA-D37FE6D1B576}"/>
    <cellStyle name="Currency 13" xfId="16" xr:uid="{F4B2867C-FB63-4BBB-8937-05C7DD590DD6}"/>
    <cellStyle name="Currency 14" xfId="17" xr:uid="{63EEF9FD-2CB9-4B8E-A0F1-5EE5DF3B6711}"/>
    <cellStyle name="Currency 2" xfId="18" xr:uid="{FB22F6A9-A46B-42F5-9DC2-41B75FD96052}"/>
    <cellStyle name="Currency 2 2" xfId="19" xr:uid="{56DAFA12-FBAF-4C06-A4F9-83E76A756260}"/>
    <cellStyle name="Currency 2 2 2" xfId="20" xr:uid="{9D6905A2-DA4E-4ED0-88AC-797A2DAFB134}"/>
    <cellStyle name="Currency 2 2 2 2" xfId="21" xr:uid="{1CEA361B-74C2-4D15-A852-9484CD7675DF}"/>
    <cellStyle name="Currency 2 2 2 3" xfId="22" xr:uid="{6A89401E-D151-48A9-8435-675859035641}"/>
    <cellStyle name="Currency 2 3" xfId="23" xr:uid="{EE6256A0-B91F-4B4B-B6DD-959C781CE2C6}"/>
    <cellStyle name="Currency 3" xfId="24" xr:uid="{2289326D-9C6C-49F1-B600-AAFD5C149173}"/>
    <cellStyle name="Currency 3 2" xfId="25" xr:uid="{334567C5-55BB-4B31-934E-E9D70BB48BE6}"/>
    <cellStyle name="Currency 3 3" xfId="26" xr:uid="{DE8FDA02-FFC2-4751-BBBF-8718300C27DF}"/>
    <cellStyle name="Currency 3 4" xfId="27" xr:uid="{F0065475-ACEB-4B56-B5F6-4CA589F48856}"/>
    <cellStyle name="Currency 4" xfId="28" xr:uid="{3B849518-E7FE-4769-B32F-0F2347C1AB47}"/>
    <cellStyle name="Currency 4 2" xfId="29" xr:uid="{624564A2-F3C1-4FFA-BCCD-9D990FE01078}"/>
    <cellStyle name="Currency 4 3" xfId="30" xr:uid="{A52A6F1B-9F38-4D8B-B0AD-24E5DC49638A}"/>
    <cellStyle name="Currency 5" xfId="31" xr:uid="{37B53A70-4EC4-498D-9485-BDBC6D84E31F}"/>
    <cellStyle name="Currency 5 2" xfId="32" xr:uid="{832018AD-8BFC-4886-BC51-D82E7A01A401}"/>
    <cellStyle name="Currency 6" xfId="33" xr:uid="{8248670B-5AC3-4579-9136-4A626F423FC9}"/>
    <cellStyle name="Currency 7" xfId="34" xr:uid="{A8CA7BDD-3B47-47E3-8EC0-91E52091DED4}"/>
    <cellStyle name="Currency 7 2" xfId="35" xr:uid="{C31ACE23-1B57-4C8E-ABE5-9C0F9D144448}"/>
    <cellStyle name="Currency 8" xfId="36" xr:uid="{FDE6BB29-A4A4-4718-B539-40F9331AC918}"/>
    <cellStyle name="Currency 8 2" xfId="37" xr:uid="{8AEB2000-9257-4232-AF8E-B27290059D50}"/>
    <cellStyle name="Currency 8 3" xfId="38" xr:uid="{4E52B464-B56F-46B4-9076-A9B0D5A31BC3}"/>
    <cellStyle name="Currency 8 4" xfId="39" xr:uid="{24575ECC-32D2-4280-B0B3-A3FF22BD212B}"/>
    <cellStyle name="Currency 9" xfId="40" xr:uid="{626CC935-7484-4F8F-ABA6-5FD3B2C498B2}"/>
    <cellStyle name="Currency 9 2" xfId="41" xr:uid="{5441E7E5-486D-42A0-8376-AC30FE1AB468}"/>
    <cellStyle name="Currency 9 3" xfId="42" xr:uid="{E12930D9-71C0-4914-B703-7291FDB8E5A7}"/>
    <cellStyle name="Hyperlink 2" xfId="6" xr:uid="{6CFFD761-E1C4-4FFC-9C82-FDD569F38491}"/>
    <cellStyle name="Normal" xfId="0" builtinId="0"/>
    <cellStyle name="Normal 10" xfId="43" xr:uid="{E01A191D-DB55-4821-9E32-3A18920FBB04}"/>
    <cellStyle name="Normal 10 2" xfId="44" xr:uid="{8DC1719A-6008-4A05-9245-22BB03B16BDD}"/>
    <cellStyle name="Normal 11" xfId="45" xr:uid="{FCDAD24C-B5C2-4654-954D-101096E31E62}"/>
    <cellStyle name="Normal 12" xfId="46" xr:uid="{506A5327-DE2C-4DB2-ACD1-044D35DC34FA}"/>
    <cellStyle name="Normal 13" xfId="47" xr:uid="{27CFB27B-3606-4B8C-9719-ED0BA974BCF0}"/>
    <cellStyle name="Normal 13 2" xfId="48" xr:uid="{BE193027-FB65-4394-A7CD-C5870626A88A}"/>
    <cellStyle name="Normal 14" xfId="49" xr:uid="{7EC94FA8-AB5C-417D-B23E-28D0F9FD9B05}"/>
    <cellStyle name="Normal 15" xfId="50" xr:uid="{4C55DCDE-0860-4498-B97A-9F2083283096}"/>
    <cellStyle name="Normal 15 2" xfId="51" xr:uid="{802361FF-6A98-4DEA-9104-6603BB3BDABE}"/>
    <cellStyle name="Normal 16" xfId="52" xr:uid="{EAFC6A34-587B-4D22-B26A-35A08ACE334B}"/>
    <cellStyle name="Normal 17" xfId="53" xr:uid="{DE601AEE-FAB1-464C-9D18-AF18B4BBCD18}"/>
    <cellStyle name="Normal 18" xfId="54" xr:uid="{8BDC053F-42D0-48B6-A7BD-B6EABC478A18}"/>
    <cellStyle name="Normal 19" xfId="55" xr:uid="{EE3EB59A-3BEF-47CB-94D6-D4FD74793906}"/>
    <cellStyle name="Normal 19 2" xfId="56" xr:uid="{44E6369B-E6E0-41A7-A89F-4409C61CD967}"/>
    <cellStyle name="Normal 2" xfId="3" xr:uid="{0035700C-F3A5-4A6F-B63A-5CE25669DEE2}"/>
    <cellStyle name="Normal 2 2" xfId="57" xr:uid="{CCC295A6-8C6C-411B-A871-AEA376A595AB}"/>
    <cellStyle name="Normal 2 2 2" xfId="58" xr:uid="{E91D2371-2744-4E93-926C-1EB72D6D5ECB}"/>
    <cellStyle name="Normal 2 3" xfId="59" xr:uid="{921E9688-79E3-4069-B5D4-C478419BCC9D}"/>
    <cellStyle name="Normal 2 3 2" xfId="60" xr:uid="{DF63FADC-BEF4-4594-A13C-8D9C99E00803}"/>
    <cellStyle name="Normal 2 3 3" xfId="61" xr:uid="{034ADABD-3287-4324-9B97-82EDFA1956CF}"/>
    <cellStyle name="Normal 2 3 4" xfId="62" xr:uid="{0E48C973-B793-4208-A6F7-6DDCC9105F3A}"/>
    <cellStyle name="Normal 2 4" xfId="63" xr:uid="{9E4E1932-E397-4229-A036-E1DB35B58B49}"/>
    <cellStyle name="Normal 2 4 2" xfId="64" xr:uid="{E95710E3-A836-40BE-B3D1-17A55724BF46}"/>
    <cellStyle name="Normal 3" xfId="2" xr:uid="{665067A7-73F8-4B7E-BFD2-7BB3B9468366}"/>
    <cellStyle name="Normal 3 2" xfId="65" xr:uid="{97DB7D8B-1A7F-48C9-9965-8CB413B7CDC8}"/>
    <cellStyle name="Normal 3 2 2" xfId="66" xr:uid="{53F3FFA6-D9E8-4FAF-B4F0-3517FAEDF6D6}"/>
    <cellStyle name="Normal 3 2 3" xfId="67" xr:uid="{A86E54B8-BDD1-40BD-B362-CA8DF30B4899}"/>
    <cellStyle name="Normal 3 3" xfId="68" xr:uid="{1464A762-7A1B-41A9-8A55-9BEE0143D769}"/>
    <cellStyle name="Normal 4" xfId="69" xr:uid="{69EE9D71-71DC-4855-BA6E-45485A227397}"/>
    <cellStyle name="Normal 4 2" xfId="70" xr:uid="{26750E07-99C9-4EA2-8C75-CBE71B23B54E}"/>
    <cellStyle name="Normal 5" xfId="71" xr:uid="{A685E019-1BBF-4EE7-BF36-D65936A6655F}"/>
    <cellStyle name="Normal 5 2" xfId="72" xr:uid="{50DB43F3-FA4B-4784-93D1-A5442E0E2F3D}"/>
    <cellStyle name="Normal 5 3" xfId="73" xr:uid="{7456D1A7-CBA4-42AB-8A81-831C0A7CB6BE}"/>
    <cellStyle name="Normal 5 4" xfId="74" xr:uid="{9D1E8A09-663A-4ED9-B91A-8668A96567AB}"/>
    <cellStyle name="Normal 6" xfId="75" xr:uid="{6FD8951E-85B1-4CF4-8282-81E4787955FF}"/>
    <cellStyle name="Normal 6 2" xfId="76" xr:uid="{5FDC8371-5DB7-4C2D-8657-08840B4FA382}"/>
    <cellStyle name="Normal 6 3" xfId="77" xr:uid="{CE12EC52-FE2C-4A50-A76C-B554063066C7}"/>
    <cellStyle name="Normal 7" xfId="78" xr:uid="{758F5D6D-87A4-401F-9966-94C4CB5C84D2}"/>
    <cellStyle name="Normal 7 2" xfId="79" xr:uid="{B510ACCF-5ADE-4E51-96C7-AD1560E6B390}"/>
    <cellStyle name="Normal 8" xfId="80" xr:uid="{979B3A1D-0E46-40E7-A1BB-CD0ADDBE9EE5}"/>
    <cellStyle name="Normal 8 2" xfId="81" xr:uid="{92F6EE88-2A0A-4CA4-A55F-BDAA7583BA67}"/>
    <cellStyle name="Normal 9" xfId="82" xr:uid="{1D2990C7-C6AF-4F6E-AB5B-6A7B53B4F203}"/>
    <cellStyle name="Normal 9 2" xfId="83" xr:uid="{41BBD259-838F-45B7-8D07-2893E34CB884}"/>
    <cellStyle name="Normal 9 3" xfId="84" xr:uid="{034B0C94-45B2-4A10-B297-864607C63C20}"/>
    <cellStyle name="Percent 2" xfId="85" xr:uid="{9DF10050-5E72-4195-82DB-2CE659975F34}"/>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4"/>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35">
        <v>51363</v>
      </c>
      <c r="K10" s="115"/>
    </row>
    <row r="11" spans="1:11">
      <c r="A11" s="114"/>
      <c r="B11" s="114" t="s">
        <v>713</v>
      </c>
      <c r="C11" s="120"/>
      <c r="D11" s="120"/>
      <c r="E11" s="120"/>
      <c r="F11" s="115"/>
      <c r="G11" s="116"/>
      <c r="H11" s="116" t="s">
        <v>713</v>
      </c>
      <c r="I11" s="120"/>
      <c r="J11" s="136"/>
      <c r="K11" s="115"/>
    </row>
    <row r="12" spans="1:11">
      <c r="A12" s="114"/>
      <c r="B12" s="114" t="s">
        <v>714</v>
      </c>
      <c r="C12" s="120"/>
      <c r="D12" s="120"/>
      <c r="E12" s="120"/>
      <c r="F12" s="115"/>
      <c r="G12" s="116"/>
      <c r="H12" s="116" t="s">
        <v>714</v>
      </c>
      <c r="I12" s="120"/>
      <c r="J12" s="120"/>
      <c r="K12" s="115"/>
    </row>
    <row r="13" spans="1:11">
      <c r="A13" s="114"/>
      <c r="B13" s="114" t="s">
        <v>762</v>
      </c>
      <c r="C13" s="120"/>
      <c r="D13" s="120"/>
      <c r="E13" s="120"/>
      <c r="F13" s="115"/>
      <c r="G13" s="116"/>
      <c r="H13" s="116" t="s">
        <v>762</v>
      </c>
      <c r="I13" s="120"/>
      <c r="J13" s="99" t="s">
        <v>11</v>
      </c>
      <c r="K13" s="115"/>
    </row>
    <row r="14" spans="1:11" ht="15" customHeight="1">
      <c r="A14" s="114"/>
      <c r="B14" s="114" t="s">
        <v>716</v>
      </c>
      <c r="C14" s="120"/>
      <c r="D14" s="120"/>
      <c r="E14" s="120"/>
      <c r="F14" s="115"/>
      <c r="G14" s="116"/>
      <c r="H14" s="116" t="s">
        <v>716</v>
      </c>
      <c r="I14" s="120"/>
      <c r="J14" s="137">
        <v>45178</v>
      </c>
      <c r="K14" s="115"/>
    </row>
    <row r="15" spans="1:11" ht="15" customHeight="1">
      <c r="A15" s="114"/>
      <c r="B15" s="6" t="s">
        <v>6</v>
      </c>
      <c r="C15" s="7"/>
      <c r="D15" s="7"/>
      <c r="E15" s="7"/>
      <c r="F15" s="8"/>
      <c r="G15" s="116"/>
      <c r="H15" s="9" t="s">
        <v>6</v>
      </c>
      <c r="I15" s="120"/>
      <c r="J15" s="138"/>
      <c r="K15" s="115"/>
    </row>
    <row r="16" spans="1:11" ht="15" customHeight="1">
      <c r="A16" s="114"/>
      <c r="B16" s="120"/>
      <c r="C16" s="120"/>
      <c r="D16" s="120"/>
      <c r="E16" s="120"/>
      <c r="F16" s="120"/>
      <c r="G16" s="120"/>
      <c r="H16" s="120"/>
      <c r="I16" s="123" t="s">
        <v>142</v>
      </c>
      <c r="J16" s="129">
        <v>39923</v>
      </c>
      <c r="K16" s="115"/>
    </row>
    <row r="17" spans="1:11">
      <c r="A17" s="114"/>
      <c r="B17" s="120" t="s">
        <v>780</v>
      </c>
      <c r="C17" s="120"/>
      <c r="D17" s="120"/>
      <c r="E17" s="120"/>
      <c r="F17" s="120"/>
      <c r="G17" s="120"/>
      <c r="H17" s="120"/>
      <c r="I17" s="123" t="s">
        <v>143</v>
      </c>
      <c r="J17" s="129" t="s">
        <v>761</v>
      </c>
      <c r="K17" s="115"/>
    </row>
    <row r="18" spans="1:11" ht="18">
      <c r="A18" s="114"/>
      <c r="B18" s="120" t="s">
        <v>718</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9" t="s">
        <v>201</v>
      </c>
      <c r="G20" s="140"/>
      <c r="H20" s="100" t="s">
        <v>169</v>
      </c>
      <c r="I20" s="100" t="s">
        <v>202</v>
      </c>
      <c r="J20" s="100" t="s">
        <v>21</v>
      </c>
      <c r="K20" s="115"/>
    </row>
    <row r="21" spans="1:11">
      <c r="A21" s="114"/>
      <c r="B21" s="105"/>
      <c r="C21" s="105"/>
      <c r="D21" s="106"/>
      <c r="E21" s="106"/>
      <c r="F21" s="141"/>
      <c r="G21" s="142"/>
      <c r="H21" s="105" t="s">
        <v>141</v>
      </c>
      <c r="I21" s="105"/>
      <c r="J21" s="105"/>
      <c r="K21" s="115"/>
    </row>
    <row r="22" spans="1:11">
      <c r="A22" s="114"/>
      <c r="B22" s="107">
        <v>20</v>
      </c>
      <c r="C22" s="10" t="s">
        <v>104</v>
      </c>
      <c r="D22" s="118" t="s">
        <v>104</v>
      </c>
      <c r="E22" s="118" t="s">
        <v>26</v>
      </c>
      <c r="F22" s="131"/>
      <c r="G22" s="132"/>
      <c r="H22" s="11" t="s">
        <v>719</v>
      </c>
      <c r="I22" s="14">
        <v>0.16</v>
      </c>
      <c r="J22" s="109">
        <f t="shared" ref="J22:J52" si="0">I22*B22</f>
        <v>3.2</v>
      </c>
      <c r="K22" s="115"/>
    </row>
    <row r="23" spans="1:11">
      <c r="A23" s="114"/>
      <c r="B23" s="107">
        <v>20</v>
      </c>
      <c r="C23" s="10" t="s">
        <v>104</v>
      </c>
      <c r="D23" s="118" t="s">
        <v>104</v>
      </c>
      <c r="E23" s="118" t="s">
        <v>27</v>
      </c>
      <c r="F23" s="131"/>
      <c r="G23" s="132"/>
      <c r="H23" s="11" t="s">
        <v>719</v>
      </c>
      <c r="I23" s="14">
        <v>0.16</v>
      </c>
      <c r="J23" s="109">
        <f t="shared" si="0"/>
        <v>3.2</v>
      </c>
      <c r="K23" s="115"/>
    </row>
    <row r="24" spans="1:11">
      <c r="A24" s="114"/>
      <c r="B24" s="107">
        <v>20</v>
      </c>
      <c r="C24" s="10" t="s">
        <v>104</v>
      </c>
      <c r="D24" s="118" t="s">
        <v>753</v>
      </c>
      <c r="E24" s="118" t="s">
        <v>28</v>
      </c>
      <c r="F24" s="131"/>
      <c r="G24" s="132"/>
      <c r="H24" s="11" t="s">
        <v>719</v>
      </c>
      <c r="I24" s="14">
        <v>0.17</v>
      </c>
      <c r="J24" s="109">
        <f t="shared" si="0"/>
        <v>3.4000000000000004</v>
      </c>
      <c r="K24" s="115"/>
    </row>
    <row r="25" spans="1:11" ht="24">
      <c r="A25" s="114"/>
      <c r="B25" s="107">
        <v>100</v>
      </c>
      <c r="C25" s="10" t="s">
        <v>720</v>
      </c>
      <c r="D25" s="118" t="s">
        <v>720</v>
      </c>
      <c r="E25" s="118" t="s">
        <v>721</v>
      </c>
      <c r="F25" s="131"/>
      <c r="G25" s="132"/>
      <c r="H25" s="11" t="s">
        <v>756</v>
      </c>
      <c r="I25" s="14">
        <v>0.18</v>
      </c>
      <c r="J25" s="109">
        <f t="shared" si="0"/>
        <v>18</v>
      </c>
      <c r="K25" s="115"/>
    </row>
    <row r="26" spans="1:11" ht="24">
      <c r="A26" s="114"/>
      <c r="B26" s="107">
        <v>25</v>
      </c>
      <c r="C26" s="10" t="s">
        <v>720</v>
      </c>
      <c r="D26" s="118" t="s">
        <v>720</v>
      </c>
      <c r="E26" s="118" t="s">
        <v>722</v>
      </c>
      <c r="F26" s="131"/>
      <c r="G26" s="132"/>
      <c r="H26" s="11" t="s">
        <v>756</v>
      </c>
      <c r="I26" s="14">
        <v>0.18</v>
      </c>
      <c r="J26" s="109">
        <f t="shared" si="0"/>
        <v>4.5</v>
      </c>
      <c r="K26" s="115"/>
    </row>
    <row r="27" spans="1:11" ht="12.95" customHeight="1">
      <c r="A27" s="114"/>
      <c r="B27" s="107">
        <v>50</v>
      </c>
      <c r="C27" s="10" t="s">
        <v>723</v>
      </c>
      <c r="D27" s="118" t="s">
        <v>723</v>
      </c>
      <c r="E27" s="118" t="s">
        <v>23</v>
      </c>
      <c r="F27" s="131"/>
      <c r="G27" s="132"/>
      <c r="H27" s="11" t="s">
        <v>724</v>
      </c>
      <c r="I27" s="14">
        <v>0.19</v>
      </c>
      <c r="J27" s="109">
        <f t="shared" si="0"/>
        <v>9.5</v>
      </c>
      <c r="K27" s="115"/>
    </row>
    <row r="28" spans="1:11" ht="12.95" customHeight="1">
      <c r="A28" s="114"/>
      <c r="B28" s="107">
        <v>100</v>
      </c>
      <c r="C28" s="10" t="s">
        <v>723</v>
      </c>
      <c r="D28" s="118" t="s">
        <v>723</v>
      </c>
      <c r="E28" s="118" t="s">
        <v>25</v>
      </c>
      <c r="F28" s="131"/>
      <c r="G28" s="132"/>
      <c r="H28" s="11" t="s">
        <v>724</v>
      </c>
      <c r="I28" s="14">
        <v>0.19</v>
      </c>
      <c r="J28" s="109">
        <f t="shared" si="0"/>
        <v>19</v>
      </c>
      <c r="K28" s="115"/>
    </row>
    <row r="29" spans="1:11" ht="24">
      <c r="A29" s="114"/>
      <c r="B29" s="107">
        <v>50</v>
      </c>
      <c r="C29" s="10" t="s">
        <v>725</v>
      </c>
      <c r="D29" s="118" t="s">
        <v>725</v>
      </c>
      <c r="E29" s="118" t="s">
        <v>25</v>
      </c>
      <c r="F29" s="131" t="s">
        <v>272</v>
      </c>
      <c r="G29" s="132"/>
      <c r="H29" s="11" t="s">
        <v>726</v>
      </c>
      <c r="I29" s="14">
        <v>0.57999999999999996</v>
      </c>
      <c r="J29" s="109">
        <f t="shared" si="0"/>
        <v>28.999999999999996</v>
      </c>
      <c r="K29" s="115"/>
    </row>
    <row r="30" spans="1:11" ht="24">
      <c r="A30" s="114"/>
      <c r="B30" s="107">
        <v>2</v>
      </c>
      <c r="C30" s="10" t="s">
        <v>727</v>
      </c>
      <c r="D30" s="118" t="s">
        <v>727</v>
      </c>
      <c r="E30" s="118" t="s">
        <v>26</v>
      </c>
      <c r="F30" s="131"/>
      <c r="G30" s="132"/>
      <c r="H30" s="11" t="s">
        <v>728</v>
      </c>
      <c r="I30" s="14">
        <v>15.71</v>
      </c>
      <c r="J30" s="109">
        <f t="shared" si="0"/>
        <v>31.42</v>
      </c>
      <c r="K30" s="115"/>
    </row>
    <row r="31" spans="1:11" ht="36">
      <c r="A31" s="114"/>
      <c r="B31" s="107">
        <v>2</v>
      </c>
      <c r="C31" s="10" t="s">
        <v>729</v>
      </c>
      <c r="D31" s="118" t="s">
        <v>729</v>
      </c>
      <c r="E31" s="118" t="s">
        <v>26</v>
      </c>
      <c r="F31" s="131"/>
      <c r="G31" s="132"/>
      <c r="H31" s="11" t="s">
        <v>757</v>
      </c>
      <c r="I31" s="14">
        <v>15.71</v>
      </c>
      <c r="J31" s="109">
        <f t="shared" si="0"/>
        <v>31.42</v>
      </c>
      <c r="K31" s="115"/>
    </row>
    <row r="32" spans="1:11" ht="24">
      <c r="A32" s="114"/>
      <c r="B32" s="107">
        <v>2</v>
      </c>
      <c r="C32" s="10" t="s">
        <v>730</v>
      </c>
      <c r="D32" s="118" t="s">
        <v>730</v>
      </c>
      <c r="E32" s="118" t="s">
        <v>28</v>
      </c>
      <c r="F32" s="131"/>
      <c r="G32" s="132"/>
      <c r="H32" s="11" t="s">
        <v>731</v>
      </c>
      <c r="I32" s="14">
        <v>23.06</v>
      </c>
      <c r="J32" s="109">
        <f t="shared" si="0"/>
        <v>46.12</v>
      </c>
      <c r="K32" s="115"/>
    </row>
    <row r="33" spans="1:11" ht="24">
      <c r="A33" s="114"/>
      <c r="B33" s="107">
        <v>1</v>
      </c>
      <c r="C33" s="10" t="s">
        <v>730</v>
      </c>
      <c r="D33" s="118" t="s">
        <v>730</v>
      </c>
      <c r="E33" s="118" t="s">
        <v>29</v>
      </c>
      <c r="F33" s="131"/>
      <c r="G33" s="132"/>
      <c r="H33" s="11" t="s">
        <v>731</v>
      </c>
      <c r="I33" s="14">
        <v>23.06</v>
      </c>
      <c r="J33" s="109">
        <f t="shared" si="0"/>
        <v>23.06</v>
      </c>
      <c r="K33" s="115"/>
    </row>
    <row r="34" spans="1:11" ht="12.95" customHeight="1">
      <c r="A34" s="114"/>
      <c r="B34" s="107">
        <v>50</v>
      </c>
      <c r="C34" s="10" t="s">
        <v>732</v>
      </c>
      <c r="D34" s="118" t="s">
        <v>732</v>
      </c>
      <c r="E34" s="118" t="s">
        <v>23</v>
      </c>
      <c r="F34" s="131"/>
      <c r="G34" s="132"/>
      <c r="H34" s="11" t="s">
        <v>733</v>
      </c>
      <c r="I34" s="14">
        <v>0.16</v>
      </c>
      <c r="J34" s="109">
        <f t="shared" si="0"/>
        <v>8</v>
      </c>
      <c r="K34" s="115"/>
    </row>
    <row r="35" spans="1:11" ht="12.95" customHeight="1">
      <c r="A35" s="114"/>
      <c r="B35" s="107">
        <v>50</v>
      </c>
      <c r="C35" s="10" t="s">
        <v>732</v>
      </c>
      <c r="D35" s="118" t="s">
        <v>732</v>
      </c>
      <c r="E35" s="118" t="s">
        <v>25</v>
      </c>
      <c r="F35" s="131"/>
      <c r="G35" s="132"/>
      <c r="H35" s="11" t="s">
        <v>733</v>
      </c>
      <c r="I35" s="14">
        <v>0.16</v>
      </c>
      <c r="J35" s="109">
        <f t="shared" si="0"/>
        <v>8</v>
      </c>
      <c r="K35" s="115"/>
    </row>
    <row r="36" spans="1:11" ht="12.95" customHeight="1">
      <c r="A36" s="114"/>
      <c r="B36" s="107">
        <v>50</v>
      </c>
      <c r="C36" s="10" t="s">
        <v>732</v>
      </c>
      <c r="D36" s="118" t="s">
        <v>754</v>
      </c>
      <c r="E36" s="118" t="s">
        <v>28</v>
      </c>
      <c r="F36" s="131"/>
      <c r="G36" s="132"/>
      <c r="H36" s="11" t="s">
        <v>733</v>
      </c>
      <c r="I36" s="14">
        <v>0.19</v>
      </c>
      <c r="J36" s="109">
        <f t="shared" si="0"/>
        <v>9.5</v>
      </c>
      <c r="K36" s="115"/>
    </row>
    <row r="37" spans="1:11" ht="12.95" customHeight="1">
      <c r="A37" s="114"/>
      <c r="B37" s="107">
        <v>100</v>
      </c>
      <c r="C37" s="10" t="s">
        <v>732</v>
      </c>
      <c r="D37" s="118" t="s">
        <v>754</v>
      </c>
      <c r="E37" s="118" t="s">
        <v>29</v>
      </c>
      <c r="F37" s="131"/>
      <c r="G37" s="132"/>
      <c r="H37" s="11" t="s">
        <v>733</v>
      </c>
      <c r="I37" s="14">
        <v>0.19</v>
      </c>
      <c r="J37" s="109">
        <f t="shared" si="0"/>
        <v>19</v>
      </c>
      <c r="K37" s="115"/>
    </row>
    <row r="38" spans="1:11" ht="24">
      <c r="A38" s="114"/>
      <c r="B38" s="107">
        <v>50</v>
      </c>
      <c r="C38" s="10" t="s">
        <v>734</v>
      </c>
      <c r="D38" s="118" t="s">
        <v>734</v>
      </c>
      <c r="E38" s="118" t="s">
        <v>23</v>
      </c>
      <c r="F38" s="131"/>
      <c r="G38" s="132"/>
      <c r="H38" s="11" t="s">
        <v>735</v>
      </c>
      <c r="I38" s="14">
        <v>0.17</v>
      </c>
      <c r="J38" s="109">
        <f t="shared" si="0"/>
        <v>8.5</v>
      </c>
      <c r="K38" s="115"/>
    </row>
    <row r="39" spans="1:11" ht="24">
      <c r="A39" s="114"/>
      <c r="B39" s="107">
        <v>50</v>
      </c>
      <c r="C39" s="10" t="s">
        <v>734</v>
      </c>
      <c r="D39" s="118" t="s">
        <v>734</v>
      </c>
      <c r="E39" s="118" t="s">
        <v>25</v>
      </c>
      <c r="F39" s="131"/>
      <c r="G39" s="132"/>
      <c r="H39" s="11" t="s">
        <v>735</v>
      </c>
      <c r="I39" s="14">
        <v>0.17</v>
      </c>
      <c r="J39" s="109">
        <f t="shared" si="0"/>
        <v>8.5</v>
      </c>
      <c r="K39" s="115"/>
    </row>
    <row r="40" spans="1:11" ht="24">
      <c r="A40" s="114"/>
      <c r="B40" s="107">
        <v>100</v>
      </c>
      <c r="C40" s="10" t="s">
        <v>736</v>
      </c>
      <c r="D40" s="118" t="s">
        <v>736</v>
      </c>
      <c r="E40" s="118" t="s">
        <v>583</v>
      </c>
      <c r="F40" s="131"/>
      <c r="G40" s="132"/>
      <c r="H40" s="11" t="s">
        <v>758</v>
      </c>
      <c r="I40" s="14">
        <v>0.17</v>
      </c>
      <c r="J40" s="109">
        <f t="shared" si="0"/>
        <v>17</v>
      </c>
      <c r="K40" s="115"/>
    </row>
    <row r="41" spans="1:11" ht="24">
      <c r="A41" s="114"/>
      <c r="B41" s="107">
        <v>50</v>
      </c>
      <c r="C41" s="10" t="s">
        <v>736</v>
      </c>
      <c r="D41" s="118" t="s">
        <v>736</v>
      </c>
      <c r="E41" s="118" t="s">
        <v>737</v>
      </c>
      <c r="F41" s="131"/>
      <c r="G41" s="132"/>
      <c r="H41" s="11" t="s">
        <v>758</v>
      </c>
      <c r="I41" s="14">
        <v>0.17</v>
      </c>
      <c r="J41" s="109">
        <f t="shared" si="0"/>
        <v>8.5</v>
      </c>
      <c r="K41" s="115"/>
    </row>
    <row r="42" spans="1:11" ht="24">
      <c r="A42" s="114"/>
      <c r="B42" s="107">
        <v>150</v>
      </c>
      <c r="C42" s="10" t="s">
        <v>738</v>
      </c>
      <c r="D42" s="118" t="s">
        <v>738</v>
      </c>
      <c r="E42" s="118" t="s">
        <v>583</v>
      </c>
      <c r="F42" s="131"/>
      <c r="G42" s="132"/>
      <c r="H42" s="11" t="s">
        <v>759</v>
      </c>
      <c r="I42" s="14">
        <v>0.18</v>
      </c>
      <c r="J42" s="109">
        <f t="shared" si="0"/>
        <v>27</v>
      </c>
      <c r="K42" s="115"/>
    </row>
    <row r="43" spans="1:11" ht="24">
      <c r="A43" s="114"/>
      <c r="B43" s="107">
        <v>50</v>
      </c>
      <c r="C43" s="10" t="s">
        <v>738</v>
      </c>
      <c r="D43" s="118" t="s">
        <v>738</v>
      </c>
      <c r="E43" s="118" t="s">
        <v>737</v>
      </c>
      <c r="F43" s="131"/>
      <c r="G43" s="132"/>
      <c r="H43" s="11" t="s">
        <v>759</v>
      </c>
      <c r="I43" s="14">
        <v>0.18</v>
      </c>
      <c r="J43" s="109">
        <f t="shared" si="0"/>
        <v>9</v>
      </c>
      <c r="K43" s="115"/>
    </row>
    <row r="44" spans="1:11" ht="24">
      <c r="A44" s="114"/>
      <c r="B44" s="107">
        <v>50</v>
      </c>
      <c r="C44" s="10" t="s">
        <v>738</v>
      </c>
      <c r="D44" s="118" t="s">
        <v>738</v>
      </c>
      <c r="E44" s="118" t="s">
        <v>722</v>
      </c>
      <c r="F44" s="131"/>
      <c r="G44" s="132"/>
      <c r="H44" s="11" t="s">
        <v>759</v>
      </c>
      <c r="I44" s="14">
        <v>0.18</v>
      </c>
      <c r="J44" s="109">
        <f t="shared" si="0"/>
        <v>9</v>
      </c>
      <c r="K44" s="115"/>
    </row>
    <row r="45" spans="1:11" ht="24">
      <c r="A45" s="114"/>
      <c r="B45" s="107">
        <v>1</v>
      </c>
      <c r="C45" s="10" t="s">
        <v>739</v>
      </c>
      <c r="D45" s="118" t="s">
        <v>739</v>
      </c>
      <c r="E45" s="118"/>
      <c r="F45" s="131"/>
      <c r="G45" s="132"/>
      <c r="H45" s="11" t="s">
        <v>740</v>
      </c>
      <c r="I45" s="14">
        <v>19.34</v>
      </c>
      <c r="J45" s="109">
        <f t="shared" si="0"/>
        <v>19.34</v>
      </c>
      <c r="K45" s="115"/>
    </row>
    <row r="46" spans="1:11">
      <c r="A46" s="114"/>
      <c r="B46" s="107">
        <v>40</v>
      </c>
      <c r="C46" s="10" t="s">
        <v>741</v>
      </c>
      <c r="D46" s="118" t="s">
        <v>741</v>
      </c>
      <c r="E46" s="118" t="s">
        <v>25</v>
      </c>
      <c r="F46" s="131"/>
      <c r="G46" s="132"/>
      <c r="H46" s="11" t="s">
        <v>742</v>
      </c>
      <c r="I46" s="14">
        <v>0.34</v>
      </c>
      <c r="J46" s="109">
        <f t="shared" si="0"/>
        <v>13.600000000000001</v>
      </c>
      <c r="K46" s="115"/>
    </row>
    <row r="47" spans="1:11" ht="12.95" customHeight="1">
      <c r="A47" s="114"/>
      <c r="B47" s="107">
        <v>10</v>
      </c>
      <c r="C47" s="10" t="s">
        <v>743</v>
      </c>
      <c r="D47" s="118" t="s">
        <v>743</v>
      </c>
      <c r="E47" s="118" t="s">
        <v>25</v>
      </c>
      <c r="F47" s="131"/>
      <c r="G47" s="132"/>
      <c r="H47" s="11" t="s">
        <v>744</v>
      </c>
      <c r="I47" s="14">
        <v>0.28000000000000003</v>
      </c>
      <c r="J47" s="109">
        <f t="shared" si="0"/>
        <v>2.8000000000000003</v>
      </c>
      <c r="K47" s="115"/>
    </row>
    <row r="48" spans="1:11">
      <c r="A48" s="114"/>
      <c r="B48" s="107">
        <v>20</v>
      </c>
      <c r="C48" s="10" t="s">
        <v>745</v>
      </c>
      <c r="D48" s="118" t="s">
        <v>745</v>
      </c>
      <c r="E48" s="118" t="s">
        <v>294</v>
      </c>
      <c r="F48" s="131"/>
      <c r="G48" s="132"/>
      <c r="H48" s="11" t="s">
        <v>746</v>
      </c>
      <c r="I48" s="14">
        <v>0.48</v>
      </c>
      <c r="J48" s="109">
        <f t="shared" si="0"/>
        <v>9.6</v>
      </c>
      <c r="K48" s="115"/>
    </row>
    <row r="49" spans="1:11" ht="12.95" customHeight="1">
      <c r="A49" s="114"/>
      <c r="B49" s="107">
        <v>20</v>
      </c>
      <c r="C49" s="10" t="s">
        <v>747</v>
      </c>
      <c r="D49" s="118" t="s">
        <v>747</v>
      </c>
      <c r="E49" s="118" t="s">
        <v>25</v>
      </c>
      <c r="F49" s="131" t="s">
        <v>273</v>
      </c>
      <c r="G49" s="132"/>
      <c r="H49" s="11" t="s">
        <v>748</v>
      </c>
      <c r="I49" s="14">
        <v>0.53</v>
      </c>
      <c r="J49" s="109">
        <f t="shared" si="0"/>
        <v>10.600000000000001</v>
      </c>
      <c r="K49" s="115"/>
    </row>
    <row r="50" spans="1:11" ht="24">
      <c r="A50" s="114"/>
      <c r="B50" s="107">
        <v>200</v>
      </c>
      <c r="C50" s="10" t="s">
        <v>710</v>
      </c>
      <c r="D50" s="118" t="s">
        <v>710</v>
      </c>
      <c r="E50" s="118"/>
      <c r="F50" s="131"/>
      <c r="G50" s="132"/>
      <c r="H50" s="11" t="s">
        <v>711</v>
      </c>
      <c r="I50" s="14">
        <v>0.19</v>
      </c>
      <c r="J50" s="109">
        <f t="shared" si="0"/>
        <v>38</v>
      </c>
      <c r="K50" s="115"/>
    </row>
    <row r="51" spans="1:11" ht="24">
      <c r="A51" s="114"/>
      <c r="B51" s="107">
        <v>2</v>
      </c>
      <c r="C51" s="10" t="s">
        <v>749</v>
      </c>
      <c r="D51" s="118" t="s">
        <v>749</v>
      </c>
      <c r="E51" s="118"/>
      <c r="F51" s="131"/>
      <c r="G51" s="132"/>
      <c r="H51" s="11" t="s">
        <v>750</v>
      </c>
      <c r="I51" s="14">
        <v>2.99</v>
      </c>
      <c r="J51" s="109">
        <f t="shared" si="0"/>
        <v>5.98</v>
      </c>
      <c r="K51" s="115"/>
    </row>
    <row r="52" spans="1:11" ht="24">
      <c r="A52" s="114"/>
      <c r="B52" s="108">
        <v>30</v>
      </c>
      <c r="C52" s="12" t="s">
        <v>751</v>
      </c>
      <c r="D52" s="119" t="s">
        <v>751</v>
      </c>
      <c r="E52" s="119" t="s">
        <v>583</v>
      </c>
      <c r="F52" s="133"/>
      <c r="G52" s="134"/>
      <c r="H52" s="13" t="s">
        <v>752</v>
      </c>
      <c r="I52" s="15">
        <v>0.63</v>
      </c>
      <c r="J52" s="110">
        <f t="shared" si="0"/>
        <v>18.899999999999999</v>
      </c>
      <c r="K52" s="115"/>
    </row>
    <row r="53" spans="1:11">
      <c r="A53" s="114"/>
      <c r="B53" s="126"/>
      <c r="C53" s="126"/>
      <c r="D53" s="126"/>
      <c r="E53" s="126"/>
      <c r="F53" s="126"/>
      <c r="G53" s="126"/>
      <c r="H53" s="126"/>
      <c r="I53" s="127" t="s">
        <v>255</v>
      </c>
      <c r="J53" s="128">
        <f>SUM(J22:J52)</f>
        <v>472.64000000000004</v>
      </c>
      <c r="K53" s="115"/>
    </row>
    <row r="54" spans="1:11">
      <c r="A54" s="114"/>
      <c r="B54" s="126"/>
      <c r="C54" s="126"/>
      <c r="D54" s="126"/>
      <c r="E54" s="126"/>
      <c r="F54" s="126"/>
      <c r="G54" s="126"/>
      <c r="H54" s="126"/>
      <c r="I54" s="127" t="s">
        <v>763</v>
      </c>
      <c r="J54" s="128">
        <v>0</v>
      </c>
      <c r="K54" s="115"/>
    </row>
    <row r="55" spans="1:11" hidden="1" outlineLevel="1">
      <c r="A55" s="114"/>
      <c r="B55" s="126"/>
      <c r="C55" s="126"/>
      <c r="D55" s="126"/>
      <c r="E55" s="126"/>
      <c r="F55" s="126"/>
      <c r="G55" s="126"/>
      <c r="H55" s="126"/>
      <c r="I55" s="127" t="s">
        <v>185</v>
      </c>
      <c r="J55" s="128">
        <v>0</v>
      </c>
      <c r="K55" s="115"/>
    </row>
    <row r="56" spans="1:11" collapsed="1">
      <c r="A56" s="114"/>
      <c r="B56" s="126"/>
      <c r="C56" s="126"/>
      <c r="D56" s="126"/>
      <c r="E56" s="126"/>
      <c r="F56" s="126"/>
      <c r="G56" s="126"/>
      <c r="H56" s="126"/>
      <c r="I56" s="127" t="s">
        <v>257</v>
      </c>
      <c r="J56" s="128">
        <f>SUM(J53:J55)</f>
        <v>472.64000000000004</v>
      </c>
      <c r="K56" s="115"/>
    </row>
    <row r="57" spans="1:11">
      <c r="A57" s="6"/>
      <c r="B57" s="7"/>
      <c r="C57" s="7"/>
      <c r="D57" s="7"/>
      <c r="E57" s="7"/>
      <c r="F57" s="7"/>
      <c r="G57" s="7"/>
      <c r="H57" s="7" t="s">
        <v>755</v>
      </c>
      <c r="I57" s="7"/>
      <c r="J57" s="7"/>
      <c r="K57" s="8"/>
    </row>
    <row r="59" spans="1:11">
      <c r="H59" s="1" t="s">
        <v>760</v>
      </c>
      <c r="I59" s="91">
        <f>'Tax Invoice'!E14</f>
        <v>37.65</v>
      </c>
    </row>
    <row r="60" spans="1:11">
      <c r="H60" s="1" t="s">
        <v>705</v>
      </c>
      <c r="I60" s="91">
        <f>'Tax Invoice'!M11</f>
        <v>35.369999999999997</v>
      </c>
    </row>
    <row r="61" spans="1:11">
      <c r="H61" s="1" t="s">
        <v>708</v>
      </c>
      <c r="I61" s="91">
        <f>I63/I60</f>
        <v>503.10703986429183</v>
      </c>
    </row>
    <row r="62" spans="1:11">
      <c r="H62" s="1" t="s">
        <v>709</v>
      </c>
      <c r="I62" s="91">
        <f>I64/I60</f>
        <v>503.10703986429183</v>
      </c>
    </row>
    <row r="63" spans="1:11">
      <c r="H63" s="1" t="s">
        <v>706</v>
      </c>
      <c r="I63" s="91">
        <f>I64</f>
        <v>17794.896000000001</v>
      </c>
    </row>
    <row r="64" spans="1:11">
      <c r="H64" s="1" t="s">
        <v>707</v>
      </c>
      <c r="I64" s="91">
        <f>J56*I59</f>
        <v>17794.896000000001</v>
      </c>
    </row>
  </sheetData>
  <mergeCells count="35">
    <mergeCell ref="J10:J11"/>
    <mergeCell ref="J14:J15"/>
    <mergeCell ref="F20:G20"/>
    <mergeCell ref="F21:G21"/>
    <mergeCell ref="F22:G22"/>
    <mergeCell ref="F50:G50"/>
    <mergeCell ref="F51:G51"/>
    <mergeCell ref="F52:G52"/>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1465</v>
      </c>
      <c r="O1" t="s">
        <v>144</v>
      </c>
      <c r="T1" t="s">
        <v>255</v>
      </c>
      <c r="U1">
        <v>472.64000000000004</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472.64000000000004</v>
      </c>
    </row>
    <row r="5" spans="1:21">
      <c r="A5" s="114"/>
      <c r="B5" s="121" t="s">
        <v>137</v>
      </c>
      <c r="C5" s="120"/>
      <c r="D5" s="120"/>
      <c r="E5" s="120"/>
      <c r="F5" s="120"/>
      <c r="G5" s="120"/>
      <c r="H5" s="120"/>
      <c r="I5" s="120"/>
      <c r="J5" s="115"/>
      <c r="S5" t="s">
        <v>755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35"/>
      <c r="J10" s="115"/>
    </row>
    <row r="11" spans="1:21">
      <c r="A11" s="114"/>
      <c r="B11" s="114" t="s">
        <v>713</v>
      </c>
      <c r="C11" s="120"/>
      <c r="D11" s="120"/>
      <c r="E11" s="115"/>
      <c r="F11" s="116"/>
      <c r="G11" s="116" t="s">
        <v>713</v>
      </c>
      <c r="H11" s="120"/>
      <c r="I11" s="136"/>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716</v>
      </c>
      <c r="C14" s="120"/>
      <c r="D14" s="120"/>
      <c r="E14" s="115"/>
      <c r="F14" s="116"/>
      <c r="G14" s="116" t="s">
        <v>716</v>
      </c>
      <c r="H14" s="120"/>
      <c r="I14" s="137">
        <v>45177</v>
      </c>
      <c r="J14" s="115"/>
    </row>
    <row r="15" spans="1:21">
      <c r="A15" s="114"/>
      <c r="B15" s="6" t="s">
        <v>6</v>
      </c>
      <c r="C15" s="7"/>
      <c r="D15" s="7"/>
      <c r="E15" s="8"/>
      <c r="F15" s="116"/>
      <c r="G15" s="9" t="s">
        <v>6</v>
      </c>
      <c r="H15" s="120"/>
      <c r="I15" s="138"/>
      <c r="J15" s="115"/>
    </row>
    <row r="16" spans="1:21">
      <c r="A16" s="114"/>
      <c r="B16" s="120"/>
      <c r="C16" s="120"/>
      <c r="D16" s="120"/>
      <c r="E16" s="120"/>
      <c r="F16" s="120"/>
      <c r="G16" s="120"/>
      <c r="H16" s="123" t="s">
        <v>142</v>
      </c>
      <c r="I16" s="129">
        <v>39923</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133</v>
      </c>
      <c r="J18" s="115"/>
    </row>
    <row r="19" spans="1:16">
      <c r="A19" s="114"/>
      <c r="B19" s="120"/>
      <c r="C19" s="120"/>
      <c r="D19" s="120"/>
      <c r="E19" s="120"/>
      <c r="F19" s="120"/>
      <c r="G19" s="120"/>
      <c r="H19" s="120"/>
      <c r="I19" s="120"/>
      <c r="J19" s="115"/>
      <c r="P19">
        <v>45177</v>
      </c>
    </row>
    <row r="20" spans="1:16">
      <c r="A20" s="114"/>
      <c r="B20" s="100" t="s">
        <v>198</v>
      </c>
      <c r="C20" s="100" t="s">
        <v>199</v>
      </c>
      <c r="D20" s="117" t="s">
        <v>200</v>
      </c>
      <c r="E20" s="139" t="s">
        <v>201</v>
      </c>
      <c r="F20" s="140"/>
      <c r="G20" s="100" t="s">
        <v>169</v>
      </c>
      <c r="H20" s="100" t="s">
        <v>202</v>
      </c>
      <c r="I20" s="100" t="s">
        <v>21</v>
      </c>
      <c r="J20" s="115"/>
    </row>
    <row r="21" spans="1:16">
      <c r="A21" s="114"/>
      <c r="B21" s="105"/>
      <c r="C21" s="105"/>
      <c r="D21" s="106"/>
      <c r="E21" s="141"/>
      <c r="F21" s="142"/>
      <c r="G21" s="105" t="s">
        <v>141</v>
      </c>
      <c r="H21" s="105"/>
      <c r="I21" s="105"/>
      <c r="J21" s="115"/>
    </row>
    <row r="22" spans="1:16" ht="108">
      <c r="A22" s="114"/>
      <c r="B22" s="107">
        <v>20</v>
      </c>
      <c r="C22" s="10" t="s">
        <v>104</v>
      </c>
      <c r="D22" s="118" t="s">
        <v>26</v>
      </c>
      <c r="E22" s="131"/>
      <c r="F22" s="132"/>
      <c r="G22" s="11" t="s">
        <v>719</v>
      </c>
      <c r="H22" s="14">
        <v>0.16</v>
      </c>
      <c r="I22" s="109">
        <f t="shared" ref="I22:I52" si="0">H22*B22</f>
        <v>3.2</v>
      </c>
      <c r="J22" s="115"/>
    </row>
    <row r="23" spans="1:16" ht="108">
      <c r="A23" s="114"/>
      <c r="B23" s="107">
        <v>20</v>
      </c>
      <c r="C23" s="10" t="s">
        <v>104</v>
      </c>
      <c r="D23" s="118" t="s">
        <v>27</v>
      </c>
      <c r="E23" s="131"/>
      <c r="F23" s="132"/>
      <c r="G23" s="11" t="s">
        <v>719</v>
      </c>
      <c r="H23" s="14">
        <v>0.16</v>
      </c>
      <c r="I23" s="109">
        <f t="shared" si="0"/>
        <v>3.2</v>
      </c>
      <c r="J23" s="115"/>
    </row>
    <row r="24" spans="1:16" ht="108">
      <c r="A24" s="114"/>
      <c r="B24" s="107">
        <v>20</v>
      </c>
      <c r="C24" s="10" t="s">
        <v>104</v>
      </c>
      <c r="D24" s="118" t="s">
        <v>28</v>
      </c>
      <c r="E24" s="131"/>
      <c r="F24" s="132"/>
      <c r="G24" s="11" t="s">
        <v>719</v>
      </c>
      <c r="H24" s="14">
        <v>0.17</v>
      </c>
      <c r="I24" s="109">
        <f t="shared" si="0"/>
        <v>3.4000000000000004</v>
      </c>
      <c r="J24" s="115"/>
    </row>
    <row r="25" spans="1:16" ht="180">
      <c r="A25" s="114"/>
      <c r="B25" s="107">
        <v>100</v>
      </c>
      <c r="C25" s="10" t="s">
        <v>720</v>
      </c>
      <c r="D25" s="118" t="s">
        <v>721</v>
      </c>
      <c r="E25" s="131"/>
      <c r="F25" s="132"/>
      <c r="G25" s="11" t="s">
        <v>756</v>
      </c>
      <c r="H25" s="14">
        <v>0.18</v>
      </c>
      <c r="I25" s="109">
        <f t="shared" si="0"/>
        <v>18</v>
      </c>
      <c r="J25" s="115"/>
    </row>
    <row r="26" spans="1:16" ht="180">
      <c r="A26" s="114"/>
      <c r="B26" s="107">
        <v>25</v>
      </c>
      <c r="C26" s="10" t="s">
        <v>720</v>
      </c>
      <c r="D26" s="118" t="s">
        <v>722</v>
      </c>
      <c r="E26" s="131"/>
      <c r="F26" s="132"/>
      <c r="G26" s="11" t="s">
        <v>756</v>
      </c>
      <c r="H26" s="14">
        <v>0.18</v>
      </c>
      <c r="I26" s="109">
        <f t="shared" si="0"/>
        <v>4.5</v>
      </c>
      <c r="J26" s="115"/>
    </row>
    <row r="27" spans="1:16" ht="108">
      <c r="A27" s="114"/>
      <c r="B27" s="107">
        <v>50</v>
      </c>
      <c r="C27" s="10" t="s">
        <v>723</v>
      </c>
      <c r="D27" s="118" t="s">
        <v>23</v>
      </c>
      <c r="E27" s="131"/>
      <c r="F27" s="132"/>
      <c r="G27" s="11" t="s">
        <v>724</v>
      </c>
      <c r="H27" s="14">
        <v>0.19</v>
      </c>
      <c r="I27" s="109">
        <f t="shared" si="0"/>
        <v>9.5</v>
      </c>
      <c r="J27" s="115"/>
    </row>
    <row r="28" spans="1:16" ht="108">
      <c r="A28" s="114"/>
      <c r="B28" s="107">
        <v>100</v>
      </c>
      <c r="C28" s="10" t="s">
        <v>723</v>
      </c>
      <c r="D28" s="118" t="s">
        <v>25</v>
      </c>
      <c r="E28" s="131"/>
      <c r="F28" s="132"/>
      <c r="G28" s="11" t="s">
        <v>724</v>
      </c>
      <c r="H28" s="14">
        <v>0.19</v>
      </c>
      <c r="I28" s="109">
        <f t="shared" si="0"/>
        <v>19</v>
      </c>
      <c r="J28" s="115"/>
    </row>
    <row r="29" spans="1:16" ht="132">
      <c r="A29" s="114"/>
      <c r="B29" s="107">
        <v>50</v>
      </c>
      <c r="C29" s="10" t="s">
        <v>725</v>
      </c>
      <c r="D29" s="118" t="s">
        <v>25</v>
      </c>
      <c r="E29" s="131" t="s">
        <v>272</v>
      </c>
      <c r="F29" s="132"/>
      <c r="G29" s="11" t="s">
        <v>726</v>
      </c>
      <c r="H29" s="14">
        <v>0.57999999999999996</v>
      </c>
      <c r="I29" s="109">
        <f t="shared" si="0"/>
        <v>28.999999999999996</v>
      </c>
      <c r="J29" s="115"/>
    </row>
    <row r="30" spans="1:16" ht="132">
      <c r="A30" s="114"/>
      <c r="B30" s="107">
        <v>2</v>
      </c>
      <c r="C30" s="10" t="s">
        <v>727</v>
      </c>
      <c r="D30" s="118" t="s">
        <v>26</v>
      </c>
      <c r="E30" s="131"/>
      <c r="F30" s="132"/>
      <c r="G30" s="11" t="s">
        <v>728</v>
      </c>
      <c r="H30" s="14">
        <v>15.71</v>
      </c>
      <c r="I30" s="109">
        <f t="shared" si="0"/>
        <v>31.42</v>
      </c>
      <c r="J30" s="115"/>
    </row>
    <row r="31" spans="1:16" ht="204">
      <c r="A31" s="114"/>
      <c r="B31" s="107">
        <v>2</v>
      </c>
      <c r="C31" s="10" t="s">
        <v>729</v>
      </c>
      <c r="D31" s="118" t="s">
        <v>26</v>
      </c>
      <c r="E31" s="131"/>
      <c r="F31" s="132"/>
      <c r="G31" s="11" t="s">
        <v>757</v>
      </c>
      <c r="H31" s="14">
        <v>15.71</v>
      </c>
      <c r="I31" s="109">
        <f t="shared" si="0"/>
        <v>31.42</v>
      </c>
      <c r="J31" s="115"/>
    </row>
    <row r="32" spans="1:16" ht="132">
      <c r="A32" s="114"/>
      <c r="B32" s="107">
        <v>2</v>
      </c>
      <c r="C32" s="10" t="s">
        <v>730</v>
      </c>
      <c r="D32" s="118" t="s">
        <v>28</v>
      </c>
      <c r="E32" s="131"/>
      <c r="F32" s="132"/>
      <c r="G32" s="11" t="s">
        <v>731</v>
      </c>
      <c r="H32" s="14">
        <v>23.06</v>
      </c>
      <c r="I32" s="109">
        <f t="shared" si="0"/>
        <v>46.12</v>
      </c>
      <c r="J32" s="115"/>
    </row>
    <row r="33" spans="1:10" ht="132">
      <c r="A33" s="114"/>
      <c r="B33" s="107">
        <v>1</v>
      </c>
      <c r="C33" s="10" t="s">
        <v>730</v>
      </c>
      <c r="D33" s="118" t="s">
        <v>29</v>
      </c>
      <c r="E33" s="131"/>
      <c r="F33" s="132"/>
      <c r="G33" s="11" t="s">
        <v>731</v>
      </c>
      <c r="H33" s="14">
        <v>23.06</v>
      </c>
      <c r="I33" s="109">
        <f t="shared" si="0"/>
        <v>23.06</v>
      </c>
      <c r="J33" s="115"/>
    </row>
    <row r="34" spans="1:10" ht="108">
      <c r="A34" s="114"/>
      <c r="B34" s="107">
        <v>50</v>
      </c>
      <c r="C34" s="10" t="s">
        <v>732</v>
      </c>
      <c r="D34" s="118" t="s">
        <v>23</v>
      </c>
      <c r="E34" s="131"/>
      <c r="F34" s="132"/>
      <c r="G34" s="11" t="s">
        <v>733</v>
      </c>
      <c r="H34" s="14">
        <v>0.16</v>
      </c>
      <c r="I34" s="109">
        <f t="shared" si="0"/>
        <v>8</v>
      </c>
      <c r="J34" s="115"/>
    </row>
    <row r="35" spans="1:10" ht="108">
      <c r="A35" s="114"/>
      <c r="B35" s="107">
        <v>50</v>
      </c>
      <c r="C35" s="10" t="s">
        <v>732</v>
      </c>
      <c r="D35" s="118" t="s">
        <v>25</v>
      </c>
      <c r="E35" s="131"/>
      <c r="F35" s="132"/>
      <c r="G35" s="11" t="s">
        <v>733</v>
      </c>
      <c r="H35" s="14">
        <v>0.16</v>
      </c>
      <c r="I35" s="109">
        <f t="shared" si="0"/>
        <v>8</v>
      </c>
      <c r="J35" s="115"/>
    </row>
    <row r="36" spans="1:10" ht="108">
      <c r="A36" s="114"/>
      <c r="B36" s="107">
        <v>50</v>
      </c>
      <c r="C36" s="10" t="s">
        <v>732</v>
      </c>
      <c r="D36" s="118" t="s">
        <v>28</v>
      </c>
      <c r="E36" s="131"/>
      <c r="F36" s="132"/>
      <c r="G36" s="11" t="s">
        <v>733</v>
      </c>
      <c r="H36" s="14">
        <v>0.19</v>
      </c>
      <c r="I36" s="109">
        <f t="shared" si="0"/>
        <v>9.5</v>
      </c>
      <c r="J36" s="115"/>
    </row>
    <row r="37" spans="1:10" ht="108">
      <c r="A37" s="114"/>
      <c r="B37" s="107">
        <v>100</v>
      </c>
      <c r="C37" s="10" t="s">
        <v>732</v>
      </c>
      <c r="D37" s="118" t="s">
        <v>29</v>
      </c>
      <c r="E37" s="131"/>
      <c r="F37" s="132"/>
      <c r="G37" s="11" t="s">
        <v>733</v>
      </c>
      <c r="H37" s="14">
        <v>0.19</v>
      </c>
      <c r="I37" s="109">
        <f t="shared" si="0"/>
        <v>19</v>
      </c>
      <c r="J37" s="115"/>
    </row>
    <row r="38" spans="1:10" ht="108">
      <c r="A38" s="114"/>
      <c r="B38" s="107">
        <v>50</v>
      </c>
      <c r="C38" s="10" t="s">
        <v>734</v>
      </c>
      <c r="D38" s="118" t="s">
        <v>23</v>
      </c>
      <c r="E38" s="131"/>
      <c r="F38" s="132"/>
      <c r="G38" s="11" t="s">
        <v>735</v>
      </c>
      <c r="H38" s="14">
        <v>0.17</v>
      </c>
      <c r="I38" s="109">
        <f t="shared" si="0"/>
        <v>8.5</v>
      </c>
      <c r="J38" s="115"/>
    </row>
    <row r="39" spans="1:10" ht="108">
      <c r="A39" s="114"/>
      <c r="B39" s="107">
        <v>50</v>
      </c>
      <c r="C39" s="10" t="s">
        <v>734</v>
      </c>
      <c r="D39" s="118" t="s">
        <v>25</v>
      </c>
      <c r="E39" s="131"/>
      <c r="F39" s="132"/>
      <c r="G39" s="11" t="s">
        <v>735</v>
      </c>
      <c r="H39" s="14">
        <v>0.17</v>
      </c>
      <c r="I39" s="109">
        <f t="shared" si="0"/>
        <v>8.5</v>
      </c>
      <c r="J39" s="115"/>
    </row>
    <row r="40" spans="1:10" ht="168">
      <c r="A40" s="114"/>
      <c r="B40" s="107">
        <v>100</v>
      </c>
      <c r="C40" s="10" t="s">
        <v>736</v>
      </c>
      <c r="D40" s="118" t="s">
        <v>583</v>
      </c>
      <c r="E40" s="131"/>
      <c r="F40" s="132"/>
      <c r="G40" s="11" t="s">
        <v>758</v>
      </c>
      <c r="H40" s="14">
        <v>0.17</v>
      </c>
      <c r="I40" s="109">
        <f t="shared" si="0"/>
        <v>17</v>
      </c>
      <c r="J40" s="115"/>
    </row>
    <row r="41" spans="1:10" ht="168">
      <c r="A41" s="114"/>
      <c r="B41" s="107">
        <v>50</v>
      </c>
      <c r="C41" s="10" t="s">
        <v>736</v>
      </c>
      <c r="D41" s="118" t="s">
        <v>737</v>
      </c>
      <c r="E41" s="131"/>
      <c r="F41" s="132"/>
      <c r="G41" s="11" t="s">
        <v>758</v>
      </c>
      <c r="H41" s="14">
        <v>0.17</v>
      </c>
      <c r="I41" s="109">
        <f t="shared" si="0"/>
        <v>8.5</v>
      </c>
      <c r="J41" s="115"/>
    </row>
    <row r="42" spans="1:10" ht="156">
      <c r="A42" s="114"/>
      <c r="B42" s="107">
        <v>150</v>
      </c>
      <c r="C42" s="10" t="s">
        <v>738</v>
      </c>
      <c r="D42" s="118" t="s">
        <v>583</v>
      </c>
      <c r="E42" s="131"/>
      <c r="F42" s="132"/>
      <c r="G42" s="11" t="s">
        <v>759</v>
      </c>
      <c r="H42" s="14">
        <v>0.18</v>
      </c>
      <c r="I42" s="109">
        <f t="shared" si="0"/>
        <v>27</v>
      </c>
      <c r="J42" s="115"/>
    </row>
    <row r="43" spans="1:10" ht="156">
      <c r="A43" s="114"/>
      <c r="B43" s="107">
        <v>50</v>
      </c>
      <c r="C43" s="10" t="s">
        <v>738</v>
      </c>
      <c r="D43" s="118" t="s">
        <v>737</v>
      </c>
      <c r="E43" s="131"/>
      <c r="F43" s="132"/>
      <c r="G43" s="11" t="s">
        <v>759</v>
      </c>
      <c r="H43" s="14">
        <v>0.18</v>
      </c>
      <c r="I43" s="109">
        <f t="shared" si="0"/>
        <v>9</v>
      </c>
      <c r="J43" s="115"/>
    </row>
    <row r="44" spans="1:10" ht="156">
      <c r="A44" s="114"/>
      <c r="B44" s="107">
        <v>50</v>
      </c>
      <c r="C44" s="10" t="s">
        <v>738</v>
      </c>
      <c r="D44" s="118" t="s">
        <v>722</v>
      </c>
      <c r="E44" s="131"/>
      <c r="F44" s="132"/>
      <c r="G44" s="11" t="s">
        <v>759</v>
      </c>
      <c r="H44" s="14">
        <v>0.18</v>
      </c>
      <c r="I44" s="109">
        <f t="shared" si="0"/>
        <v>9</v>
      </c>
      <c r="J44" s="115"/>
    </row>
    <row r="45" spans="1:10" ht="180">
      <c r="A45" s="114"/>
      <c r="B45" s="107">
        <v>1</v>
      </c>
      <c r="C45" s="10" t="s">
        <v>739</v>
      </c>
      <c r="D45" s="118"/>
      <c r="E45" s="131"/>
      <c r="F45" s="132"/>
      <c r="G45" s="11" t="s">
        <v>740</v>
      </c>
      <c r="H45" s="14">
        <v>19.34</v>
      </c>
      <c r="I45" s="109">
        <f t="shared" si="0"/>
        <v>19.34</v>
      </c>
      <c r="J45" s="115"/>
    </row>
    <row r="46" spans="1:10" ht="108">
      <c r="A46" s="114"/>
      <c r="B46" s="107">
        <v>40</v>
      </c>
      <c r="C46" s="10" t="s">
        <v>741</v>
      </c>
      <c r="D46" s="118" t="s">
        <v>25</v>
      </c>
      <c r="E46" s="131"/>
      <c r="F46" s="132"/>
      <c r="G46" s="11" t="s">
        <v>742</v>
      </c>
      <c r="H46" s="14">
        <v>0.34</v>
      </c>
      <c r="I46" s="109">
        <f t="shared" si="0"/>
        <v>13.600000000000001</v>
      </c>
      <c r="J46" s="115"/>
    </row>
    <row r="47" spans="1:10" ht="108">
      <c r="A47" s="114"/>
      <c r="B47" s="107">
        <v>10</v>
      </c>
      <c r="C47" s="10" t="s">
        <v>743</v>
      </c>
      <c r="D47" s="118" t="s">
        <v>25</v>
      </c>
      <c r="E47" s="131"/>
      <c r="F47" s="132"/>
      <c r="G47" s="11" t="s">
        <v>744</v>
      </c>
      <c r="H47" s="14">
        <v>0.28000000000000003</v>
      </c>
      <c r="I47" s="109">
        <f t="shared" si="0"/>
        <v>2.8000000000000003</v>
      </c>
      <c r="J47" s="115"/>
    </row>
    <row r="48" spans="1:10" ht="84">
      <c r="A48" s="114"/>
      <c r="B48" s="107">
        <v>20</v>
      </c>
      <c r="C48" s="10" t="s">
        <v>745</v>
      </c>
      <c r="D48" s="118" t="s">
        <v>294</v>
      </c>
      <c r="E48" s="131"/>
      <c r="F48" s="132"/>
      <c r="G48" s="11" t="s">
        <v>746</v>
      </c>
      <c r="H48" s="14">
        <v>0.48</v>
      </c>
      <c r="I48" s="109">
        <f t="shared" si="0"/>
        <v>9.6</v>
      </c>
      <c r="J48" s="115"/>
    </row>
    <row r="49" spans="1:10" ht="96">
      <c r="A49" s="114"/>
      <c r="B49" s="107">
        <v>20</v>
      </c>
      <c r="C49" s="10" t="s">
        <v>747</v>
      </c>
      <c r="D49" s="118" t="s">
        <v>25</v>
      </c>
      <c r="E49" s="131" t="s">
        <v>273</v>
      </c>
      <c r="F49" s="132"/>
      <c r="G49" s="11" t="s">
        <v>748</v>
      </c>
      <c r="H49" s="14">
        <v>0.53</v>
      </c>
      <c r="I49" s="109">
        <f t="shared" si="0"/>
        <v>10.600000000000001</v>
      </c>
      <c r="J49" s="115"/>
    </row>
    <row r="50" spans="1:10" ht="132">
      <c r="A50" s="114"/>
      <c r="B50" s="107">
        <v>200</v>
      </c>
      <c r="C50" s="10" t="s">
        <v>710</v>
      </c>
      <c r="D50" s="118"/>
      <c r="E50" s="131"/>
      <c r="F50" s="132"/>
      <c r="G50" s="11" t="s">
        <v>711</v>
      </c>
      <c r="H50" s="14">
        <v>0.19</v>
      </c>
      <c r="I50" s="109">
        <f t="shared" si="0"/>
        <v>38</v>
      </c>
      <c r="J50" s="115"/>
    </row>
    <row r="51" spans="1:10" ht="156">
      <c r="A51" s="114"/>
      <c r="B51" s="107">
        <v>2</v>
      </c>
      <c r="C51" s="10" t="s">
        <v>749</v>
      </c>
      <c r="D51" s="118"/>
      <c r="E51" s="131"/>
      <c r="F51" s="132"/>
      <c r="G51" s="11" t="s">
        <v>750</v>
      </c>
      <c r="H51" s="14">
        <v>2.99</v>
      </c>
      <c r="I51" s="109">
        <f t="shared" si="0"/>
        <v>5.98</v>
      </c>
      <c r="J51" s="115"/>
    </row>
    <row r="52" spans="1:10" ht="108">
      <c r="A52" s="114"/>
      <c r="B52" s="108">
        <v>30</v>
      </c>
      <c r="C52" s="12" t="s">
        <v>751</v>
      </c>
      <c r="D52" s="119" t="s">
        <v>583</v>
      </c>
      <c r="E52" s="133"/>
      <c r="F52" s="134"/>
      <c r="G52" s="13" t="s">
        <v>752</v>
      </c>
      <c r="H52" s="15">
        <v>0.63</v>
      </c>
      <c r="I52" s="110">
        <f t="shared" si="0"/>
        <v>18.899999999999999</v>
      </c>
      <c r="J52" s="115"/>
    </row>
  </sheetData>
  <mergeCells count="35">
    <mergeCell ref="E50:F50"/>
    <mergeCell ref="E51:F51"/>
    <mergeCell ref="E52:F52"/>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472.64000000000004</v>
      </c>
      <c r="O2" t="s">
        <v>182</v>
      </c>
    </row>
    <row r="3" spans="1:15" ht="12.75" customHeight="1">
      <c r="A3" s="114"/>
      <c r="B3" s="121" t="s">
        <v>785</v>
      </c>
      <c r="C3" s="120"/>
      <c r="D3" s="120"/>
      <c r="E3" s="120"/>
      <c r="F3" s="120"/>
      <c r="G3" s="120"/>
      <c r="H3" s="120"/>
      <c r="I3" s="120"/>
      <c r="J3" s="120"/>
      <c r="K3" s="120"/>
      <c r="L3" s="115"/>
      <c r="N3">
        <v>472.64000000000004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35">
        <f>IF(Invoice!J10&lt;&gt;"",Invoice!J10,"")</f>
        <v>51363</v>
      </c>
      <c r="L10" s="115"/>
    </row>
    <row r="11" spans="1:15" ht="12.75" customHeight="1">
      <c r="A11" s="114"/>
      <c r="B11" s="114" t="s">
        <v>713</v>
      </c>
      <c r="C11" s="120"/>
      <c r="D11" s="120"/>
      <c r="E11" s="120"/>
      <c r="F11" s="115"/>
      <c r="G11" s="116"/>
      <c r="H11" s="116" t="s">
        <v>713</v>
      </c>
      <c r="I11" s="120"/>
      <c r="J11" s="120"/>
      <c r="K11" s="136"/>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4" t="s">
        <v>762</v>
      </c>
      <c r="C13" s="120"/>
      <c r="D13" s="120"/>
      <c r="E13" s="120"/>
      <c r="F13" s="115"/>
      <c r="G13" s="116"/>
      <c r="H13" s="116" t="s">
        <v>762</v>
      </c>
      <c r="I13" s="120"/>
      <c r="J13" s="120"/>
      <c r="K13" s="99" t="s">
        <v>11</v>
      </c>
      <c r="L13" s="115"/>
    </row>
    <row r="14" spans="1:15" ht="15" customHeight="1">
      <c r="A14" s="114"/>
      <c r="B14" s="114" t="s">
        <v>716</v>
      </c>
      <c r="C14" s="120"/>
      <c r="D14" s="120"/>
      <c r="E14" s="120"/>
      <c r="F14" s="115"/>
      <c r="G14" s="116"/>
      <c r="H14" s="116" t="s">
        <v>716</v>
      </c>
      <c r="I14" s="120"/>
      <c r="J14" s="120"/>
      <c r="K14" s="137">
        <f>Invoice!J14</f>
        <v>45178</v>
      </c>
      <c r="L14" s="115"/>
    </row>
    <row r="15" spans="1:15" ht="15" customHeight="1">
      <c r="A15" s="114"/>
      <c r="B15" s="6" t="s">
        <v>6</v>
      </c>
      <c r="C15" s="7"/>
      <c r="D15" s="7"/>
      <c r="E15" s="7"/>
      <c r="F15" s="8"/>
      <c r="G15" s="116"/>
      <c r="H15" s="9" t="s">
        <v>6</v>
      </c>
      <c r="I15" s="120"/>
      <c r="J15" s="120"/>
      <c r="K15" s="138"/>
      <c r="L15" s="115"/>
    </row>
    <row r="16" spans="1:15" ht="15" customHeight="1">
      <c r="A16" s="114"/>
      <c r="B16" s="120"/>
      <c r="C16" s="120"/>
      <c r="D16" s="120"/>
      <c r="E16" s="120"/>
      <c r="F16" s="120"/>
      <c r="G16" s="120"/>
      <c r="H16" s="120"/>
      <c r="I16" s="123" t="s">
        <v>142</v>
      </c>
      <c r="J16" s="123" t="s">
        <v>142</v>
      </c>
      <c r="K16" s="129">
        <v>39923</v>
      </c>
      <c r="L16" s="115"/>
    </row>
    <row r="17" spans="1:12" ht="12.75" customHeight="1">
      <c r="A17" s="114"/>
      <c r="B17" s="120" t="s">
        <v>780</v>
      </c>
      <c r="C17" s="120"/>
      <c r="D17" s="120"/>
      <c r="E17" s="120"/>
      <c r="F17" s="120"/>
      <c r="G17" s="120"/>
      <c r="H17" s="120"/>
      <c r="I17" s="123" t="s">
        <v>143</v>
      </c>
      <c r="J17" s="123" t="s">
        <v>143</v>
      </c>
      <c r="K17" s="129" t="str">
        <f>IF(Invoice!J17&lt;&gt;"",Invoice!J17,"")</f>
        <v>Leo</v>
      </c>
      <c r="L17" s="115"/>
    </row>
    <row r="18" spans="1:12" ht="18" customHeight="1">
      <c r="A18" s="114"/>
      <c r="B18" s="120" t="s">
        <v>718</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9" t="s">
        <v>201</v>
      </c>
      <c r="G20" s="140"/>
      <c r="H20" s="100" t="s">
        <v>169</v>
      </c>
      <c r="I20" s="100" t="s">
        <v>202</v>
      </c>
      <c r="J20" s="100" t="s">
        <v>202</v>
      </c>
      <c r="K20" s="100" t="s">
        <v>21</v>
      </c>
      <c r="L20" s="115"/>
    </row>
    <row r="21" spans="1:12" ht="39">
      <c r="A21" s="114"/>
      <c r="B21" s="105"/>
      <c r="C21" s="105"/>
      <c r="D21" s="105"/>
      <c r="E21" s="106"/>
      <c r="F21" s="141"/>
      <c r="G21" s="142"/>
      <c r="H21" s="130" t="s">
        <v>781</v>
      </c>
      <c r="I21" s="105"/>
      <c r="J21" s="105"/>
      <c r="K21" s="105"/>
      <c r="L21" s="115"/>
    </row>
    <row r="22" spans="1:12" ht="12.75" customHeight="1">
      <c r="A22" s="114"/>
      <c r="B22" s="107">
        <f>'Tax Invoice'!D18</f>
        <v>20</v>
      </c>
      <c r="C22" s="10" t="s">
        <v>104</v>
      </c>
      <c r="D22" s="10" t="s">
        <v>104</v>
      </c>
      <c r="E22" s="118" t="s">
        <v>26</v>
      </c>
      <c r="F22" s="131"/>
      <c r="G22" s="132"/>
      <c r="H22" s="11" t="s">
        <v>719</v>
      </c>
      <c r="I22" s="14">
        <f t="shared" ref="I22:I52" si="0">ROUNDUP(J22*$N$1,2)</f>
        <v>0.04</v>
      </c>
      <c r="J22" s="14">
        <v>0.16</v>
      </c>
      <c r="K22" s="109">
        <f t="shared" ref="K22:K52" si="1">I22*B22</f>
        <v>0.8</v>
      </c>
      <c r="L22" s="115"/>
    </row>
    <row r="23" spans="1:12" ht="12.75" customHeight="1">
      <c r="A23" s="114"/>
      <c r="B23" s="107">
        <f>'Tax Invoice'!D19</f>
        <v>20</v>
      </c>
      <c r="C23" s="10" t="s">
        <v>104</v>
      </c>
      <c r="D23" s="10" t="s">
        <v>104</v>
      </c>
      <c r="E23" s="118" t="s">
        <v>27</v>
      </c>
      <c r="F23" s="131"/>
      <c r="G23" s="132"/>
      <c r="H23" s="11" t="s">
        <v>719</v>
      </c>
      <c r="I23" s="14">
        <f t="shared" si="0"/>
        <v>0.04</v>
      </c>
      <c r="J23" s="14">
        <v>0.16</v>
      </c>
      <c r="K23" s="109">
        <f t="shared" si="1"/>
        <v>0.8</v>
      </c>
      <c r="L23" s="115"/>
    </row>
    <row r="24" spans="1:12" ht="12.75" customHeight="1">
      <c r="A24" s="114"/>
      <c r="B24" s="107">
        <f>'Tax Invoice'!D20</f>
        <v>20</v>
      </c>
      <c r="C24" s="10" t="s">
        <v>104</v>
      </c>
      <c r="D24" s="10" t="s">
        <v>753</v>
      </c>
      <c r="E24" s="118" t="s">
        <v>28</v>
      </c>
      <c r="F24" s="131"/>
      <c r="G24" s="132"/>
      <c r="H24" s="11" t="s">
        <v>719</v>
      </c>
      <c r="I24" s="14">
        <f t="shared" si="0"/>
        <v>0.05</v>
      </c>
      <c r="J24" s="14">
        <v>0.17</v>
      </c>
      <c r="K24" s="109">
        <f t="shared" si="1"/>
        <v>1</v>
      </c>
      <c r="L24" s="115"/>
    </row>
    <row r="25" spans="1:12" ht="24" customHeight="1">
      <c r="A25" s="114"/>
      <c r="B25" s="107">
        <f>'Tax Invoice'!D21</f>
        <v>100</v>
      </c>
      <c r="C25" s="10" t="s">
        <v>720</v>
      </c>
      <c r="D25" s="10" t="s">
        <v>720</v>
      </c>
      <c r="E25" s="118" t="s">
        <v>721</v>
      </c>
      <c r="F25" s="131"/>
      <c r="G25" s="132"/>
      <c r="H25" s="11" t="s">
        <v>765</v>
      </c>
      <c r="I25" s="14">
        <f t="shared" si="0"/>
        <v>0.05</v>
      </c>
      <c r="J25" s="14">
        <v>0.18</v>
      </c>
      <c r="K25" s="109">
        <f t="shared" si="1"/>
        <v>5</v>
      </c>
      <c r="L25" s="115"/>
    </row>
    <row r="26" spans="1:12" ht="24" customHeight="1">
      <c r="A26" s="114"/>
      <c r="B26" s="107">
        <f>'Tax Invoice'!D22</f>
        <v>25</v>
      </c>
      <c r="C26" s="10" t="s">
        <v>720</v>
      </c>
      <c r="D26" s="10" t="s">
        <v>720</v>
      </c>
      <c r="E26" s="118" t="s">
        <v>722</v>
      </c>
      <c r="F26" s="131"/>
      <c r="G26" s="132"/>
      <c r="H26" s="11" t="s">
        <v>765</v>
      </c>
      <c r="I26" s="14">
        <f t="shared" si="0"/>
        <v>0.05</v>
      </c>
      <c r="J26" s="14">
        <v>0.18</v>
      </c>
      <c r="K26" s="109">
        <f t="shared" si="1"/>
        <v>1.25</v>
      </c>
      <c r="L26" s="115"/>
    </row>
    <row r="27" spans="1:12" ht="12.95" customHeight="1">
      <c r="A27" s="114"/>
      <c r="B27" s="107">
        <f>'Tax Invoice'!D23</f>
        <v>50</v>
      </c>
      <c r="C27" s="10" t="s">
        <v>723</v>
      </c>
      <c r="D27" s="10" t="s">
        <v>723</v>
      </c>
      <c r="E27" s="118" t="s">
        <v>23</v>
      </c>
      <c r="F27" s="131"/>
      <c r="G27" s="132"/>
      <c r="H27" s="11" t="s">
        <v>772</v>
      </c>
      <c r="I27" s="14">
        <f t="shared" si="0"/>
        <v>0.05</v>
      </c>
      <c r="J27" s="14">
        <v>0.19</v>
      </c>
      <c r="K27" s="109">
        <f t="shared" si="1"/>
        <v>2.5</v>
      </c>
      <c r="L27" s="115"/>
    </row>
    <row r="28" spans="1:12" ht="12.95" customHeight="1">
      <c r="A28" s="114"/>
      <c r="B28" s="107">
        <f>'Tax Invoice'!D24</f>
        <v>100</v>
      </c>
      <c r="C28" s="10" t="s">
        <v>723</v>
      </c>
      <c r="D28" s="10" t="s">
        <v>723</v>
      </c>
      <c r="E28" s="118" t="s">
        <v>25</v>
      </c>
      <c r="F28" s="131"/>
      <c r="G28" s="132"/>
      <c r="H28" s="11" t="s">
        <v>772</v>
      </c>
      <c r="I28" s="14">
        <f t="shared" si="0"/>
        <v>0.05</v>
      </c>
      <c r="J28" s="14">
        <v>0.19</v>
      </c>
      <c r="K28" s="109">
        <f t="shared" si="1"/>
        <v>5</v>
      </c>
      <c r="L28" s="115"/>
    </row>
    <row r="29" spans="1:12" ht="12.95" customHeight="1">
      <c r="A29" s="114"/>
      <c r="B29" s="107">
        <f>'Tax Invoice'!D25</f>
        <v>50</v>
      </c>
      <c r="C29" s="10" t="s">
        <v>725</v>
      </c>
      <c r="D29" s="10" t="s">
        <v>725</v>
      </c>
      <c r="E29" s="118" t="s">
        <v>25</v>
      </c>
      <c r="F29" s="131" t="s">
        <v>272</v>
      </c>
      <c r="G29" s="132"/>
      <c r="H29" s="11" t="s">
        <v>777</v>
      </c>
      <c r="I29" s="14">
        <f t="shared" si="0"/>
        <v>0.15000000000000002</v>
      </c>
      <c r="J29" s="14">
        <v>0.57999999999999996</v>
      </c>
      <c r="K29" s="109">
        <f t="shared" si="1"/>
        <v>7.5000000000000009</v>
      </c>
      <c r="L29" s="115"/>
    </row>
    <row r="30" spans="1:12" ht="24" customHeight="1">
      <c r="A30" s="114"/>
      <c r="B30" s="107">
        <f>'Tax Invoice'!D26</f>
        <v>2</v>
      </c>
      <c r="C30" s="10" t="s">
        <v>727</v>
      </c>
      <c r="D30" s="10" t="s">
        <v>727</v>
      </c>
      <c r="E30" s="118" t="s">
        <v>26</v>
      </c>
      <c r="F30" s="131"/>
      <c r="G30" s="132"/>
      <c r="H30" s="11" t="s">
        <v>773</v>
      </c>
      <c r="I30" s="14">
        <f t="shared" si="0"/>
        <v>3.9299999999999997</v>
      </c>
      <c r="J30" s="14">
        <v>15.71</v>
      </c>
      <c r="K30" s="109">
        <f t="shared" si="1"/>
        <v>7.8599999999999994</v>
      </c>
      <c r="L30" s="115"/>
    </row>
    <row r="31" spans="1:12" ht="24" customHeight="1">
      <c r="A31" s="114"/>
      <c r="B31" s="107">
        <f>'Tax Invoice'!D27</f>
        <v>2</v>
      </c>
      <c r="C31" s="10" t="s">
        <v>729</v>
      </c>
      <c r="D31" s="10" t="s">
        <v>729</v>
      </c>
      <c r="E31" s="118" t="s">
        <v>26</v>
      </c>
      <c r="F31" s="131"/>
      <c r="G31" s="132"/>
      <c r="H31" s="11" t="s">
        <v>774</v>
      </c>
      <c r="I31" s="14">
        <f t="shared" si="0"/>
        <v>3.9299999999999997</v>
      </c>
      <c r="J31" s="14">
        <v>15.71</v>
      </c>
      <c r="K31" s="109">
        <f t="shared" si="1"/>
        <v>7.8599999999999994</v>
      </c>
      <c r="L31" s="115"/>
    </row>
    <row r="32" spans="1:12" ht="24" customHeight="1">
      <c r="A32" s="114"/>
      <c r="B32" s="107">
        <f>'Tax Invoice'!D28</f>
        <v>2</v>
      </c>
      <c r="C32" s="10" t="s">
        <v>730</v>
      </c>
      <c r="D32" s="10" t="s">
        <v>730</v>
      </c>
      <c r="E32" s="118" t="s">
        <v>28</v>
      </c>
      <c r="F32" s="131"/>
      <c r="G32" s="132"/>
      <c r="H32" s="11" t="s">
        <v>782</v>
      </c>
      <c r="I32" s="14">
        <f t="shared" si="0"/>
        <v>5.77</v>
      </c>
      <c r="J32" s="14">
        <v>23.06</v>
      </c>
      <c r="K32" s="109">
        <f t="shared" si="1"/>
        <v>11.54</v>
      </c>
      <c r="L32" s="115"/>
    </row>
    <row r="33" spans="1:12" ht="24" customHeight="1">
      <c r="A33" s="114"/>
      <c r="B33" s="107">
        <f>'Tax Invoice'!D29</f>
        <v>1</v>
      </c>
      <c r="C33" s="10" t="s">
        <v>730</v>
      </c>
      <c r="D33" s="10" t="s">
        <v>730</v>
      </c>
      <c r="E33" s="118" t="s">
        <v>29</v>
      </c>
      <c r="F33" s="131"/>
      <c r="G33" s="132"/>
      <c r="H33" s="11" t="s">
        <v>782</v>
      </c>
      <c r="I33" s="14">
        <f t="shared" si="0"/>
        <v>5.77</v>
      </c>
      <c r="J33" s="14">
        <v>23.06</v>
      </c>
      <c r="K33" s="109">
        <f t="shared" si="1"/>
        <v>5.77</v>
      </c>
      <c r="L33" s="115"/>
    </row>
    <row r="34" spans="1:12" ht="12.95" customHeight="1">
      <c r="A34" s="114"/>
      <c r="B34" s="107">
        <f>'Tax Invoice'!D30</f>
        <v>50</v>
      </c>
      <c r="C34" s="10" t="s">
        <v>732</v>
      </c>
      <c r="D34" s="10" t="s">
        <v>732</v>
      </c>
      <c r="E34" s="118" t="s">
        <v>23</v>
      </c>
      <c r="F34" s="131"/>
      <c r="G34" s="132"/>
      <c r="H34" s="11" t="s">
        <v>766</v>
      </c>
      <c r="I34" s="14">
        <f t="shared" si="0"/>
        <v>0.04</v>
      </c>
      <c r="J34" s="14">
        <v>0.16</v>
      </c>
      <c r="K34" s="109">
        <f t="shared" si="1"/>
        <v>2</v>
      </c>
      <c r="L34" s="115"/>
    </row>
    <row r="35" spans="1:12" ht="12.95" customHeight="1">
      <c r="A35" s="114"/>
      <c r="B35" s="107">
        <f>'Tax Invoice'!D31</f>
        <v>50</v>
      </c>
      <c r="C35" s="10" t="s">
        <v>732</v>
      </c>
      <c r="D35" s="10" t="s">
        <v>732</v>
      </c>
      <c r="E35" s="118" t="s">
        <v>25</v>
      </c>
      <c r="F35" s="131"/>
      <c r="G35" s="132"/>
      <c r="H35" s="11" t="s">
        <v>766</v>
      </c>
      <c r="I35" s="14">
        <f t="shared" si="0"/>
        <v>0.04</v>
      </c>
      <c r="J35" s="14">
        <v>0.16</v>
      </c>
      <c r="K35" s="109">
        <f t="shared" si="1"/>
        <v>2</v>
      </c>
      <c r="L35" s="115"/>
    </row>
    <row r="36" spans="1:12" ht="12.95" customHeight="1">
      <c r="A36" s="114"/>
      <c r="B36" s="107">
        <f>'Tax Invoice'!D32</f>
        <v>50</v>
      </c>
      <c r="C36" s="10" t="s">
        <v>732</v>
      </c>
      <c r="D36" s="10" t="s">
        <v>754</v>
      </c>
      <c r="E36" s="118" t="s">
        <v>28</v>
      </c>
      <c r="F36" s="131"/>
      <c r="G36" s="132"/>
      <c r="H36" s="11" t="s">
        <v>766</v>
      </c>
      <c r="I36" s="14">
        <f t="shared" si="0"/>
        <v>0.05</v>
      </c>
      <c r="J36" s="14">
        <v>0.19</v>
      </c>
      <c r="K36" s="109">
        <f t="shared" si="1"/>
        <v>2.5</v>
      </c>
      <c r="L36" s="115"/>
    </row>
    <row r="37" spans="1:12" ht="12.95" customHeight="1">
      <c r="A37" s="114"/>
      <c r="B37" s="107">
        <f>'Tax Invoice'!D33</f>
        <v>100</v>
      </c>
      <c r="C37" s="10" t="s">
        <v>732</v>
      </c>
      <c r="D37" s="10" t="s">
        <v>754</v>
      </c>
      <c r="E37" s="118" t="s">
        <v>29</v>
      </c>
      <c r="F37" s="131"/>
      <c r="G37" s="132"/>
      <c r="H37" s="11" t="s">
        <v>766</v>
      </c>
      <c r="I37" s="14">
        <f t="shared" si="0"/>
        <v>0.05</v>
      </c>
      <c r="J37" s="14">
        <v>0.19</v>
      </c>
      <c r="K37" s="109">
        <f t="shared" si="1"/>
        <v>5</v>
      </c>
      <c r="L37" s="115"/>
    </row>
    <row r="38" spans="1:12" ht="12.95" customHeight="1">
      <c r="A38" s="114"/>
      <c r="B38" s="107">
        <f>'Tax Invoice'!D34</f>
        <v>50</v>
      </c>
      <c r="C38" s="10" t="s">
        <v>734</v>
      </c>
      <c r="D38" s="10" t="s">
        <v>734</v>
      </c>
      <c r="E38" s="118" t="s">
        <v>23</v>
      </c>
      <c r="F38" s="131"/>
      <c r="G38" s="132"/>
      <c r="H38" s="11" t="s">
        <v>767</v>
      </c>
      <c r="I38" s="14">
        <f t="shared" si="0"/>
        <v>0.05</v>
      </c>
      <c r="J38" s="14">
        <v>0.17</v>
      </c>
      <c r="K38" s="109">
        <f t="shared" si="1"/>
        <v>2.5</v>
      </c>
      <c r="L38" s="115"/>
    </row>
    <row r="39" spans="1:12" ht="12.95" customHeight="1">
      <c r="A39" s="114"/>
      <c r="B39" s="107">
        <f>'Tax Invoice'!D35</f>
        <v>50</v>
      </c>
      <c r="C39" s="10" t="s">
        <v>734</v>
      </c>
      <c r="D39" s="10" t="s">
        <v>734</v>
      </c>
      <c r="E39" s="118" t="s">
        <v>25</v>
      </c>
      <c r="F39" s="131"/>
      <c r="G39" s="132"/>
      <c r="H39" s="11" t="s">
        <v>767</v>
      </c>
      <c r="I39" s="14">
        <f t="shared" si="0"/>
        <v>0.05</v>
      </c>
      <c r="J39" s="14">
        <v>0.17</v>
      </c>
      <c r="K39" s="109">
        <f t="shared" si="1"/>
        <v>2.5</v>
      </c>
      <c r="L39" s="115"/>
    </row>
    <row r="40" spans="1:12" ht="24" customHeight="1">
      <c r="A40" s="114"/>
      <c r="B40" s="107">
        <f>'Tax Invoice'!D36</f>
        <v>100</v>
      </c>
      <c r="C40" s="10" t="s">
        <v>736</v>
      </c>
      <c r="D40" s="10" t="s">
        <v>736</v>
      </c>
      <c r="E40" s="118" t="s">
        <v>583</v>
      </c>
      <c r="F40" s="131"/>
      <c r="G40" s="132"/>
      <c r="H40" s="11" t="s">
        <v>768</v>
      </c>
      <c r="I40" s="14">
        <f t="shared" si="0"/>
        <v>0.05</v>
      </c>
      <c r="J40" s="14">
        <v>0.17</v>
      </c>
      <c r="K40" s="109">
        <f t="shared" si="1"/>
        <v>5</v>
      </c>
      <c r="L40" s="115"/>
    </row>
    <row r="41" spans="1:12" ht="24" customHeight="1">
      <c r="A41" s="114"/>
      <c r="B41" s="107">
        <f>'Tax Invoice'!D37</f>
        <v>50</v>
      </c>
      <c r="C41" s="10" t="s">
        <v>736</v>
      </c>
      <c r="D41" s="10" t="s">
        <v>736</v>
      </c>
      <c r="E41" s="118" t="s">
        <v>737</v>
      </c>
      <c r="F41" s="131"/>
      <c r="G41" s="132"/>
      <c r="H41" s="11" t="s">
        <v>768</v>
      </c>
      <c r="I41" s="14">
        <f t="shared" si="0"/>
        <v>0.05</v>
      </c>
      <c r="J41" s="14">
        <v>0.17</v>
      </c>
      <c r="K41" s="109">
        <f t="shared" si="1"/>
        <v>2.5</v>
      </c>
      <c r="L41" s="115"/>
    </row>
    <row r="42" spans="1:12" ht="24" customHeight="1">
      <c r="A42" s="114"/>
      <c r="B42" s="107">
        <f>'Tax Invoice'!D38</f>
        <v>150</v>
      </c>
      <c r="C42" s="10" t="s">
        <v>738</v>
      </c>
      <c r="D42" s="10" t="s">
        <v>738</v>
      </c>
      <c r="E42" s="118" t="s">
        <v>583</v>
      </c>
      <c r="F42" s="131"/>
      <c r="G42" s="132"/>
      <c r="H42" s="11" t="s">
        <v>769</v>
      </c>
      <c r="I42" s="14">
        <f t="shared" si="0"/>
        <v>0.05</v>
      </c>
      <c r="J42" s="14">
        <v>0.18</v>
      </c>
      <c r="K42" s="109">
        <f t="shared" si="1"/>
        <v>7.5</v>
      </c>
      <c r="L42" s="115"/>
    </row>
    <row r="43" spans="1:12" ht="24" customHeight="1">
      <c r="A43" s="114"/>
      <c r="B43" s="107">
        <f>'Tax Invoice'!D39</f>
        <v>50</v>
      </c>
      <c r="C43" s="10" t="s">
        <v>738</v>
      </c>
      <c r="D43" s="10" t="s">
        <v>738</v>
      </c>
      <c r="E43" s="118" t="s">
        <v>737</v>
      </c>
      <c r="F43" s="131"/>
      <c r="G43" s="132"/>
      <c r="H43" s="11" t="s">
        <v>769</v>
      </c>
      <c r="I43" s="14">
        <f t="shared" si="0"/>
        <v>0.05</v>
      </c>
      <c r="J43" s="14">
        <v>0.18</v>
      </c>
      <c r="K43" s="109">
        <f t="shared" si="1"/>
        <v>2.5</v>
      </c>
      <c r="L43" s="115"/>
    </row>
    <row r="44" spans="1:12" ht="24" customHeight="1">
      <c r="A44" s="114"/>
      <c r="B44" s="107">
        <f>'Tax Invoice'!D40</f>
        <v>50</v>
      </c>
      <c r="C44" s="10" t="s">
        <v>738</v>
      </c>
      <c r="D44" s="10" t="s">
        <v>738</v>
      </c>
      <c r="E44" s="118" t="s">
        <v>722</v>
      </c>
      <c r="F44" s="131"/>
      <c r="G44" s="132"/>
      <c r="H44" s="11" t="s">
        <v>769</v>
      </c>
      <c r="I44" s="14">
        <f t="shared" si="0"/>
        <v>0.05</v>
      </c>
      <c r="J44" s="14">
        <v>0.18</v>
      </c>
      <c r="K44" s="109">
        <f t="shared" si="1"/>
        <v>2.5</v>
      </c>
      <c r="L44" s="115"/>
    </row>
    <row r="45" spans="1:12" ht="24" customHeight="1">
      <c r="A45" s="114"/>
      <c r="B45" s="107">
        <f>'Tax Invoice'!D41</f>
        <v>1</v>
      </c>
      <c r="C45" s="10" t="s">
        <v>739</v>
      </c>
      <c r="D45" s="10" t="s">
        <v>739</v>
      </c>
      <c r="E45" s="118"/>
      <c r="F45" s="131"/>
      <c r="G45" s="132"/>
      <c r="H45" s="11" t="s">
        <v>778</v>
      </c>
      <c r="I45" s="14">
        <f t="shared" si="0"/>
        <v>4.84</v>
      </c>
      <c r="J45" s="14">
        <v>19.34</v>
      </c>
      <c r="K45" s="109">
        <f t="shared" si="1"/>
        <v>4.84</v>
      </c>
      <c r="L45" s="115"/>
    </row>
    <row r="46" spans="1:12" ht="12.75" customHeight="1">
      <c r="A46" s="114"/>
      <c r="B46" s="107">
        <f>'Tax Invoice'!D42</f>
        <v>40</v>
      </c>
      <c r="C46" s="10" t="s">
        <v>741</v>
      </c>
      <c r="D46" s="10" t="s">
        <v>741</v>
      </c>
      <c r="E46" s="118" t="s">
        <v>25</v>
      </c>
      <c r="F46" s="131"/>
      <c r="G46" s="132"/>
      <c r="H46" s="11" t="s">
        <v>770</v>
      </c>
      <c r="I46" s="14">
        <f t="shared" si="0"/>
        <v>0.09</v>
      </c>
      <c r="J46" s="14">
        <v>0.34</v>
      </c>
      <c r="K46" s="109">
        <f t="shared" si="1"/>
        <v>3.5999999999999996</v>
      </c>
      <c r="L46" s="115"/>
    </row>
    <row r="47" spans="1:12" ht="12.95" customHeight="1">
      <c r="A47" s="114"/>
      <c r="B47" s="107">
        <f>'Tax Invoice'!D43</f>
        <v>10</v>
      </c>
      <c r="C47" s="10" t="s">
        <v>743</v>
      </c>
      <c r="D47" s="10" t="s">
        <v>743</v>
      </c>
      <c r="E47" s="118" t="s">
        <v>25</v>
      </c>
      <c r="F47" s="131"/>
      <c r="G47" s="132"/>
      <c r="H47" s="11" t="s">
        <v>771</v>
      </c>
      <c r="I47" s="14">
        <f t="shared" si="0"/>
        <v>7.0000000000000007E-2</v>
      </c>
      <c r="J47" s="14">
        <v>0.28000000000000003</v>
      </c>
      <c r="K47" s="109">
        <f t="shared" si="1"/>
        <v>0.70000000000000007</v>
      </c>
      <c r="L47" s="115"/>
    </row>
    <row r="48" spans="1:12" ht="12.75" customHeight="1">
      <c r="A48" s="114"/>
      <c r="B48" s="107">
        <f>'Tax Invoice'!D44</f>
        <v>20</v>
      </c>
      <c r="C48" s="10" t="s">
        <v>745</v>
      </c>
      <c r="D48" s="10" t="s">
        <v>745</v>
      </c>
      <c r="E48" s="118" t="s">
        <v>294</v>
      </c>
      <c r="F48" s="131"/>
      <c r="G48" s="132"/>
      <c r="H48" s="11" t="s">
        <v>775</v>
      </c>
      <c r="I48" s="14">
        <f t="shared" si="0"/>
        <v>0.12</v>
      </c>
      <c r="J48" s="14">
        <v>0.48</v>
      </c>
      <c r="K48" s="109">
        <f t="shared" si="1"/>
        <v>2.4</v>
      </c>
      <c r="L48" s="115"/>
    </row>
    <row r="49" spans="1:12" ht="12.95" customHeight="1">
      <c r="A49" s="114"/>
      <c r="B49" s="107">
        <f>'Tax Invoice'!D45</f>
        <v>20</v>
      </c>
      <c r="C49" s="10" t="s">
        <v>747</v>
      </c>
      <c r="D49" s="10" t="s">
        <v>747</v>
      </c>
      <c r="E49" s="118" t="s">
        <v>25</v>
      </c>
      <c r="F49" s="131" t="s">
        <v>273</v>
      </c>
      <c r="G49" s="132"/>
      <c r="H49" s="11" t="s">
        <v>779</v>
      </c>
      <c r="I49" s="14">
        <f t="shared" si="0"/>
        <v>0.14000000000000001</v>
      </c>
      <c r="J49" s="14">
        <v>0.53</v>
      </c>
      <c r="K49" s="109">
        <f t="shared" si="1"/>
        <v>2.8000000000000003</v>
      </c>
      <c r="L49" s="115"/>
    </row>
    <row r="50" spans="1:12" ht="24" customHeight="1">
      <c r="A50" s="114"/>
      <c r="B50" s="107">
        <f>'Tax Invoice'!D46</f>
        <v>200</v>
      </c>
      <c r="C50" s="10" t="s">
        <v>710</v>
      </c>
      <c r="D50" s="10" t="s">
        <v>710</v>
      </c>
      <c r="E50" s="118"/>
      <c r="F50" s="131"/>
      <c r="G50" s="132"/>
      <c r="H50" s="11" t="s">
        <v>776</v>
      </c>
      <c r="I50" s="14">
        <f t="shared" si="0"/>
        <v>0.05</v>
      </c>
      <c r="J50" s="14">
        <v>0.19</v>
      </c>
      <c r="K50" s="109">
        <f t="shared" si="1"/>
        <v>10</v>
      </c>
      <c r="L50" s="115"/>
    </row>
    <row r="51" spans="1:12" ht="24" customHeight="1">
      <c r="A51" s="114"/>
      <c r="B51" s="107">
        <f>'Tax Invoice'!D47</f>
        <v>2</v>
      </c>
      <c r="C51" s="10" t="s">
        <v>749</v>
      </c>
      <c r="D51" s="10" t="s">
        <v>749</v>
      </c>
      <c r="E51" s="118"/>
      <c r="F51" s="131"/>
      <c r="G51" s="132"/>
      <c r="H51" s="11" t="s">
        <v>783</v>
      </c>
      <c r="I51" s="14">
        <f t="shared" si="0"/>
        <v>0.75</v>
      </c>
      <c r="J51" s="14">
        <v>2.99</v>
      </c>
      <c r="K51" s="109">
        <f t="shared" si="1"/>
        <v>1.5</v>
      </c>
      <c r="L51" s="115"/>
    </row>
    <row r="52" spans="1:12" ht="24" customHeight="1">
      <c r="A52" s="114"/>
      <c r="B52" s="108">
        <f>'Tax Invoice'!D48</f>
        <v>30</v>
      </c>
      <c r="C52" s="12" t="s">
        <v>751</v>
      </c>
      <c r="D52" s="12" t="s">
        <v>751</v>
      </c>
      <c r="E52" s="119" t="s">
        <v>583</v>
      </c>
      <c r="F52" s="133"/>
      <c r="G52" s="134"/>
      <c r="H52" s="13" t="s">
        <v>752</v>
      </c>
      <c r="I52" s="15">
        <f t="shared" si="0"/>
        <v>0.16</v>
      </c>
      <c r="J52" s="15">
        <v>0.63</v>
      </c>
      <c r="K52" s="110">
        <f t="shared" si="1"/>
        <v>4.8</v>
      </c>
      <c r="L52" s="115"/>
    </row>
    <row r="53" spans="1:12" ht="12.75" customHeight="1">
      <c r="A53" s="114"/>
      <c r="B53" s="126"/>
      <c r="C53" s="126"/>
      <c r="D53" s="126"/>
      <c r="E53" s="126"/>
      <c r="F53" s="126"/>
      <c r="G53" s="126"/>
      <c r="H53" s="126"/>
      <c r="I53" s="127" t="s">
        <v>255</v>
      </c>
      <c r="J53" s="127" t="s">
        <v>255</v>
      </c>
      <c r="K53" s="128">
        <f>SUM(K22:K52)</f>
        <v>124.02</v>
      </c>
      <c r="L53" s="115"/>
    </row>
    <row r="54" spans="1:12" ht="12.75" customHeight="1">
      <c r="A54" s="114"/>
      <c r="B54" s="126"/>
      <c r="C54" s="126"/>
      <c r="D54" s="126"/>
      <c r="E54" s="126"/>
      <c r="F54" s="126"/>
      <c r="G54" s="126"/>
      <c r="H54" s="126"/>
      <c r="I54" s="127" t="s">
        <v>784</v>
      </c>
      <c r="J54" s="127" t="s">
        <v>184</v>
      </c>
      <c r="K54" s="128">
        <f>Invoice!J54</f>
        <v>0</v>
      </c>
      <c r="L54" s="115"/>
    </row>
    <row r="55" spans="1:12" ht="12.75" customHeight="1">
      <c r="A55" s="114"/>
      <c r="B55" s="126"/>
      <c r="C55" s="126"/>
      <c r="D55" s="126"/>
      <c r="E55" s="126"/>
      <c r="F55" s="126"/>
      <c r="G55" s="126"/>
      <c r="H55" s="126"/>
      <c r="I55" s="127" t="s">
        <v>257</v>
      </c>
      <c r="J55" s="127" t="s">
        <v>257</v>
      </c>
      <c r="K55" s="128">
        <f>SUM(K53:K54)</f>
        <v>124.02</v>
      </c>
      <c r="L55" s="115"/>
    </row>
    <row r="56" spans="1:12" ht="12.75" customHeight="1">
      <c r="A56" s="6"/>
      <c r="B56" s="7"/>
      <c r="C56" s="7"/>
      <c r="D56" s="7"/>
      <c r="E56" s="7"/>
      <c r="F56" s="7"/>
      <c r="G56" s="7"/>
      <c r="H56" s="7" t="s">
        <v>764</v>
      </c>
      <c r="I56" s="7"/>
      <c r="J56" s="7"/>
      <c r="K56" s="7"/>
      <c r="L56" s="8"/>
    </row>
  </sheetData>
  <mergeCells count="35">
    <mergeCell ref="F50:G50"/>
    <mergeCell ref="F51:G51"/>
    <mergeCell ref="F52:G52"/>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E14" sqref="E1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472.64000000000004</v>
      </c>
      <c r="O2" s="21" t="s">
        <v>259</v>
      </c>
    </row>
    <row r="3" spans="1:15" s="21" customFormat="1" ht="15" customHeight="1" thickBot="1">
      <c r="A3" s="22" t="s">
        <v>151</v>
      </c>
      <c r="G3" s="28">
        <v>45178</v>
      </c>
      <c r="H3" s="29"/>
      <c r="N3" s="21">
        <v>472.64000000000004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www.BrokenTattoo.com</v>
      </c>
      <c r="B10" s="37"/>
      <c r="C10" s="37"/>
      <c r="D10" s="37"/>
      <c r="F10" s="38" t="str">
        <f>'Copy paste to Here'!B10</f>
        <v>www.BrokenTattoo.com</v>
      </c>
      <c r="G10" s="39"/>
      <c r="H10" s="40"/>
      <c r="K10" s="95" t="s">
        <v>276</v>
      </c>
      <c r="L10" s="35" t="s">
        <v>276</v>
      </c>
      <c r="M10" s="21">
        <v>1</v>
      </c>
    </row>
    <row r="11" spans="1:15" s="21" customFormat="1" ht="15.75" thickBot="1">
      <c r="A11" s="41" t="str">
        <f>'Copy paste to Here'!G11</f>
        <v>Angel Baloira Jimenez</v>
      </c>
      <c r="B11" s="42"/>
      <c r="C11" s="42"/>
      <c r="D11" s="42"/>
      <c r="F11" s="43" t="str">
        <f>'Copy paste to Here'!B11</f>
        <v>Angel Baloira Jimenez</v>
      </c>
      <c r="G11" s="44"/>
      <c r="H11" s="45"/>
      <c r="K11" s="93" t="s">
        <v>158</v>
      </c>
      <c r="L11" s="46" t="s">
        <v>159</v>
      </c>
      <c r="M11" s="21">
        <f>VLOOKUP(G3,[1]Sheet1!$A$9:$I$7290,2,FALSE)</f>
        <v>35.369999999999997</v>
      </c>
    </row>
    <row r="12" spans="1:15" s="21" customFormat="1" ht="15.75" thickBot="1">
      <c r="A12" s="41" t="str">
        <f>'Copy paste to Here'!G12</f>
        <v>c\Puerto de la Ragua Nº21 Local 2</v>
      </c>
      <c r="B12" s="42"/>
      <c r="C12" s="42"/>
      <c r="D12" s="42"/>
      <c r="E12" s="89"/>
      <c r="F12" s="43" t="str">
        <f>'Copy paste to Here'!B12</f>
        <v>c\Puerto de la Ragua Nº21 Local 2</v>
      </c>
      <c r="G12" s="44"/>
      <c r="H12" s="45"/>
      <c r="K12" s="93" t="s">
        <v>160</v>
      </c>
      <c r="L12" s="46" t="s">
        <v>133</v>
      </c>
      <c r="M12" s="21">
        <f>VLOOKUP(G3,[1]Sheet1!$A$9:$I$7290,3,FALSE)</f>
        <v>37.65</v>
      </c>
    </row>
    <row r="13" spans="1:15" s="21" customFormat="1" ht="15.75" thickBot="1">
      <c r="A13" s="41" t="str">
        <f>'Copy paste to Here'!G13</f>
        <v>41930 Bormujos</v>
      </c>
      <c r="B13" s="42"/>
      <c r="C13" s="42"/>
      <c r="D13" s="42"/>
      <c r="E13" s="111" t="s">
        <v>133</v>
      </c>
      <c r="F13" s="43" t="str">
        <f>'Copy paste to Here'!B13</f>
        <v>41930 Bormujos</v>
      </c>
      <c r="G13" s="44"/>
      <c r="H13" s="45"/>
      <c r="K13" s="93" t="s">
        <v>161</v>
      </c>
      <c r="L13" s="46" t="s">
        <v>162</v>
      </c>
      <c r="M13" s="113">
        <f>VLOOKUP(G3,[1]Sheet1!$A$9:$I$7290,4,FALSE)</f>
        <v>43.89</v>
      </c>
    </row>
    <row r="14" spans="1:15" s="21" customFormat="1" ht="15.75" thickBot="1">
      <c r="A14" s="41" t="str">
        <f>'Copy paste to Here'!G14</f>
        <v>Spain</v>
      </c>
      <c r="B14" s="42"/>
      <c r="C14" s="42"/>
      <c r="D14" s="42"/>
      <c r="E14" s="111">
        <f>VLOOKUP(J9,$L$10:$M$17,2,FALSE)</f>
        <v>37.65</v>
      </c>
      <c r="F14" s="43" t="str">
        <f>'Copy paste to Here'!B14</f>
        <v>Spain</v>
      </c>
      <c r="G14" s="44"/>
      <c r="H14" s="45"/>
      <c r="K14" s="93" t="s">
        <v>163</v>
      </c>
      <c r="L14" s="46" t="s">
        <v>164</v>
      </c>
      <c r="M14" s="21">
        <f>VLOOKUP(G3,[1]Sheet1!$A$9:$I$7290,5,FALSE)</f>
        <v>22.24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20.63</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10mm  &amp;  </v>
      </c>
      <c r="B18" s="57" t="str">
        <f>'Copy paste to Here'!C22</f>
        <v>BBEB</v>
      </c>
      <c r="C18" s="57" t="s">
        <v>104</v>
      </c>
      <c r="D18" s="58">
        <f>Invoice!B22</f>
        <v>20</v>
      </c>
      <c r="E18" s="59">
        <f>'Shipping Invoice'!J22*$N$1</f>
        <v>0.16</v>
      </c>
      <c r="F18" s="59">
        <f>D18*E18</f>
        <v>3.2</v>
      </c>
      <c r="G18" s="60">
        <f>E18*$E$14</f>
        <v>6.024</v>
      </c>
      <c r="H18" s="61">
        <f>D18*G18</f>
        <v>120.48</v>
      </c>
    </row>
    <row r="19" spans="1:13" s="62" customFormat="1" ht="24">
      <c r="A19" s="112" t="str">
        <f>IF((LEN('Copy paste to Here'!G23))&gt;5,((CONCATENATE('Copy paste to Here'!G23," &amp; ",'Copy paste to Here'!D23,"  &amp;  ",'Copy paste to Here'!E23))),"Empty Cell")</f>
        <v xml:space="preserve">316L steel eyebrow barbell, 16g (1.2mm) with two 3mm balls &amp; Length: 12mm  &amp;  </v>
      </c>
      <c r="B19" s="57" t="str">
        <f>'Copy paste to Here'!C23</f>
        <v>BBEB</v>
      </c>
      <c r="C19" s="57" t="s">
        <v>104</v>
      </c>
      <c r="D19" s="58">
        <f>Invoice!B23</f>
        <v>20</v>
      </c>
      <c r="E19" s="59">
        <f>'Shipping Invoice'!J23*$N$1</f>
        <v>0.16</v>
      </c>
      <c r="F19" s="59">
        <f t="shared" ref="F19:F82" si="0">D19*E19</f>
        <v>3.2</v>
      </c>
      <c r="G19" s="60">
        <f t="shared" ref="G19:G82" si="1">E19*$E$14</f>
        <v>6.024</v>
      </c>
      <c r="H19" s="63">
        <f t="shared" ref="H19:H82" si="2">D19*G19</f>
        <v>120.48</v>
      </c>
    </row>
    <row r="20" spans="1:13" s="62" customFormat="1" ht="24">
      <c r="A20" s="56" t="str">
        <f>IF((LEN('Copy paste to Here'!G24))&gt;5,((CONCATENATE('Copy paste to Here'!G24," &amp; ",'Copy paste to Here'!D24,"  &amp;  ",'Copy paste to Here'!E24))),"Empty Cell")</f>
        <v xml:space="preserve">316L steel eyebrow barbell, 16g (1.2mm) with two 3mm balls &amp; Length: 14mm  &amp;  </v>
      </c>
      <c r="B20" s="57" t="str">
        <f>'Copy paste to Here'!C24</f>
        <v>BBEB</v>
      </c>
      <c r="C20" s="57" t="s">
        <v>753</v>
      </c>
      <c r="D20" s="58">
        <f>Invoice!B24</f>
        <v>20</v>
      </c>
      <c r="E20" s="59">
        <f>'Shipping Invoice'!J24*$N$1</f>
        <v>0.17</v>
      </c>
      <c r="F20" s="59">
        <f t="shared" si="0"/>
        <v>3.4000000000000004</v>
      </c>
      <c r="G20" s="60">
        <f t="shared" si="1"/>
        <v>6.4005000000000001</v>
      </c>
      <c r="H20" s="63">
        <f t="shared" si="2"/>
        <v>128.01</v>
      </c>
    </row>
    <row r="21" spans="1:13" s="62" customFormat="1" ht="24">
      <c r="A21" s="56" t="str">
        <f>IF((LEN('Copy paste to Here'!G25))&gt;5,((CONCATENATE('Copy paste to Here'!G25," &amp; ",'Copy paste to Here'!D25,"  &amp;  ",'Copy paste to Here'!E25))),"Empty Cell")</f>
        <v xml:space="preserve">Surgical steel tongue barbell, 14g (1.6mm) with two 6mm solid colored acrylic balls - length 5/8'' (16mm) &amp; Color: Green  &amp;  </v>
      </c>
      <c r="B21" s="57" t="str">
        <f>'Copy paste to Here'!C25</f>
        <v>BBSA</v>
      </c>
      <c r="C21" s="57" t="s">
        <v>720</v>
      </c>
      <c r="D21" s="58">
        <f>Invoice!B25</f>
        <v>100</v>
      </c>
      <c r="E21" s="59">
        <f>'Shipping Invoice'!J25*$N$1</f>
        <v>0.18</v>
      </c>
      <c r="F21" s="59">
        <f t="shared" si="0"/>
        <v>18</v>
      </c>
      <c r="G21" s="60">
        <f t="shared" si="1"/>
        <v>6.7769999999999992</v>
      </c>
      <c r="H21" s="63">
        <f t="shared" si="2"/>
        <v>677.69999999999993</v>
      </c>
    </row>
    <row r="22" spans="1:13" s="62" customFormat="1" ht="24">
      <c r="A22" s="56" t="str">
        <f>IF((LEN('Copy paste to Here'!G26))&gt;5,((CONCATENATE('Copy paste to Here'!G26," &amp; ",'Copy paste to Here'!D26,"  &amp;  ",'Copy paste to Here'!E26))),"Empty Cell")</f>
        <v xml:space="preserve">Surgical steel tongue barbell, 14g (1.6mm) with two 6mm solid colored acrylic balls - length 5/8'' (16mm) &amp; Color: Yellow  &amp;  </v>
      </c>
      <c r="B22" s="57" t="str">
        <f>'Copy paste to Here'!C26</f>
        <v>BBSA</v>
      </c>
      <c r="C22" s="57" t="s">
        <v>720</v>
      </c>
      <c r="D22" s="58">
        <f>Invoice!B26</f>
        <v>25</v>
      </c>
      <c r="E22" s="59">
        <f>'Shipping Invoice'!J26*$N$1</f>
        <v>0.18</v>
      </c>
      <c r="F22" s="59">
        <f t="shared" si="0"/>
        <v>4.5</v>
      </c>
      <c r="G22" s="60">
        <f t="shared" si="1"/>
        <v>6.7769999999999992</v>
      </c>
      <c r="H22" s="63">
        <f t="shared" si="2"/>
        <v>169.42499999999998</v>
      </c>
    </row>
    <row r="23" spans="1:13" s="62" customFormat="1" ht="24">
      <c r="A23" s="56" t="str">
        <f>IF((LEN('Copy paste to Here'!G27))&gt;5,((CONCATENATE('Copy paste to Here'!G27," &amp; ",'Copy paste to Here'!D27,"  &amp;  ",'Copy paste to Here'!E27))),"Empty Cell")</f>
        <v xml:space="preserve">316L Surgical steel ball closure ring, 18g (1mm) with a 2.5mm ball &amp; Length: 6mm  &amp;  </v>
      </c>
      <c r="B23" s="57" t="str">
        <f>'Copy paste to Here'!C27</f>
        <v>BCR18S</v>
      </c>
      <c r="C23" s="57" t="s">
        <v>723</v>
      </c>
      <c r="D23" s="58">
        <f>Invoice!B27</f>
        <v>50</v>
      </c>
      <c r="E23" s="59">
        <f>'Shipping Invoice'!J27*$N$1</f>
        <v>0.19</v>
      </c>
      <c r="F23" s="59">
        <f t="shared" si="0"/>
        <v>9.5</v>
      </c>
      <c r="G23" s="60">
        <f t="shared" si="1"/>
        <v>7.1535000000000002</v>
      </c>
      <c r="H23" s="63">
        <f t="shared" si="2"/>
        <v>357.67500000000001</v>
      </c>
    </row>
    <row r="24" spans="1:13" s="62" customFormat="1" ht="24">
      <c r="A24" s="56" t="str">
        <f>IF((LEN('Copy paste to Here'!G28))&gt;5,((CONCATENATE('Copy paste to Here'!G28," &amp; ",'Copy paste to Here'!D28,"  &amp;  ",'Copy paste to Here'!E28))),"Empty Cell")</f>
        <v xml:space="preserve">316L Surgical steel ball closure ring, 18g (1mm) with a 2.5mm ball &amp; Length: 8mm  &amp;  </v>
      </c>
      <c r="B24" s="57" t="str">
        <f>'Copy paste to Here'!C28</f>
        <v>BCR18S</v>
      </c>
      <c r="C24" s="57" t="s">
        <v>723</v>
      </c>
      <c r="D24" s="58">
        <f>Invoice!B28</f>
        <v>100</v>
      </c>
      <c r="E24" s="59">
        <f>'Shipping Invoice'!J28*$N$1</f>
        <v>0.19</v>
      </c>
      <c r="F24" s="59">
        <f t="shared" si="0"/>
        <v>19</v>
      </c>
      <c r="G24" s="60">
        <f t="shared" si="1"/>
        <v>7.1535000000000002</v>
      </c>
      <c r="H24" s="63">
        <f t="shared" si="2"/>
        <v>715.35</v>
      </c>
    </row>
    <row r="25" spans="1:13" s="62" customFormat="1" ht="24">
      <c r="A25" s="56" t="str">
        <f>IF((LEN('Copy paste to Here'!G29))&gt;5,((CONCATENATE('Copy paste to Here'!G29," &amp; ",'Copy paste to Here'!D29,"  &amp;  ",'Copy paste to Here'!E29))),"Empty Cell")</f>
        <v>Premium PVD plated surgical steel ball closure ring, 18g (1mm) with 2.5mm ball &amp; Length: 8mm  &amp;  Color: Gold</v>
      </c>
      <c r="B25" s="57" t="str">
        <f>'Copy paste to Here'!C29</f>
        <v>BCRT18S</v>
      </c>
      <c r="C25" s="57" t="s">
        <v>725</v>
      </c>
      <c r="D25" s="58">
        <f>Invoice!B29</f>
        <v>50</v>
      </c>
      <c r="E25" s="59">
        <f>'Shipping Invoice'!J29*$N$1</f>
        <v>0.57999999999999996</v>
      </c>
      <c r="F25" s="59">
        <f t="shared" si="0"/>
        <v>28.999999999999996</v>
      </c>
      <c r="G25" s="60">
        <f t="shared" si="1"/>
        <v>21.836999999999996</v>
      </c>
      <c r="H25" s="63">
        <f t="shared" si="2"/>
        <v>1091.8499999999999</v>
      </c>
    </row>
    <row r="26" spans="1:13" s="62" customFormat="1" ht="24">
      <c r="A26" s="56" t="str">
        <f>IF((LEN('Copy paste to Here'!G30))&gt;5,((CONCATENATE('Copy paste to Here'!G30," &amp; ",'Copy paste to Here'!D30,"  &amp;  ",'Copy paste to Here'!E30))),"Empty Cell")</f>
        <v xml:space="preserve">Bulk body jewelry: 100 pcs. assortment of surgical steel labrets,16g (1.2mm) with 3mm ball &amp; Length: 10mm  &amp;  </v>
      </c>
      <c r="B26" s="57" t="str">
        <f>'Copy paste to Here'!C30</f>
        <v>BLK03A</v>
      </c>
      <c r="C26" s="57" t="s">
        <v>727</v>
      </c>
      <c r="D26" s="58">
        <f>Invoice!B30</f>
        <v>2</v>
      </c>
      <c r="E26" s="59">
        <f>'Shipping Invoice'!J30*$N$1</f>
        <v>15.71</v>
      </c>
      <c r="F26" s="59">
        <f t="shared" si="0"/>
        <v>31.42</v>
      </c>
      <c r="G26" s="60">
        <f t="shared" si="1"/>
        <v>591.48149999999998</v>
      </c>
      <c r="H26" s="63">
        <f t="shared" si="2"/>
        <v>1182.963</v>
      </c>
    </row>
    <row r="27" spans="1:13" s="62" customFormat="1" ht="36">
      <c r="A27" s="56" t="str">
        <f>IF((LEN('Copy paste to Here'!G31))&gt;5,((CONCATENATE('Copy paste to Here'!G31," &amp; ",'Copy paste to Here'!D31,"  &amp;  ",'Copy paste to Here'!E31))),"Empty Cell")</f>
        <v xml:space="preserve">Bulk body jewelry: 100 pcs assortment of surgical steel ball closure ring, 16g (1.2mm) with a 3mm ball - length 1/4'' to 9/16'' (6mm - 14mm) &amp; Length: 10mm  &amp;  </v>
      </c>
      <c r="B27" s="57" t="str">
        <f>'Copy paste to Here'!C31</f>
        <v>BLK106</v>
      </c>
      <c r="C27" s="57" t="s">
        <v>729</v>
      </c>
      <c r="D27" s="58">
        <f>Invoice!B31</f>
        <v>2</v>
      </c>
      <c r="E27" s="59">
        <f>'Shipping Invoice'!J31*$N$1</f>
        <v>15.71</v>
      </c>
      <c r="F27" s="59">
        <f t="shared" si="0"/>
        <v>31.42</v>
      </c>
      <c r="G27" s="60">
        <f t="shared" si="1"/>
        <v>591.48149999999998</v>
      </c>
      <c r="H27" s="63">
        <f t="shared" si="2"/>
        <v>1182.963</v>
      </c>
    </row>
    <row r="28" spans="1:13" s="62" customFormat="1" ht="24">
      <c r="A28" s="56" t="str">
        <f>IF((LEN('Copy paste to Here'!G32))&gt;5,((CONCATENATE('Copy paste to Here'!G32," &amp; ",'Copy paste to Here'!D32,"  &amp;  ",'Copy paste to Here'!E32))),"Empty Cell")</f>
        <v xml:space="preserve">Bulk body jewelry: 100 pcs. of surgical steel belly bananas, 14g (1.6mm) with 5 &amp; 8mm balls &amp; Length: 14mm  &amp;  </v>
      </c>
      <c r="B28" s="57" t="str">
        <f>'Copy paste to Here'!C32</f>
        <v>BLK196</v>
      </c>
      <c r="C28" s="57" t="s">
        <v>730</v>
      </c>
      <c r="D28" s="58">
        <f>Invoice!B32</f>
        <v>2</v>
      </c>
      <c r="E28" s="59">
        <f>'Shipping Invoice'!J32*$N$1</f>
        <v>23.06</v>
      </c>
      <c r="F28" s="59">
        <f t="shared" si="0"/>
        <v>46.12</v>
      </c>
      <c r="G28" s="60">
        <f t="shared" si="1"/>
        <v>868.20899999999995</v>
      </c>
      <c r="H28" s="63">
        <f t="shared" si="2"/>
        <v>1736.4179999999999</v>
      </c>
    </row>
    <row r="29" spans="1:13" s="62" customFormat="1" ht="24">
      <c r="A29" s="56" t="str">
        <f>IF((LEN('Copy paste to Here'!G33))&gt;5,((CONCATENATE('Copy paste to Here'!G33," &amp; ",'Copy paste to Here'!D33,"  &amp;  ",'Copy paste to Here'!E33))),"Empty Cell")</f>
        <v xml:space="preserve">Bulk body jewelry: 100 pcs. of surgical steel belly bananas, 14g (1.6mm) with 5 &amp; 8mm balls &amp; Length: 16mm  &amp;  </v>
      </c>
      <c r="B29" s="57" t="str">
        <f>'Copy paste to Here'!C33</f>
        <v>BLK196</v>
      </c>
      <c r="C29" s="57" t="s">
        <v>730</v>
      </c>
      <c r="D29" s="58">
        <f>Invoice!B33</f>
        <v>1</v>
      </c>
      <c r="E29" s="59">
        <f>'Shipping Invoice'!J33*$N$1</f>
        <v>23.06</v>
      </c>
      <c r="F29" s="59">
        <f t="shared" si="0"/>
        <v>23.06</v>
      </c>
      <c r="G29" s="60">
        <f t="shared" si="1"/>
        <v>868.20899999999995</v>
      </c>
      <c r="H29" s="63">
        <f t="shared" si="2"/>
        <v>868.20899999999995</v>
      </c>
    </row>
    <row r="30" spans="1:13" s="62" customFormat="1" ht="24">
      <c r="A30" s="56" t="str">
        <f>IF((LEN('Copy paste to Here'!G34))&gt;5,((CONCATENATE('Copy paste to Here'!G34," &amp; ",'Copy paste to Here'!D34,"  &amp;  ",'Copy paste to Here'!E34))),"Empty Cell")</f>
        <v xml:space="preserve">Surgical steel eyebrow banana, 16g (1.2mm) with two 3mm balls &amp; Length: 6mm  &amp;  </v>
      </c>
      <c r="B30" s="57" t="str">
        <f>'Copy paste to Here'!C34</f>
        <v>BNEB</v>
      </c>
      <c r="C30" s="57" t="s">
        <v>732</v>
      </c>
      <c r="D30" s="58">
        <f>Invoice!B34</f>
        <v>50</v>
      </c>
      <c r="E30" s="59">
        <f>'Shipping Invoice'!J34*$N$1</f>
        <v>0.16</v>
      </c>
      <c r="F30" s="59">
        <f t="shared" si="0"/>
        <v>8</v>
      </c>
      <c r="G30" s="60">
        <f t="shared" si="1"/>
        <v>6.024</v>
      </c>
      <c r="H30" s="63">
        <f t="shared" si="2"/>
        <v>301.2</v>
      </c>
    </row>
    <row r="31" spans="1:13" s="62" customFormat="1" ht="24">
      <c r="A31" s="56" t="str">
        <f>IF((LEN('Copy paste to Here'!G35))&gt;5,((CONCATENATE('Copy paste to Here'!G35," &amp; ",'Copy paste to Here'!D35,"  &amp;  ",'Copy paste to Here'!E35))),"Empty Cell")</f>
        <v xml:space="preserve">Surgical steel eyebrow banana, 16g (1.2mm) with two 3mm balls &amp; Length: 8mm  &amp;  </v>
      </c>
      <c r="B31" s="57" t="str">
        <f>'Copy paste to Here'!C35</f>
        <v>BNEB</v>
      </c>
      <c r="C31" s="57" t="s">
        <v>732</v>
      </c>
      <c r="D31" s="58">
        <f>Invoice!B35</f>
        <v>50</v>
      </c>
      <c r="E31" s="59">
        <f>'Shipping Invoice'!J35*$N$1</f>
        <v>0.16</v>
      </c>
      <c r="F31" s="59">
        <f t="shared" si="0"/>
        <v>8</v>
      </c>
      <c r="G31" s="60">
        <f t="shared" si="1"/>
        <v>6.024</v>
      </c>
      <c r="H31" s="63">
        <f t="shared" si="2"/>
        <v>301.2</v>
      </c>
    </row>
    <row r="32" spans="1:13" s="62" customFormat="1" ht="25.5">
      <c r="A32" s="56" t="str">
        <f>IF((LEN('Copy paste to Here'!G36))&gt;5,((CONCATENATE('Copy paste to Here'!G36," &amp; ",'Copy paste to Here'!D36,"  &amp;  ",'Copy paste to Here'!E36))),"Empty Cell")</f>
        <v xml:space="preserve">Surgical steel eyebrow banana, 16g (1.2mm) with two 3mm balls &amp; Length: 14mm  &amp;  </v>
      </c>
      <c r="B32" s="57" t="str">
        <f>'Copy paste to Here'!C36</f>
        <v>BNEB</v>
      </c>
      <c r="C32" s="57" t="s">
        <v>754</v>
      </c>
      <c r="D32" s="58">
        <f>Invoice!B36</f>
        <v>50</v>
      </c>
      <c r="E32" s="59">
        <f>'Shipping Invoice'!J36*$N$1</f>
        <v>0.19</v>
      </c>
      <c r="F32" s="59">
        <f t="shared" si="0"/>
        <v>9.5</v>
      </c>
      <c r="G32" s="60">
        <f t="shared" si="1"/>
        <v>7.1535000000000002</v>
      </c>
      <c r="H32" s="63">
        <f t="shared" si="2"/>
        <v>357.67500000000001</v>
      </c>
    </row>
    <row r="33" spans="1:8" s="62" customFormat="1" ht="25.5">
      <c r="A33" s="56" t="str">
        <f>IF((LEN('Copy paste to Here'!G37))&gt;5,((CONCATENATE('Copy paste to Here'!G37," &amp; ",'Copy paste to Here'!D37,"  &amp;  ",'Copy paste to Here'!E37))),"Empty Cell")</f>
        <v xml:space="preserve">Surgical steel eyebrow banana, 16g (1.2mm) with two 3mm balls &amp; Length: 16mm  &amp;  </v>
      </c>
      <c r="B33" s="57" t="str">
        <f>'Copy paste to Here'!C37</f>
        <v>BNEB</v>
      </c>
      <c r="C33" s="57" t="s">
        <v>754</v>
      </c>
      <c r="D33" s="58">
        <f>Invoice!B37</f>
        <v>100</v>
      </c>
      <c r="E33" s="59">
        <f>'Shipping Invoice'!J37*$N$1</f>
        <v>0.19</v>
      </c>
      <c r="F33" s="59">
        <f t="shared" si="0"/>
        <v>19</v>
      </c>
      <c r="G33" s="60">
        <f t="shared" si="1"/>
        <v>7.1535000000000002</v>
      </c>
      <c r="H33" s="63">
        <f t="shared" si="2"/>
        <v>715.35</v>
      </c>
    </row>
    <row r="34" spans="1:8" s="62" customFormat="1" ht="24">
      <c r="A34" s="56" t="str">
        <f>IF((LEN('Copy paste to Here'!G38))&gt;5,((CONCATENATE('Copy paste to Here'!G38," &amp; ",'Copy paste to Here'!D38,"  &amp;  ",'Copy paste to Here'!E38))),"Empty Cell")</f>
        <v xml:space="preserve">Surgical steel eyebrow banana, 16g (1.2mm) with two 2.5mm balls &amp; Length: 6mm  &amp;  </v>
      </c>
      <c r="B34" s="57" t="str">
        <f>'Copy paste to Here'!C38</f>
        <v>BNEB25</v>
      </c>
      <c r="C34" s="57" t="s">
        <v>734</v>
      </c>
      <c r="D34" s="58">
        <f>Invoice!B38</f>
        <v>50</v>
      </c>
      <c r="E34" s="59">
        <f>'Shipping Invoice'!J38*$N$1</f>
        <v>0.17</v>
      </c>
      <c r="F34" s="59">
        <f t="shared" si="0"/>
        <v>8.5</v>
      </c>
      <c r="G34" s="60">
        <f t="shared" si="1"/>
        <v>6.4005000000000001</v>
      </c>
      <c r="H34" s="63">
        <f t="shared" si="2"/>
        <v>320.02499999999998</v>
      </c>
    </row>
    <row r="35" spans="1:8" s="62" customFormat="1" ht="24">
      <c r="A35" s="56" t="str">
        <f>IF((LEN('Copy paste to Here'!G39))&gt;5,((CONCATENATE('Copy paste to Here'!G39," &amp; ",'Copy paste to Here'!D39,"  &amp;  ",'Copy paste to Here'!E39))),"Empty Cell")</f>
        <v xml:space="preserve">Surgical steel eyebrow banana, 16g (1.2mm) with two 2.5mm balls &amp; Length: 8mm  &amp;  </v>
      </c>
      <c r="B35" s="57" t="str">
        <f>'Copy paste to Here'!C39</f>
        <v>BNEB25</v>
      </c>
      <c r="C35" s="57" t="s">
        <v>734</v>
      </c>
      <c r="D35" s="58">
        <f>Invoice!B39</f>
        <v>50</v>
      </c>
      <c r="E35" s="59">
        <f>'Shipping Invoice'!J39*$N$1</f>
        <v>0.17</v>
      </c>
      <c r="F35" s="59">
        <f t="shared" si="0"/>
        <v>8.5</v>
      </c>
      <c r="G35" s="60">
        <f t="shared" si="1"/>
        <v>6.4005000000000001</v>
      </c>
      <c r="H35" s="63">
        <f t="shared" si="2"/>
        <v>320.02499999999998</v>
      </c>
    </row>
    <row r="36" spans="1:8" s="62" customFormat="1" ht="24">
      <c r="A36" s="56" t="str">
        <f>IF((LEN('Copy paste to Here'!G40))&gt;5,((CONCATENATE('Copy paste to Here'!G40," &amp; ",'Copy paste to Here'!D40,"  &amp;  ",'Copy paste to Here'!E40))),"Empty Cell")</f>
        <v xml:space="preserve">Surgical steel eyebrow banana, 16g (1.2mm) with 3mm acrylic solid colored balls - length 5/16'' (8mm) &amp; Color: White  &amp;  </v>
      </c>
      <c r="B36" s="57" t="str">
        <f>'Copy paste to Here'!C40</f>
        <v>BNESAB</v>
      </c>
      <c r="C36" s="57" t="s">
        <v>736</v>
      </c>
      <c r="D36" s="58">
        <f>Invoice!B40</f>
        <v>100</v>
      </c>
      <c r="E36" s="59">
        <f>'Shipping Invoice'!J40*$N$1</f>
        <v>0.17</v>
      </c>
      <c r="F36" s="59">
        <f t="shared" si="0"/>
        <v>17</v>
      </c>
      <c r="G36" s="60">
        <f t="shared" si="1"/>
        <v>6.4005000000000001</v>
      </c>
      <c r="H36" s="63">
        <f t="shared" si="2"/>
        <v>640.04999999999995</v>
      </c>
    </row>
    <row r="37" spans="1:8" s="62" customFormat="1" ht="24">
      <c r="A37" s="56" t="str">
        <f>IF((LEN('Copy paste to Here'!G41))&gt;5,((CONCATENATE('Copy paste to Here'!G41," &amp; ",'Copy paste to Here'!D41,"  &amp;  ",'Copy paste to Here'!E41))),"Empty Cell")</f>
        <v xml:space="preserve">Surgical steel eyebrow banana, 16g (1.2mm) with 3mm acrylic solid colored balls - length 5/16'' (8mm) &amp; Color: Pink  &amp;  </v>
      </c>
      <c r="B37" s="57" t="str">
        <f>'Copy paste to Here'!C41</f>
        <v>BNESAB</v>
      </c>
      <c r="C37" s="57" t="s">
        <v>736</v>
      </c>
      <c r="D37" s="58">
        <f>Invoice!B41</f>
        <v>50</v>
      </c>
      <c r="E37" s="59">
        <f>'Shipping Invoice'!J41*$N$1</f>
        <v>0.17</v>
      </c>
      <c r="F37" s="59">
        <f t="shared" si="0"/>
        <v>8.5</v>
      </c>
      <c r="G37" s="60">
        <f t="shared" si="1"/>
        <v>6.4005000000000001</v>
      </c>
      <c r="H37" s="63">
        <f t="shared" si="2"/>
        <v>320.02499999999998</v>
      </c>
    </row>
    <row r="38" spans="1:8" s="62" customFormat="1" ht="24">
      <c r="A38" s="56" t="str">
        <f>IF((LEN('Copy paste to Here'!G42))&gt;5,((CONCATENATE('Copy paste to Here'!G42," &amp; ",'Copy paste to Here'!D42,"  &amp;  ",'Copy paste to Here'!E42))),"Empty Cell")</f>
        <v xml:space="preserve">Surgical steel belly bananas, 14g (1.6mm) with 5 &amp; 8mm solid acrylic color balls - length 3/8'' (10mm) &amp; Color: White  &amp;  </v>
      </c>
      <c r="B38" s="57" t="str">
        <f>'Copy paste to Here'!C42</f>
        <v>BNSA</v>
      </c>
      <c r="C38" s="57" t="s">
        <v>738</v>
      </c>
      <c r="D38" s="58">
        <f>Invoice!B42</f>
        <v>150</v>
      </c>
      <c r="E38" s="59">
        <f>'Shipping Invoice'!J42*$N$1</f>
        <v>0.18</v>
      </c>
      <c r="F38" s="59">
        <f t="shared" si="0"/>
        <v>27</v>
      </c>
      <c r="G38" s="60">
        <f t="shared" si="1"/>
        <v>6.7769999999999992</v>
      </c>
      <c r="H38" s="63">
        <f t="shared" si="2"/>
        <v>1016.5499999999998</v>
      </c>
    </row>
    <row r="39" spans="1:8" s="62" customFormat="1" ht="24">
      <c r="A39" s="56" t="str">
        <f>IF((LEN('Copy paste to Here'!G43))&gt;5,((CONCATENATE('Copy paste to Here'!G43," &amp; ",'Copy paste to Here'!D43,"  &amp;  ",'Copy paste to Here'!E43))),"Empty Cell")</f>
        <v xml:space="preserve">Surgical steel belly bananas, 14g (1.6mm) with 5 &amp; 8mm solid acrylic color balls - length 3/8'' (10mm) &amp; Color: Pink  &amp;  </v>
      </c>
      <c r="B39" s="57" t="str">
        <f>'Copy paste to Here'!C43</f>
        <v>BNSA</v>
      </c>
      <c r="C39" s="57" t="s">
        <v>738</v>
      </c>
      <c r="D39" s="58">
        <f>Invoice!B43</f>
        <v>50</v>
      </c>
      <c r="E39" s="59">
        <f>'Shipping Invoice'!J43*$N$1</f>
        <v>0.18</v>
      </c>
      <c r="F39" s="59">
        <f t="shared" si="0"/>
        <v>9</v>
      </c>
      <c r="G39" s="60">
        <f t="shared" si="1"/>
        <v>6.7769999999999992</v>
      </c>
      <c r="H39" s="63">
        <f t="shared" si="2"/>
        <v>338.84999999999997</v>
      </c>
    </row>
    <row r="40" spans="1:8" s="62" customFormat="1" ht="24">
      <c r="A40" s="56" t="str">
        <f>IF((LEN('Copy paste to Here'!G44))&gt;5,((CONCATENATE('Copy paste to Here'!G44," &amp; ",'Copy paste to Here'!D44,"  &amp;  ",'Copy paste to Here'!E44))),"Empty Cell")</f>
        <v xml:space="preserve">Surgical steel belly bananas, 14g (1.6mm) with 5 &amp; 8mm solid acrylic color balls - length 3/8'' (10mm) &amp; Color: Yellow  &amp;  </v>
      </c>
      <c r="B40" s="57" t="str">
        <f>'Copy paste to Here'!C44</f>
        <v>BNSA</v>
      </c>
      <c r="C40" s="57" t="s">
        <v>738</v>
      </c>
      <c r="D40" s="58">
        <f>Invoice!B44</f>
        <v>50</v>
      </c>
      <c r="E40" s="59">
        <f>'Shipping Invoice'!J44*$N$1</f>
        <v>0.18</v>
      </c>
      <c r="F40" s="59">
        <f t="shared" si="0"/>
        <v>9</v>
      </c>
      <c r="G40" s="60">
        <f t="shared" si="1"/>
        <v>6.7769999999999992</v>
      </c>
      <c r="H40" s="63">
        <f t="shared" si="2"/>
        <v>338.84999999999997</v>
      </c>
    </row>
    <row r="41" spans="1:8" s="62" customFormat="1" ht="24">
      <c r="A41" s="56" t="str">
        <f>IF((LEN('Copy paste to Here'!G45))&gt;5,((CONCATENATE('Copy paste to Here'!G45," &amp; ",'Copy paste to Here'!D45,"  &amp;  ",'Copy paste to Here'!E45))),"Empty Cell")</f>
        <v xml:space="preserve">Box with 40 pcs. of gold anodized surgical steel nose screws, 20g (0.8mm) with 2mm round crystal tops in clear color &amp;   &amp;  </v>
      </c>
      <c r="B41" s="57" t="str">
        <f>'Copy paste to Here'!C45</f>
        <v>BXNS3</v>
      </c>
      <c r="C41" s="57" t="s">
        <v>739</v>
      </c>
      <c r="D41" s="58">
        <f>Invoice!B45</f>
        <v>1</v>
      </c>
      <c r="E41" s="59">
        <f>'Shipping Invoice'!J45*$N$1</f>
        <v>19.34</v>
      </c>
      <c r="F41" s="59">
        <f t="shared" si="0"/>
        <v>19.34</v>
      </c>
      <c r="G41" s="60">
        <f t="shared" si="1"/>
        <v>728.15099999999995</v>
      </c>
      <c r="H41" s="63">
        <f t="shared" si="2"/>
        <v>728.15099999999995</v>
      </c>
    </row>
    <row r="42" spans="1:8" s="62" customFormat="1" ht="24">
      <c r="A42" s="56" t="str">
        <f>IF((LEN('Copy paste to Here'!G46))&gt;5,((CONCATENATE('Copy paste to Here'!G46," &amp; ",'Copy paste to Here'!D46,"  &amp;  ",'Copy paste to Here'!E46))),"Empty Cell")</f>
        <v xml:space="preserve">Surgical steel circular barbell, 18g (1mm) with two 2mm balls &amp; Length: 8mm  &amp;  </v>
      </c>
      <c r="B42" s="57" t="str">
        <f>'Copy paste to Here'!C46</f>
        <v>CBEB2</v>
      </c>
      <c r="C42" s="57" t="s">
        <v>741</v>
      </c>
      <c r="D42" s="58">
        <f>Invoice!B46</f>
        <v>40</v>
      </c>
      <c r="E42" s="59">
        <f>'Shipping Invoice'!J46*$N$1</f>
        <v>0.34</v>
      </c>
      <c r="F42" s="59">
        <f t="shared" si="0"/>
        <v>13.600000000000001</v>
      </c>
      <c r="G42" s="60">
        <f t="shared" si="1"/>
        <v>12.801</v>
      </c>
      <c r="H42" s="63">
        <f t="shared" si="2"/>
        <v>512.04</v>
      </c>
    </row>
    <row r="43" spans="1:8" s="62" customFormat="1" ht="24">
      <c r="A43" s="56" t="str">
        <f>IF((LEN('Copy paste to Here'!G47))&gt;5,((CONCATENATE('Copy paste to Here'!G47," &amp; ",'Copy paste to Here'!D47,"  &amp;  ",'Copy paste to Here'!E47))),"Empty Cell")</f>
        <v xml:space="preserve">Surgical steel circular barbell, 14g (1.6mm) with two 4mm balls &amp; Length: 8mm  &amp;  </v>
      </c>
      <c r="B43" s="57" t="str">
        <f>'Copy paste to Here'!C47</f>
        <v>CBM</v>
      </c>
      <c r="C43" s="57" t="s">
        <v>743</v>
      </c>
      <c r="D43" s="58">
        <f>Invoice!B47</f>
        <v>10</v>
      </c>
      <c r="E43" s="59">
        <f>'Shipping Invoice'!J47*$N$1</f>
        <v>0.28000000000000003</v>
      </c>
      <c r="F43" s="59">
        <f t="shared" si="0"/>
        <v>2.8000000000000003</v>
      </c>
      <c r="G43" s="60">
        <f t="shared" si="1"/>
        <v>10.542</v>
      </c>
      <c r="H43" s="63">
        <f t="shared" si="2"/>
        <v>105.42</v>
      </c>
    </row>
    <row r="44" spans="1:8" s="62" customFormat="1" ht="24">
      <c r="A44" s="56" t="str">
        <f>IF((LEN('Copy paste to Here'!G48))&gt;5,((CONCATENATE('Copy paste to Here'!G48," &amp; ",'Copy paste to Here'!D48,"  &amp;  ",'Copy paste to Here'!E48))),"Empty Cell")</f>
        <v xml:space="preserve">Non piercing surgical steel clip-on nose hoop, 18g (1mm) &amp; Size: 8mm  &amp;  </v>
      </c>
      <c r="B44" s="57" t="str">
        <f>'Copy paste to Here'!C48</f>
        <v>CLNS</v>
      </c>
      <c r="C44" s="57" t="s">
        <v>745</v>
      </c>
      <c r="D44" s="58">
        <f>Invoice!B48</f>
        <v>20</v>
      </c>
      <c r="E44" s="59">
        <f>'Shipping Invoice'!J48*$N$1</f>
        <v>0.48</v>
      </c>
      <c r="F44" s="59">
        <f t="shared" si="0"/>
        <v>9.6</v>
      </c>
      <c r="G44" s="60">
        <f t="shared" si="1"/>
        <v>18.071999999999999</v>
      </c>
      <c r="H44" s="63">
        <f t="shared" si="2"/>
        <v>361.44</v>
      </c>
    </row>
    <row r="45" spans="1:8" s="62" customFormat="1" ht="24">
      <c r="A45" s="56" t="str">
        <f>IF((LEN('Copy paste to Here'!G49))&gt;5,((CONCATENATE('Copy paste to Here'!G49," &amp; ",'Copy paste to Here'!D49,"  &amp;  ",'Copy paste to Here'!E49))),"Empty Cell")</f>
        <v>Non piercing anodized 316L steel clip-on nose hoop, 18g (1mm) &amp; Length: 8mm  &amp;  Color: Black</v>
      </c>
      <c r="B45" s="57" t="str">
        <f>'Copy paste to Here'!C49</f>
        <v>CLTNS</v>
      </c>
      <c r="C45" s="57" t="s">
        <v>747</v>
      </c>
      <c r="D45" s="58">
        <f>Invoice!B49</f>
        <v>20</v>
      </c>
      <c r="E45" s="59">
        <f>'Shipping Invoice'!J49*$N$1</f>
        <v>0.53</v>
      </c>
      <c r="F45" s="59">
        <f t="shared" si="0"/>
        <v>10.600000000000001</v>
      </c>
      <c r="G45" s="60">
        <f t="shared" si="1"/>
        <v>19.954499999999999</v>
      </c>
      <c r="H45" s="63">
        <f t="shared" si="2"/>
        <v>399.09</v>
      </c>
    </row>
    <row r="46" spans="1:8" s="62" customFormat="1" ht="24">
      <c r="A46" s="56" t="str">
        <f>IF((LEN('Copy paste to Here'!G50))&gt;5,((CONCATENATE('Copy paste to Here'!G50," &amp; ",'Copy paste to Here'!D50,"  &amp;  ",'Copy paste to Here'!E50))),"Empty Cell")</f>
        <v xml:space="preserve">High polished surgical steel nose screw, 1mm (18g) with 2mm ball shaped top &amp;   &amp;  </v>
      </c>
      <c r="B46" s="57" t="str">
        <f>'Copy paste to Here'!C50</f>
        <v>NSB18</v>
      </c>
      <c r="C46" s="57" t="s">
        <v>710</v>
      </c>
      <c r="D46" s="58">
        <f>Invoice!B50</f>
        <v>200</v>
      </c>
      <c r="E46" s="59">
        <f>'Shipping Invoice'!J50*$N$1</f>
        <v>0.19</v>
      </c>
      <c r="F46" s="59">
        <f t="shared" si="0"/>
        <v>38</v>
      </c>
      <c r="G46" s="60">
        <f t="shared" si="1"/>
        <v>7.1535000000000002</v>
      </c>
      <c r="H46" s="63">
        <f t="shared" si="2"/>
        <v>1430.7</v>
      </c>
    </row>
    <row r="47" spans="1:8" s="62" customFormat="1" ht="25.5">
      <c r="A47" s="56" t="str">
        <f>IF((LEN('Copy paste to Here'!G51))&gt;5,((CONCATENATE('Copy paste to Here'!G51," &amp; ",'Copy paste to Here'!D51,"  &amp;  ",'Copy paste to Here'!E51))),"Empty Cell")</f>
        <v xml:space="preserve">Box with 16 pcs. of clear Bio-flexible nose screw retainers, 20g (0.8mm) with 2mm ball shaped top &amp;   &amp;  </v>
      </c>
      <c r="B47" s="57" t="str">
        <f>'Copy paste to Here'!C51</f>
        <v>NSCRTX16</v>
      </c>
      <c r="C47" s="57" t="s">
        <v>749</v>
      </c>
      <c r="D47" s="58">
        <f>Invoice!B51</f>
        <v>2</v>
      </c>
      <c r="E47" s="59">
        <f>'Shipping Invoice'!J51*$N$1</f>
        <v>2.99</v>
      </c>
      <c r="F47" s="59">
        <f t="shared" si="0"/>
        <v>5.98</v>
      </c>
      <c r="G47" s="60">
        <f t="shared" si="1"/>
        <v>112.57350000000001</v>
      </c>
      <c r="H47" s="63">
        <f t="shared" si="2"/>
        <v>225.14700000000002</v>
      </c>
    </row>
    <row r="48" spans="1:8" s="62" customFormat="1" ht="24">
      <c r="A48" s="56" t="str">
        <f>IF((LEN('Copy paste to Here'!G52))&gt;5,((CONCATENATE('Copy paste to Here'!G52," &amp; ",'Copy paste to Here'!D52,"  &amp;  ",'Copy paste to Here'!E52))),"Empty Cell")</f>
        <v xml:space="preserve">Set of 10 pcs. of 6mm acrylic ball in solid colors with 14g (1.6mm) threading &amp; Color: White  &amp;  </v>
      </c>
      <c r="B48" s="57" t="str">
        <f>'Copy paste to Here'!C52</f>
        <v>XSAB6</v>
      </c>
      <c r="C48" s="57" t="s">
        <v>751</v>
      </c>
      <c r="D48" s="58">
        <f>Invoice!B52</f>
        <v>30</v>
      </c>
      <c r="E48" s="59">
        <f>'Shipping Invoice'!J52*$N$1</f>
        <v>0.63</v>
      </c>
      <c r="F48" s="59">
        <f t="shared" si="0"/>
        <v>18.899999999999999</v>
      </c>
      <c r="G48" s="60">
        <f t="shared" si="1"/>
        <v>23.7195</v>
      </c>
      <c r="H48" s="63">
        <f t="shared" si="2"/>
        <v>711.58500000000004</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472.64000000000004</v>
      </c>
      <c r="G1000" s="60"/>
      <c r="H1000" s="61">
        <f t="shared" ref="H1000:H1007" si="49">F1000*$E$14</f>
        <v>17794.896000000001</v>
      </c>
    </row>
    <row r="1001" spans="1:8" s="62" customFormat="1">
      <c r="A1001" s="56" t="str">
        <f>Invoice!I54</f>
        <v>Free Shipping to Spain via DHL due to order over 350USD:</v>
      </c>
      <c r="B1001" s="75"/>
      <c r="C1001" s="75"/>
      <c r="D1001" s="76"/>
      <c r="E1001" s="67"/>
      <c r="F1001" s="59">
        <f>Invoice!J54</f>
        <v>0</v>
      </c>
      <c r="G1001" s="60"/>
      <c r="H1001" s="61">
        <f t="shared" si="49"/>
        <v>0</v>
      </c>
    </row>
    <row r="1002" spans="1:8" s="62" customFormat="1" hidden="1" outlineLevel="1">
      <c r="A1002" s="56" t="str">
        <f>'[2]Copy paste to Here'!T3</f>
        <v>DISCOUNT</v>
      </c>
      <c r="B1002" s="75"/>
      <c r="C1002" s="75"/>
      <c r="D1002" s="76"/>
      <c r="E1002" s="67"/>
      <c r="F1002" s="59">
        <f>Invoice!J55</f>
        <v>0</v>
      </c>
      <c r="G1002" s="60"/>
      <c r="H1002" s="61">
        <f t="shared" si="49"/>
        <v>0</v>
      </c>
    </row>
    <row r="1003" spans="1:8" s="62" customFormat="1" collapsed="1">
      <c r="A1003" s="56" t="str">
        <f>'[2]Copy paste to Here'!T4</f>
        <v>Total:</v>
      </c>
      <c r="B1003" s="75"/>
      <c r="C1003" s="75"/>
      <c r="D1003" s="76"/>
      <c r="E1003" s="67"/>
      <c r="F1003" s="59">
        <f>SUM(F1000:F1002)</f>
        <v>472.64000000000004</v>
      </c>
      <c r="G1003" s="60"/>
      <c r="H1003" s="61">
        <f t="shared" si="49"/>
        <v>17794.896000000001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17794.896000000001</v>
      </c>
    </row>
    <row r="1010" spans="1:8" s="21" customFormat="1">
      <c r="A1010" s="22"/>
      <c r="E1010" s="21" t="s">
        <v>177</v>
      </c>
      <c r="H1010" s="84">
        <f>(SUMIF($A$1000:$A$1008,"Total:",$H$1000:$H$1008))</f>
        <v>17794.896000000001</v>
      </c>
    </row>
    <row r="1011" spans="1:8" s="21" customFormat="1">
      <c r="E1011" s="21" t="s">
        <v>178</v>
      </c>
      <c r="H1011" s="85">
        <f>H1013-H1012</f>
        <v>16630.75</v>
      </c>
    </row>
    <row r="1012" spans="1:8" s="21" customFormat="1">
      <c r="E1012" s="21" t="s">
        <v>179</v>
      </c>
      <c r="H1012" s="85">
        <f>ROUND((H1013*7)/107,2)</f>
        <v>1164.1500000000001</v>
      </c>
    </row>
    <row r="1013" spans="1:8" s="21" customFormat="1">
      <c r="E1013" s="22" t="s">
        <v>180</v>
      </c>
      <c r="H1013" s="86">
        <f>ROUND((SUMIF($A$1000:$A$1008,"Total:",$H$1000:$H$1008)),2)</f>
        <v>17794.900000000001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3"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1"/>
  <sheetViews>
    <sheetView workbookViewId="0">
      <selection activeCell="A5" sqref="A5"/>
    </sheetView>
  </sheetViews>
  <sheetFormatPr defaultRowHeight="15"/>
  <sheetData>
    <row r="1" spans="1:1">
      <c r="A1" s="2" t="s">
        <v>104</v>
      </c>
    </row>
    <row r="2" spans="1:1">
      <c r="A2" s="2" t="s">
        <v>104</v>
      </c>
    </row>
    <row r="3" spans="1:1">
      <c r="A3" s="2" t="s">
        <v>753</v>
      </c>
    </row>
    <row r="4" spans="1:1">
      <c r="A4" s="2" t="s">
        <v>720</v>
      </c>
    </row>
    <row r="5" spans="1:1">
      <c r="A5" s="2" t="s">
        <v>720</v>
      </c>
    </row>
    <row r="6" spans="1:1">
      <c r="A6" s="2" t="s">
        <v>723</v>
      </c>
    </row>
    <row r="7" spans="1:1">
      <c r="A7" s="2" t="s">
        <v>723</v>
      </c>
    </row>
    <row r="8" spans="1:1">
      <c r="A8" s="2" t="s">
        <v>725</v>
      </c>
    </row>
    <row r="9" spans="1:1">
      <c r="A9" s="2" t="s">
        <v>727</v>
      </c>
    </row>
    <row r="10" spans="1:1">
      <c r="A10" s="2" t="s">
        <v>729</v>
      </c>
    </row>
    <row r="11" spans="1:1">
      <c r="A11" s="2" t="s">
        <v>730</v>
      </c>
    </row>
    <row r="12" spans="1:1">
      <c r="A12" s="2" t="s">
        <v>730</v>
      </c>
    </row>
    <row r="13" spans="1:1">
      <c r="A13" s="2" t="s">
        <v>732</v>
      </c>
    </row>
    <row r="14" spans="1:1">
      <c r="A14" s="2" t="s">
        <v>732</v>
      </c>
    </row>
    <row r="15" spans="1:1">
      <c r="A15" s="2" t="s">
        <v>754</v>
      </c>
    </row>
    <row r="16" spans="1:1">
      <c r="A16" s="2" t="s">
        <v>754</v>
      </c>
    </row>
    <row r="17" spans="1:1">
      <c r="A17" s="2" t="s">
        <v>734</v>
      </c>
    </row>
    <row r="18" spans="1:1">
      <c r="A18" s="2" t="s">
        <v>734</v>
      </c>
    </row>
    <row r="19" spans="1:1">
      <c r="A19" s="2" t="s">
        <v>736</v>
      </c>
    </row>
    <row r="20" spans="1:1">
      <c r="A20" s="2" t="s">
        <v>736</v>
      </c>
    </row>
    <row r="21" spans="1:1">
      <c r="A21" s="2" t="s">
        <v>738</v>
      </c>
    </row>
    <row r="22" spans="1:1">
      <c r="A22" s="2" t="s">
        <v>738</v>
      </c>
    </row>
    <row r="23" spans="1:1">
      <c r="A23" s="2" t="s">
        <v>738</v>
      </c>
    </row>
    <row r="24" spans="1:1">
      <c r="A24" s="2" t="s">
        <v>739</v>
      </c>
    </row>
    <row r="25" spans="1:1">
      <c r="A25" s="2" t="s">
        <v>741</v>
      </c>
    </row>
    <row r="26" spans="1:1">
      <c r="A26" s="2" t="s">
        <v>743</v>
      </c>
    </row>
    <row r="27" spans="1:1">
      <c r="A27" s="2" t="s">
        <v>745</v>
      </c>
    </row>
    <row r="28" spans="1:1">
      <c r="A28" s="2" t="s">
        <v>747</v>
      </c>
    </row>
    <row r="29" spans="1:1">
      <c r="A29" s="2" t="s">
        <v>710</v>
      </c>
    </row>
    <row r="30" spans="1:1">
      <c r="A30" s="2" t="s">
        <v>749</v>
      </c>
    </row>
    <row r="31" spans="1:1">
      <c r="A31" s="2" t="s">
        <v>751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2023-09-11T05:21:34Z</cp:lastPrinted>
  <dcterms:created xsi:type="dcterms:W3CDTF">2009-06-02T18:56:54Z</dcterms:created>
  <dcterms:modified xsi:type="dcterms:W3CDTF">2023-09-11T05:21:35Z</dcterms:modified>
</cp:coreProperties>
</file>