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8363FF5-ADAA-4F25-982E-DFE007F2AC35}"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Invoice!$A$1:$K$39</definedName>
    <definedName name="_xlnm.Print_Area" localSheetId="3">'Shipping Invoice'!$A$1:$L$32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7" l="1"/>
  <c r="E24" i="6"/>
  <c r="E20" i="6"/>
  <c r="E18" i="6"/>
  <c r="K14" i="7"/>
  <c r="K17" i="7"/>
  <c r="K10" i="7"/>
  <c r="I24" i="7"/>
  <c r="N1" i="7"/>
  <c r="I23" i="7" s="1"/>
  <c r="N1" i="6"/>
  <c r="E23" i="6" s="1"/>
  <c r="F1002" i="6"/>
  <c r="F1001" i="6"/>
  <c r="D24" i="6"/>
  <c r="B28" i="7" s="1"/>
  <c r="D23" i="6"/>
  <c r="B27" i="7" s="1"/>
  <c r="D22" i="6"/>
  <c r="B26" i="7" s="1"/>
  <c r="D21" i="6"/>
  <c r="B25" i="7" s="1"/>
  <c r="D20" i="6"/>
  <c r="B24" i="7" s="1"/>
  <c r="D19" i="6"/>
  <c r="B23" i="7" s="1"/>
  <c r="D18" i="6"/>
  <c r="B22" i="7" s="1"/>
  <c r="I28" i="5"/>
  <c r="I27" i="5"/>
  <c r="I26" i="5"/>
  <c r="I25" i="5"/>
  <c r="I24" i="5"/>
  <c r="I23" i="5"/>
  <c r="I22" i="5"/>
  <c r="J28" i="2"/>
  <c r="J27" i="2"/>
  <c r="J26" i="2"/>
  <c r="J25" i="2"/>
  <c r="J24" i="2"/>
  <c r="J23" i="2"/>
  <c r="J22" i="2"/>
  <c r="J29" i="2" l="1"/>
  <c r="J31" i="2" s="1"/>
  <c r="K23" i="7"/>
  <c r="K24" i="7"/>
  <c r="I25" i="7"/>
  <c r="K25" i="7"/>
  <c r="I26" i="7"/>
  <c r="K26" i="7" s="1"/>
  <c r="I27" i="7"/>
  <c r="K27" i="7"/>
  <c r="I22" i="7"/>
  <c r="I28" i="7"/>
  <c r="K28" i="7" s="1"/>
  <c r="K22" i="7"/>
  <c r="E19" i="6"/>
  <c r="E22" i="6"/>
  <c r="E21" i="6"/>
  <c r="B29" i="7"/>
  <c r="A1007" i="6"/>
  <c r="A1006" i="6"/>
  <c r="A1005" i="6"/>
  <c r="F1004" i="6"/>
  <c r="A1004" i="6"/>
  <c r="A1003" i="6"/>
  <c r="A1002" i="6"/>
  <c r="A1001" i="6"/>
  <c r="K29" i="7" l="1"/>
  <c r="K31" i="7" s="1"/>
  <c r="M11" i="6"/>
  <c r="I3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4" i="2" s="1"/>
  <c r="I39"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37" i="2" l="1"/>
  <c r="I38" i="2"/>
  <c r="I36" i="2" s="1"/>
  <c r="H1013" i="6"/>
  <c r="H1010" i="6"/>
  <c r="H1009" i="6"/>
  <c r="H1012" i="6" l="1"/>
  <c r="H1011" i="6" s="1"/>
</calcChain>
</file>

<file path=xl/sharedStrings.xml><?xml version="1.0" encoding="utf-8"?>
<sst xmlns="http://schemas.openxmlformats.org/spreadsheetml/2006/main" count="1969" uniqueCount="749">
  <si>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</si>
  <si>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</si>
  <si>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</si>
  <si>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</si>
  <si>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</si>
  <si>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</si>
  <si>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</si>
  <si>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</si>
  <si>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</si>
  <si>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</si>
  <si>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</si>
  <si>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</si>
  <si>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</si>
  <si>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</si>
  <si>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</si>
  <si>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</si>
  <si>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</si>
  <si>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</si>
  <si>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</si>
  <si>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</si>
  <si>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</si>
  <si>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</si>
  <si>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</si>
  <si>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</si>
  <si>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</si>
  <si>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</si>
  <si>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</si>
  <si>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</si>
  <si>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</si>
  <si>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</si>
  <si>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</si>
  <si>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</si>
  <si>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</si>
  <si>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</si>
  <si>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</si>
  <si>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</si>
  <si>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</si>
  <si>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</si>
  <si>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</si>
  <si>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</si>
  <si>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</si>
  <si>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</si>
  <si>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</si>
  <si>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</si>
  <si>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</si>
  <si>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</si>
  <si>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</si>
  <si>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</si>
  <si>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</si>
  <si>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</si>
  <si>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</si>
  <si>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</si>
  <si>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</si>
  <si>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</si>
  <si>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</si>
  <si>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</si>
  <si>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</si>
  <si>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</si>
  <si>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</si>
  <si>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</si>
  <si>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</si>
  <si>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</si>
  <si>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</si>
  <si>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</si>
  <si>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</si>
  <si>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</si>
  <si>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</si>
  <si>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</si>
  <si>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</si>
  <si>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</si>
  <si>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</si>
  <si>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</si>
  <si>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</si>
  <si>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</si>
  <si>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</si>
  <si>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</si>
  <si>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</si>
  <si>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</si>
  <si>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</si>
  <si>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</si>
  <si>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</si>
  <si>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</si>
  <si>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</si>
  <si>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</si>
  <si>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</si>
  <si>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</si>
  <si>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</si>
  <si>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</si>
  <si>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</si>
  <si>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</si>
  <si>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</si>
  <si>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</si>
  <si>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</si>
  <si>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</si>
  <si>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</si>
  <si>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</si>
  <si>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</si>
  <si>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</si>
  <si>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</si>
  <si>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</si>
  <si>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</si>
  <si>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</si>
  <si>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</si>
  <si>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</si>
  <si>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</si>
  <si>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</si>
  <si>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</si>
  <si>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</si>
  <si>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</si>
  <si>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</si>
  <si>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</si>
  <si>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</si>
  <si>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</si>
  <si>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</si>
  <si>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</si>
  <si>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</si>
  <si>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</si>
  <si>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</si>
  <si>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</si>
  <si>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</si>
  <si>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</si>
  <si>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</si>
  <si>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</si>
  <si>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</si>
  <si>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</si>
  <si>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</si>
  <si>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</si>
  <si>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</si>
  <si>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</si>
  <si>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</si>
  <si>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</si>
  <si>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</si>
  <si>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</si>
  <si>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</si>
  <si>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</si>
  <si>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</si>
  <si>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</si>
  <si>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</si>
  <si>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</si>
  <si>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</si>
  <si>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</si>
  <si>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</si>
  <si>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</si>
  <si>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</si>
  <si>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</si>
  <si>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</si>
  <si>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</si>
  <si>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</si>
  <si>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</si>
  <si>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</si>
  <si>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</si>
  <si>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</si>
  <si>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</si>
  <si>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</si>
  <si>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</si>
  <si>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</si>
  <si>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</si>
  <si>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</si>
  <si>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</si>
  <si>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</si>
  <si>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</si>
  <si>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</si>
  <si>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</si>
  <si>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</si>
  <si>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</si>
  <si>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</si>
  <si>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</si>
  <si>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</si>
  <si>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</si>
  <si>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</si>
  <si>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</si>
  <si>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</si>
  <si>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</si>
  <si>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</si>
  <si>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</si>
  <si>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</si>
  <si>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</si>
  <si>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</si>
  <si>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</si>
  <si>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</si>
  <si>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</si>
  <si>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</si>
  <si>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</si>
  <si>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</si>
  <si>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</si>
  <si>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</si>
  <si>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</si>
  <si>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</si>
  <si>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</si>
  <si>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</si>
  <si>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</si>
  <si>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</si>
  <si>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</si>
  <si>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</si>
  <si>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</si>
  <si>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</si>
  <si>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</si>
  <si>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</si>
  <si>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</si>
  <si>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</si>
  <si>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</si>
  <si>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</si>
  <si>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</si>
  <si>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</si>
  <si>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</si>
  <si>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</si>
  <si>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</si>
  <si>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</si>
  <si>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</si>
  <si>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</si>
  <si>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</si>
  <si>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</si>
  <si>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</si>
  <si>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</si>
  <si>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</si>
  <si>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</si>
  <si>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</si>
  <si>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</si>
  <si>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</si>
  <si>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</si>
  <si>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</si>
  <si>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</si>
  <si>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</si>
  <si>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</si>
  <si>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</si>
  <si>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</si>
  <si>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</si>
  <si>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</si>
  <si>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</si>
  <si>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</si>
  <si>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</si>
  <si>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</si>
  <si>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</si>
  <si>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</si>
  <si>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</si>
  <si>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</si>
  <si>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</si>
  <si>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</si>
  <si>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</si>
  <si>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</si>
  <si>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</si>
  <si>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</si>
  <si>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</si>
  <si>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</si>
  <si>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</si>
  <si>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</si>
  <si>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</si>
  <si>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</si>
  <si>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</si>
  <si>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</si>
  <si>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</si>
  <si>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</si>
  <si>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</si>
  <si>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</si>
  <si>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</si>
  <si>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</si>
  <si>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</si>
  <si>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</si>
  <si>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</si>
  <si>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</si>
  <si>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</si>
  <si>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</si>
  <si>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</si>
  <si>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</si>
  <si>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</si>
  <si>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</si>
  <si>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</si>
  <si>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</si>
  <si>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</si>
  <si>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</si>
  <si>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</si>
  <si>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</si>
  <si>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</si>
  <si>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</si>
  <si>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</si>
  <si>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</si>
  <si>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</si>
  <si>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</si>
  <si>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</si>
  <si>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</si>
  <si>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</si>
  <si>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</si>
  <si>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</si>
  <si>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</si>
  <si>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</si>
  <si>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</si>
  <si>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</si>
  <si>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</si>
  <si>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</si>
  <si>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</si>
  <si>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</si>
  <si>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</si>
  <si>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</si>
  <si>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</si>
  <si>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</si>
  <si>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</si>
  <si>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</si>
  <si>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</si>
  <si>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</si>
  <si>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</si>
  <si>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</si>
  <si>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</si>
  <si>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</si>
  <si>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</si>
  <si>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</si>
  <si>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</si>
  <si>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</si>
  <si>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</si>
  <si>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</si>
  <si>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</si>
  <si>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</si>
  <si>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</si>
  <si>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</si>
  <si>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</si>
  <si>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</si>
  <si>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</si>
  <si>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</si>
  <si>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</si>
  <si>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</si>
  <si>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</si>
  <si>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</si>
  <si>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</si>
  <si>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</si>
  <si>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</si>
  <si>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</si>
  <si>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</si>
  <si>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</si>
  <si>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</si>
  <si>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</si>
  <si>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</si>
  <si>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</si>
  <si>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</si>
  <si>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</si>
  <si>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</si>
  <si>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</si>
  <si>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</si>
  <si>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</si>
  <si>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</si>
  <si>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</si>
  <si>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</si>
  <si>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</si>
  <si>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</si>
  <si>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</si>
  <si>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</si>
  <si>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</si>
  <si>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</si>
  <si>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</si>
  <si>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</si>
  <si>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</si>
  <si>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</si>
  <si>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</si>
  <si>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</si>
  <si>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</si>
  <si>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</si>
  <si>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</si>
  <si>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</si>
  <si>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</si>
  <si>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</si>
  <si>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</si>
  <si>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</si>
  <si>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</si>
  <si>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</si>
  <si>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</si>
  <si>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</si>
  <si>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</si>
  <si>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</si>
  <si>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</si>
  <si>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</si>
  <si>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</si>
  <si>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</si>
  <si>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</si>
  <si>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</si>
  <si>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</si>
  <si>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</si>
  <si>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</si>
  <si>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</si>
  <si>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</si>
  <si>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</si>
  <si>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</si>
  <si>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</si>
  <si>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</si>
  <si>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</si>
  <si>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</si>
  <si>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</si>
  <si>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</si>
  <si>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</si>
  <si>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</si>
  <si>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</si>
  <si>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</si>
  <si>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</si>
  <si>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</si>
  <si>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</si>
  <si>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</si>
  <si>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</si>
  <si>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</si>
  <si>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</si>
  <si>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</si>
  <si>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</si>
  <si>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</si>
  <si>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</si>
  <si>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</si>
  <si>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</si>
  <si>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</si>
  <si>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</si>
  <si>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</si>
  <si>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</si>
  <si>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</si>
  <si>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</si>
  <si>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</si>
  <si>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</si>
  <si>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</si>
  <si>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</si>
  <si>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</si>
  <si>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</si>
  <si>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</si>
  <si>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</si>
  <si>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</si>
  <si>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</si>
  <si>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</si>
  <si>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</si>
  <si>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</si>
  <si>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</si>
  <si>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</si>
  <si>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</si>
  <si>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</si>
  <si>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</si>
  <si>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</si>
  <si>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</si>
  <si>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</si>
  <si>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</si>
  <si>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</si>
  <si>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</si>
  <si>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</si>
  <si>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</si>
  <si>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</si>
  <si>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</si>
  <si>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</si>
  <si>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</si>
  <si>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</si>
  <si>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</si>
  <si>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</si>
  <si>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</si>
  <si>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</si>
  <si>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</si>
  <si>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</si>
  <si>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</si>
  <si>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</si>
  <si>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</si>
  <si>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</si>
  <si>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</si>
  <si>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</si>
  <si>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</si>
  <si>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</si>
  <si>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</si>
  <si>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</si>
  <si>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</si>
  <si>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</si>
  <si>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</si>
  <si>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</si>
  <si>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</si>
  <si>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</si>
  <si>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</si>
  <si>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</si>
  <si>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</si>
  <si>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</si>
  <si>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</si>
  <si>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</si>
  <si>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</si>
  <si>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</si>
  <si>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</si>
  <si>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</si>
  <si>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</si>
  <si>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</si>
  <si>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</si>
  <si>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</si>
  <si>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</si>
  <si>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</si>
  <si>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</si>
  <si>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</si>
  <si>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</si>
  <si>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</si>
  <si>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</si>
  <si>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</si>
  <si>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</si>
  <si>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</si>
  <si>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</si>
  <si>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</si>
  <si>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</si>
  <si>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</si>
  <si>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</si>
  <si>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</si>
  <si>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</si>
  <si>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</si>
  <si>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</si>
  <si>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</si>
  <si>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</si>
  <si>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</si>
  <si>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</si>
  <si>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</si>
  <si>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</si>
  <si>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</si>
  <si>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</si>
  <si>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</si>
  <si>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</si>
  <si>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</si>
  <si>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</si>
  <si>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</si>
  <si>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</si>
  <si>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</si>
  <si>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</si>
  <si>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</si>
  <si>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</si>
  <si>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</si>
  <si>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</si>
  <si>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</si>
  <si>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</si>
  <si>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</si>
  <si>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</si>
  <si>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</si>
  <si>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</si>
  <si>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</si>
  <si>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</si>
  <si>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</si>
  <si>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</si>
  <si>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</si>
  <si>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</si>
  <si>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</si>
  <si>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</si>
  <si>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</si>
  <si>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</si>
  <si>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</si>
  <si>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</si>
  <si>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</si>
  <si>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</si>
  <si>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</si>
  <si>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</si>
  <si>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</si>
  <si>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</si>
  <si>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</si>
  <si>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</si>
  <si>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</si>
  <si>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</si>
  <si>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</si>
  <si>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</si>
  <si>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</si>
  <si>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</si>
  <si>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</si>
  <si>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</si>
  <si>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</si>
  <si>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</si>
  <si>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</si>
  <si>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</si>
  <si>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</si>
  <si>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</si>
  <si>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</si>
  <si>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</si>
  <si>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</si>
  <si>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</si>
  <si>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</si>
  <si>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</si>
  <si>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</si>
  <si>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</si>
  <si>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</si>
  <si>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</si>
  <si>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</si>
  <si>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</si>
  <si>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</si>
  <si>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</si>
  <si>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</si>
  <si>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</si>
  <si>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</si>
  <si>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</si>
  <si>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</si>
  <si>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</si>
  <si>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</si>
  <si>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</si>
  <si>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</si>
  <si>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</si>
  <si>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</si>
  <si>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</si>
  <si>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</si>
  <si>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</si>
  <si>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</si>
  <si>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</si>
  <si>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</si>
  <si>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</si>
  <si>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</si>
  <si>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</si>
  <si>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</si>
  <si>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</si>
  <si>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</si>
  <si>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</si>
  <si>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</si>
  <si>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</si>
  <si>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</si>
  <si>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</si>
  <si>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</si>
  <si>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</si>
  <si>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</si>
  <si>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</si>
  <si>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</si>
  <si>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</si>
  <si>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</si>
  <si>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</si>
  <si>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</si>
  <si>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</si>
  <si>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</si>
  <si>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</si>
  <si>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</si>
  <si>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</si>
  <si>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</si>
  <si>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</si>
  <si>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</si>
  <si>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</si>
  <si>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</si>
  <si>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</si>
  <si>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</si>
  <si>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</si>
  <si>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</si>
  <si>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</si>
  <si>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</si>
  <si>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</si>
  <si>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</si>
  <si>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</si>
  <si>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</si>
  <si>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</si>
  <si>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</si>
  <si>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</si>
  <si>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</si>
  <si>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</si>
  <si>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</si>
  <si>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</si>
  <si>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</si>
  <si>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</si>
  <si>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</si>
  <si>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</si>
  <si>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</si>
  <si>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</si>
  <si>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</si>
  <si>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</si>
  <si>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</si>
  <si>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</si>
  <si>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</si>
  <si>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</si>
  <si>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</si>
  <si>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</si>
  <si>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</si>
  <si>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</si>
  <si>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</si>
  <si>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</si>
  <si>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</si>
  <si>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</si>
  <si>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</si>
  <si>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</si>
  <si>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</si>
  <si>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</si>
  <si>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</si>
  <si>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</si>
  <si>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</si>
  <si>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</si>
  <si>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</si>
  <si>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</si>
  <si>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</si>
  <si>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</si>
  <si>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</si>
  <si>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</si>
  <si>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</si>
  <si>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</si>
  <si>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</si>
  <si>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</si>
  <si>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</si>
  <si>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</si>
  <si>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</si>
  <si>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</si>
  <si>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</si>
  <si>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</si>
  <si>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</si>
  <si>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</si>
  <si>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</si>
  <si>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</si>
  <si>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</si>
  <si>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</si>
  <si>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</si>
  <si>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</si>
  <si>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</si>
  <si>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</si>
  <si>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</si>
  <si>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</si>
  <si>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</si>
  <si>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</si>
  <si>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</si>
  <si>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</si>
  <si>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</si>
  <si>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</si>
  <si>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</si>
  <si>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</si>
  <si>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</si>
  <si>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</si>
  <si>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</si>
  <si>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</si>
  <si>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</si>
  <si>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</si>
  <si>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</si>
  <si>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</si>
  <si>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</si>
  <si>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</si>
  <si>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</si>
  <si>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</si>
  <si>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</si>
  <si>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</si>
  <si>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</si>
  <si>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</si>
  <si>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</si>
  <si>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</si>
  <si>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</si>
  <si>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</si>
  <si>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</si>
  <si>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Bros Ink Factory</t>
  </si>
  <si>
    <t>Mattia Patella</t>
  </si>
  <si>
    <t>Via Marco Bruto 24</t>
  </si>
  <si>
    <t>20138 Milano</t>
  </si>
  <si>
    <t>Italy</t>
  </si>
  <si>
    <t>Tel: +39 3496558149</t>
  </si>
  <si>
    <t>Email: mat.pat3774@gmail.com</t>
  </si>
  <si>
    <t>BLK20A</t>
  </si>
  <si>
    <t>Length: Assorted 8mm &amp; 10mm</t>
  </si>
  <si>
    <t>Bulk body jewelry: 100 pcs. assortment of double jewel belly bananas, 14g (1.6mm) with 5 &amp; 8mm bezel set jewel balls using original Czech Preciosa crystals.</t>
  </si>
  <si>
    <t>DMBJ37</t>
  </si>
  <si>
    <t>Display box with 2000 pcs. of assorted surgical steel body jewelry parts with clear or light blue cover</t>
  </si>
  <si>
    <t>Surgical steel nose screw, 20g (0.8mm) with 2mm half ball shaped round crystal top</t>
  </si>
  <si>
    <t>TAJF4</t>
  </si>
  <si>
    <t>4mm flat shaped titanium G23 dermal anchor top part with crystal for internally threaded, 16g (1.2mm) dermal anchor base plate with a height of 2mm - 2.5mm (this item does only fit our dermal anchors and surface bars)</t>
  </si>
  <si>
    <t>TAJF5</t>
  </si>
  <si>
    <t>5mm flat shaped titanium G23 dermal anchor top part with crystal for internally threaded, 16g (1.2mm) dermal anchor base plate with a height of 2mm - 2.5mm (this item does only fit our dermal anchors and surface bars)</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</si>
  <si>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</si>
  <si>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</si>
  <si>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</si>
  <si>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UBLK303A</t>
  </si>
  <si>
    <t>Three Hundred Twenty Two and 36 cents EUR</t>
  </si>
  <si>
    <t>Leo</t>
  </si>
  <si>
    <t>VAT: 08989840965</t>
  </si>
  <si>
    <t>Shipping cost to Italy via DHL:</t>
  </si>
  <si>
    <t>Bulk body jewelry: 100 pcs. assortment of double jewel belly bananas, 14g (1.6mm) with 5 &amp; 8mm bezel set jewel balls using crystals.</t>
  </si>
  <si>
    <t>Steel nose screw, 20g (0.8mm) with 2mm half ball shaped round crystal top</t>
  </si>
  <si>
    <t>Display box with 2000 pcs. of assorted steel body jewelry parts with clear or light blue cover</t>
  </si>
  <si>
    <t>4mm flat shaped body jewelry top part with crystal for internally threaded, 16g (1.2mm) body jewelry base plate with a height of 2mm - 2.5mm (this item does only fit our body jewelrys and surface bars)</t>
  </si>
  <si>
    <t>5mm flat shaped body jewelry top part with crystal for internally threaded, 16g (1.2mm) body jewelry base plate with a height of 2mm - 2.5mm (this item does only fit our body jewelrys and surface bars)</t>
  </si>
  <si>
    <t>Bulk body jewelry: Assortment of high polished body jewelry base part, 14g (1.6mm) with three circular holes in the base plate and with a 16g (1.2mm) internal threading connector (this product only fits our body jewelry top parts)</t>
  </si>
  <si>
    <t>Imitation jewelry:
Stee Nose Screws and Set of Top and Base Part for Body Jewelry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</si>
</sst>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5">
        <v>51431</v>
      </c>
      <c r="K10" s="126"/>
    </row>
    <row r="11" spans="1:11">
      <c r="A11" s="125"/>
      <c r="B11" s="125" t="s">
        <v>718</v>
      </c>
      <c r="C11" s="131"/>
      <c r="D11" s="131"/>
      <c r="E11" s="131"/>
      <c r="F11" s="126"/>
      <c r="G11" s="127"/>
      <c r="H11" s="127" t="s">
        <v>718</v>
      </c>
      <c r="I11" s="131"/>
      <c r="J11" s="146"/>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47">
        <v>45184</v>
      </c>
      <c r="K14" s="126"/>
    </row>
    <row r="15" spans="1:11" ht="15" customHeight="1">
      <c r="A15" s="125"/>
      <c r="B15" s="142" t="s">
        <v>740</v>
      </c>
      <c r="C15" s="7"/>
      <c r="D15" s="7"/>
      <c r="E15" s="7"/>
      <c r="F15" s="8"/>
      <c r="G15" s="127"/>
      <c r="H15" s="143" t="s">
        <v>740</v>
      </c>
      <c r="I15" s="131"/>
      <c r="J15" s="148"/>
      <c r="K15" s="126"/>
    </row>
    <row r="16" spans="1:11" ht="15" customHeight="1">
      <c r="A16" s="125"/>
      <c r="B16" s="131"/>
      <c r="C16" s="131"/>
      <c r="D16" s="131"/>
      <c r="E16" s="131"/>
      <c r="F16" s="131"/>
      <c r="G16" s="131"/>
      <c r="H16" s="131"/>
      <c r="I16" s="134" t="s">
        <v>147</v>
      </c>
      <c r="J16" s="140">
        <v>39984</v>
      </c>
      <c r="K16" s="126"/>
    </row>
    <row r="17" spans="1:11">
      <c r="A17" s="125"/>
      <c r="B17" s="131" t="s">
        <v>722</v>
      </c>
      <c r="C17" s="131"/>
      <c r="D17" s="131"/>
      <c r="E17" s="131"/>
      <c r="F17" s="131"/>
      <c r="G17" s="131"/>
      <c r="H17" s="131"/>
      <c r="I17" s="134" t="s">
        <v>148</v>
      </c>
      <c r="J17" s="140" t="s">
        <v>739</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49" t="s">
        <v>207</v>
      </c>
      <c r="G20" s="150"/>
      <c r="H20" s="111" t="s">
        <v>174</v>
      </c>
      <c r="I20" s="111" t="s">
        <v>208</v>
      </c>
      <c r="J20" s="111" t="s">
        <v>26</v>
      </c>
      <c r="K20" s="126"/>
    </row>
    <row r="21" spans="1:11">
      <c r="A21" s="125"/>
      <c r="B21" s="116"/>
      <c r="C21" s="116"/>
      <c r="D21" s="117"/>
      <c r="E21" s="117"/>
      <c r="F21" s="151"/>
      <c r="G21" s="152"/>
      <c r="H21" s="116" t="s">
        <v>146</v>
      </c>
      <c r="I21" s="116"/>
      <c r="J21" s="116"/>
      <c r="K21" s="126"/>
    </row>
    <row r="22" spans="1:11" ht="36">
      <c r="A22" s="125"/>
      <c r="B22" s="118">
        <v>1</v>
      </c>
      <c r="C22" s="10" t="s">
        <v>724</v>
      </c>
      <c r="D22" s="129" t="s">
        <v>724</v>
      </c>
      <c r="E22" s="129" t="s">
        <v>725</v>
      </c>
      <c r="F22" s="153" t="s">
        <v>308</v>
      </c>
      <c r="G22" s="154"/>
      <c r="H22" s="11" t="s">
        <v>726</v>
      </c>
      <c r="I22" s="14">
        <v>76.31</v>
      </c>
      <c r="J22" s="120">
        <f t="shared" ref="J22:J28" si="0">I22*B22</f>
        <v>76.31</v>
      </c>
      <c r="K22" s="126"/>
    </row>
    <row r="23" spans="1:11" ht="24">
      <c r="A23" s="125"/>
      <c r="B23" s="118">
        <v>1</v>
      </c>
      <c r="C23" s="10" t="s">
        <v>727</v>
      </c>
      <c r="D23" s="129" t="s">
        <v>727</v>
      </c>
      <c r="E23" s="129" t="s">
        <v>115</v>
      </c>
      <c r="F23" s="153"/>
      <c r="G23" s="154"/>
      <c r="H23" s="11" t="s">
        <v>728</v>
      </c>
      <c r="I23" s="14">
        <v>168.93</v>
      </c>
      <c r="J23" s="120">
        <f t="shared" si="0"/>
        <v>168.93</v>
      </c>
      <c r="K23" s="126"/>
    </row>
    <row r="24" spans="1:11" ht="24">
      <c r="A24" s="125"/>
      <c r="B24" s="118">
        <v>20</v>
      </c>
      <c r="C24" s="10" t="s">
        <v>130</v>
      </c>
      <c r="D24" s="129" t="s">
        <v>130</v>
      </c>
      <c r="E24" s="129" t="s">
        <v>112</v>
      </c>
      <c r="F24" s="153"/>
      <c r="G24" s="154"/>
      <c r="H24" s="11" t="s">
        <v>729</v>
      </c>
      <c r="I24" s="14">
        <v>0.23</v>
      </c>
      <c r="J24" s="120">
        <f t="shared" si="0"/>
        <v>4.6000000000000005</v>
      </c>
      <c r="K24" s="126"/>
    </row>
    <row r="25" spans="1:11" ht="24">
      <c r="A25" s="125"/>
      <c r="B25" s="118">
        <v>30</v>
      </c>
      <c r="C25" s="10" t="s">
        <v>130</v>
      </c>
      <c r="D25" s="129" t="s">
        <v>130</v>
      </c>
      <c r="E25" s="129" t="s">
        <v>308</v>
      </c>
      <c r="F25" s="153"/>
      <c r="G25" s="154"/>
      <c r="H25" s="11" t="s">
        <v>729</v>
      </c>
      <c r="I25" s="14">
        <v>0.23</v>
      </c>
      <c r="J25" s="120">
        <f t="shared" si="0"/>
        <v>6.9</v>
      </c>
      <c r="K25" s="126"/>
    </row>
    <row r="26" spans="1:11" ht="48">
      <c r="A26" s="125"/>
      <c r="B26" s="118">
        <v>12</v>
      </c>
      <c r="C26" s="10" t="s">
        <v>730</v>
      </c>
      <c r="D26" s="129" t="s">
        <v>730</v>
      </c>
      <c r="E26" s="129" t="s">
        <v>112</v>
      </c>
      <c r="F26" s="153"/>
      <c r="G26" s="154"/>
      <c r="H26" s="11" t="s">
        <v>731</v>
      </c>
      <c r="I26" s="14">
        <v>0.77</v>
      </c>
      <c r="J26" s="120">
        <f t="shared" si="0"/>
        <v>9.24</v>
      </c>
      <c r="K26" s="126"/>
    </row>
    <row r="27" spans="1:11" ht="48">
      <c r="A27" s="125"/>
      <c r="B27" s="118">
        <v>10</v>
      </c>
      <c r="C27" s="10" t="s">
        <v>732</v>
      </c>
      <c r="D27" s="129" t="s">
        <v>732</v>
      </c>
      <c r="E27" s="129" t="s">
        <v>112</v>
      </c>
      <c r="F27" s="153"/>
      <c r="G27" s="154"/>
      <c r="H27" s="11" t="s">
        <v>733</v>
      </c>
      <c r="I27" s="14">
        <v>0.87</v>
      </c>
      <c r="J27" s="120">
        <f t="shared" si="0"/>
        <v>8.6999999999999993</v>
      </c>
      <c r="K27" s="126"/>
    </row>
    <row r="28" spans="1:11" ht="60">
      <c r="A28" s="125"/>
      <c r="B28" s="119">
        <v>1</v>
      </c>
      <c r="C28" s="12" t="s">
        <v>734</v>
      </c>
      <c r="D28" s="130" t="s">
        <v>737</v>
      </c>
      <c r="E28" s="130" t="s">
        <v>213</v>
      </c>
      <c r="F28" s="155" t="s">
        <v>735</v>
      </c>
      <c r="G28" s="156"/>
      <c r="H28" s="13" t="s">
        <v>736</v>
      </c>
      <c r="I28" s="15">
        <v>28.11</v>
      </c>
      <c r="J28" s="121">
        <f t="shared" si="0"/>
        <v>28.11</v>
      </c>
      <c r="K28" s="126"/>
    </row>
    <row r="29" spans="1:11">
      <c r="A29" s="125"/>
      <c r="B29" s="137"/>
      <c r="C29" s="137"/>
      <c r="D29" s="137"/>
      <c r="E29" s="137"/>
      <c r="F29" s="137"/>
      <c r="G29" s="137"/>
      <c r="H29" s="137"/>
      <c r="I29" s="138" t="s">
        <v>261</v>
      </c>
      <c r="J29" s="139">
        <f>SUM(J22:J28)</f>
        <v>302.79000000000002</v>
      </c>
      <c r="K29" s="126"/>
    </row>
    <row r="30" spans="1:11">
      <c r="A30" s="125"/>
      <c r="B30" s="137"/>
      <c r="C30" s="137"/>
      <c r="D30" s="137"/>
      <c r="E30" s="137"/>
      <c r="F30" s="137"/>
      <c r="G30" s="137"/>
      <c r="H30" s="137"/>
      <c r="I30" s="138" t="s">
        <v>741</v>
      </c>
      <c r="J30" s="139">
        <v>19.57</v>
      </c>
      <c r="K30" s="126"/>
    </row>
    <row r="31" spans="1:11">
      <c r="A31" s="125"/>
      <c r="B31" s="137"/>
      <c r="C31" s="137"/>
      <c r="D31" s="137"/>
      <c r="E31" s="137"/>
      <c r="F31" s="137"/>
      <c r="G31" s="137"/>
      <c r="H31" s="137"/>
      <c r="I31" s="138" t="s">
        <v>263</v>
      </c>
      <c r="J31" s="139">
        <f>SUM(J29:J30)</f>
        <v>322.36</v>
      </c>
      <c r="K31" s="126"/>
    </row>
    <row r="32" spans="1:11">
      <c r="A32" s="6"/>
      <c r="B32" s="7"/>
      <c r="C32" s="7"/>
      <c r="D32" s="7"/>
      <c r="E32" s="7"/>
      <c r="F32" s="7"/>
      <c r="G32" s="7"/>
      <c r="H32" s="7" t="s">
        <v>738</v>
      </c>
      <c r="I32" s="7"/>
      <c r="J32" s="7"/>
      <c r="K32" s="8"/>
    </row>
    <row r="34" spans="8:9">
      <c r="H34" s="1" t="s">
        <v>714</v>
      </c>
      <c r="I34" s="102">
        <f>'Tax Invoice'!E14</f>
        <v>37.96</v>
      </c>
    </row>
    <row r="35" spans="8:9">
      <c r="H35" s="1" t="s">
        <v>711</v>
      </c>
      <c r="I35" s="102">
        <f>'Tax Invoice'!M11</f>
        <v>35.54</v>
      </c>
    </row>
    <row r="36" spans="8:9">
      <c r="H36" s="1" t="s">
        <v>715</v>
      </c>
      <c r="I36" s="102">
        <f>I38/I35</f>
        <v>344.31023072594263</v>
      </c>
    </row>
    <row r="37" spans="8:9">
      <c r="H37" s="1" t="s">
        <v>716</v>
      </c>
      <c r="I37" s="102">
        <f>I39/I35</f>
        <v>344.31023072594263</v>
      </c>
    </row>
    <row r="38" spans="8:9">
      <c r="H38" s="1" t="s">
        <v>712</v>
      </c>
      <c r="I38" s="102">
        <f>I39</f>
        <v>12236.785600000001</v>
      </c>
    </row>
    <row r="39" spans="8:9">
      <c r="H39" s="1" t="s">
        <v>713</v>
      </c>
      <c r="I39" s="102">
        <f>J31*I34</f>
        <v>12236.785600000001</v>
      </c>
    </row>
  </sheetData>
  <mergeCells count="11">
    <mergeCell ref="F28:G28"/>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75</v>
      </c>
      <c r="O1" t="s">
        <v>149</v>
      </c>
      <c r="T1" t="s">
        <v>261</v>
      </c>
      <c r="U1">
        <v>302.79000000000002</v>
      </c>
    </row>
    <row r="2" spans="1:21" ht="15.75">
      <c r="A2" s="125"/>
      <c r="B2" s="135" t="s">
        <v>139</v>
      </c>
      <c r="C2" s="131"/>
      <c r="D2" s="131"/>
      <c r="E2" s="131"/>
      <c r="F2" s="131"/>
      <c r="G2" s="131"/>
      <c r="H2" s="131"/>
      <c r="I2" s="136" t="s">
        <v>145</v>
      </c>
      <c r="J2" s="126"/>
      <c r="T2" t="s">
        <v>190</v>
      </c>
      <c r="U2">
        <v>19.57</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322.36</v>
      </c>
    </row>
    <row r="5" spans="1:21">
      <c r="A5" s="125"/>
      <c r="B5" s="132" t="s">
        <v>142</v>
      </c>
      <c r="C5" s="131"/>
      <c r="D5" s="131"/>
      <c r="E5" s="131"/>
      <c r="F5" s="131"/>
      <c r="G5" s="131"/>
      <c r="H5" s="131"/>
      <c r="I5" s="131"/>
      <c r="J5" s="126"/>
      <c r="S5" t="s">
        <v>738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5"/>
      <c r="J10" s="126"/>
    </row>
    <row r="11" spans="1:21">
      <c r="A11" s="125"/>
      <c r="B11" s="125" t="s">
        <v>718</v>
      </c>
      <c r="C11" s="131"/>
      <c r="D11" s="131"/>
      <c r="E11" s="126"/>
      <c r="F11" s="127"/>
      <c r="G11" s="127" t="s">
        <v>718</v>
      </c>
      <c r="H11" s="131"/>
      <c r="I11" s="14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7">
        <v>45183</v>
      </c>
      <c r="J14" s="126"/>
    </row>
    <row r="15" spans="1:21">
      <c r="A15" s="125"/>
      <c r="B15" s="6" t="s">
        <v>11</v>
      </c>
      <c r="C15" s="7"/>
      <c r="D15" s="7"/>
      <c r="E15" s="8"/>
      <c r="F15" s="127"/>
      <c r="G15" s="9" t="s">
        <v>11</v>
      </c>
      <c r="H15" s="131"/>
      <c r="I15" s="148"/>
      <c r="J15" s="126"/>
    </row>
    <row r="16" spans="1:21">
      <c r="A16" s="125"/>
      <c r="B16" s="131"/>
      <c r="C16" s="131"/>
      <c r="D16" s="131"/>
      <c r="E16" s="131"/>
      <c r="F16" s="131"/>
      <c r="G16" s="131"/>
      <c r="H16" s="134" t="s">
        <v>147</v>
      </c>
      <c r="I16" s="140">
        <v>39984</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45183</v>
      </c>
    </row>
    <row r="20" spans="1:16">
      <c r="A20" s="125"/>
      <c r="B20" s="111" t="s">
        <v>204</v>
      </c>
      <c r="C20" s="111" t="s">
        <v>205</v>
      </c>
      <c r="D20" s="128" t="s">
        <v>206</v>
      </c>
      <c r="E20" s="149" t="s">
        <v>207</v>
      </c>
      <c r="F20" s="150"/>
      <c r="G20" s="111" t="s">
        <v>174</v>
      </c>
      <c r="H20" s="111" t="s">
        <v>208</v>
      </c>
      <c r="I20" s="111" t="s">
        <v>26</v>
      </c>
      <c r="J20" s="126"/>
    </row>
    <row r="21" spans="1:16">
      <c r="A21" s="125"/>
      <c r="B21" s="116"/>
      <c r="C21" s="116"/>
      <c r="D21" s="117"/>
      <c r="E21" s="151"/>
      <c r="F21" s="152"/>
      <c r="G21" s="116" t="s">
        <v>146</v>
      </c>
      <c r="H21" s="116"/>
      <c r="I21" s="116"/>
      <c r="J21" s="126"/>
    </row>
    <row r="22" spans="1:16" ht="240">
      <c r="A22" s="125"/>
      <c r="B22" s="118">
        <v>1</v>
      </c>
      <c r="C22" s="10" t="s">
        <v>724</v>
      </c>
      <c r="D22" s="129" t="s">
        <v>725</v>
      </c>
      <c r="E22" s="153" t="s">
        <v>308</v>
      </c>
      <c r="F22" s="154"/>
      <c r="G22" s="11" t="s">
        <v>726</v>
      </c>
      <c r="H22" s="14">
        <v>76.31</v>
      </c>
      <c r="I22" s="120">
        <f t="shared" ref="I22:I28" si="0">H22*B22</f>
        <v>76.31</v>
      </c>
      <c r="J22" s="126"/>
    </row>
    <row r="23" spans="1:16" ht="144">
      <c r="A23" s="125"/>
      <c r="B23" s="118">
        <v>1</v>
      </c>
      <c r="C23" s="10" t="s">
        <v>727</v>
      </c>
      <c r="D23" s="129" t="s">
        <v>115</v>
      </c>
      <c r="E23" s="153"/>
      <c r="F23" s="154"/>
      <c r="G23" s="11" t="s">
        <v>728</v>
      </c>
      <c r="H23" s="14">
        <v>168.93</v>
      </c>
      <c r="I23" s="120">
        <f t="shared" si="0"/>
        <v>168.93</v>
      </c>
      <c r="J23" s="126"/>
    </row>
    <row r="24" spans="1:16" ht="132">
      <c r="A24" s="125"/>
      <c r="B24" s="118">
        <v>20</v>
      </c>
      <c r="C24" s="10" t="s">
        <v>130</v>
      </c>
      <c r="D24" s="129" t="s">
        <v>112</v>
      </c>
      <c r="E24" s="153"/>
      <c r="F24" s="154"/>
      <c r="G24" s="11" t="s">
        <v>729</v>
      </c>
      <c r="H24" s="14">
        <v>0.23</v>
      </c>
      <c r="I24" s="120">
        <f t="shared" si="0"/>
        <v>4.6000000000000005</v>
      </c>
      <c r="J24" s="126"/>
    </row>
    <row r="25" spans="1:16" ht="132">
      <c r="A25" s="125"/>
      <c r="B25" s="118">
        <v>30</v>
      </c>
      <c r="C25" s="10" t="s">
        <v>130</v>
      </c>
      <c r="D25" s="129" t="s">
        <v>308</v>
      </c>
      <c r="E25" s="153"/>
      <c r="F25" s="154"/>
      <c r="G25" s="11" t="s">
        <v>729</v>
      </c>
      <c r="H25" s="14">
        <v>0.23</v>
      </c>
      <c r="I25" s="120">
        <f t="shared" si="0"/>
        <v>6.9</v>
      </c>
      <c r="J25" s="126"/>
    </row>
    <row r="26" spans="1:16" ht="336">
      <c r="A26" s="125"/>
      <c r="B26" s="118">
        <v>12</v>
      </c>
      <c r="C26" s="10" t="s">
        <v>730</v>
      </c>
      <c r="D26" s="129" t="s">
        <v>112</v>
      </c>
      <c r="E26" s="153"/>
      <c r="F26" s="154"/>
      <c r="G26" s="11" t="s">
        <v>731</v>
      </c>
      <c r="H26" s="14">
        <v>0.77</v>
      </c>
      <c r="I26" s="120">
        <f t="shared" si="0"/>
        <v>9.24</v>
      </c>
      <c r="J26" s="126"/>
    </row>
    <row r="27" spans="1:16" ht="336">
      <c r="A27" s="125"/>
      <c r="B27" s="118">
        <v>10</v>
      </c>
      <c r="C27" s="10" t="s">
        <v>732</v>
      </c>
      <c r="D27" s="129" t="s">
        <v>112</v>
      </c>
      <c r="E27" s="153"/>
      <c r="F27" s="154"/>
      <c r="G27" s="11" t="s">
        <v>733</v>
      </c>
      <c r="H27" s="14">
        <v>0.87</v>
      </c>
      <c r="I27" s="120">
        <f t="shared" si="0"/>
        <v>8.6999999999999993</v>
      </c>
      <c r="J27" s="126"/>
    </row>
    <row r="28" spans="1:16" ht="384">
      <c r="A28" s="125"/>
      <c r="B28" s="119">
        <v>1</v>
      </c>
      <c r="C28" s="12" t="s">
        <v>734</v>
      </c>
      <c r="D28" s="130" t="s">
        <v>213</v>
      </c>
      <c r="E28" s="155" t="s">
        <v>735</v>
      </c>
      <c r="F28" s="156"/>
      <c r="G28" s="13" t="s">
        <v>736</v>
      </c>
      <c r="H28" s="15">
        <v>28.11</v>
      </c>
      <c r="I28" s="121">
        <f t="shared" si="0"/>
        <v>28.11</v>
      </c>
      <c r="J28" s="126"/>
    </row>
  </sheetData>
  <mergeCells count="11">
    <mergeCell ref="E28:F28"/>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2"/>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302.79000000000002</v>
      </c>
      <c r="O2" t="s">
        <v>188</v>
      </c>
    </row>
    <row r="3" spans="1:15" ht="12.75" customHeight="1">
      <c r="A3" s="125"/>
      <c r="B3" s="132" t="s">
        <v>140</v>
      </c>
      <c r="C3" s="131"/>
      <c r="D3" s="131"/>
      <c r="E3" s="131"/>
      <c r="F3" s="131"/>
      <c r="G3" s="131"/>
      <c r="H3" s="131"/>
      <c r="I3" s="131"/>
      <c r="J3" s="131"/>
      <c r="K3" s="131"/>
      <c r="L3" s="126"/>
      <c r="N3">
        <v>302.79000000000002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5">
        <f>IF(Invoice!J10&lt;&gt;"",Invoice!J10,"")</f>
        <v>51431</v>
      </c>
      <c r="L10" s="126"/>
    </row>
    <row r="11" spans="1:15" ht="12.75" customHeight="1">
      <c r="A11" s="125"/>
      <c r="B11" s="125" t="s">
        <v>718</v>
      </c>
      <c r="C11" s="131"/>
      <c r="D11" s="131"/>
      <c r="E11" s="131"/>
      <c r="F11" s="126"/>
      <c r="G11" s="127"/>
      <c r="H11" s="127" t="s">
        <v>718</v>
      </c>
      <c r="I11" s="131"/>
      <c r="J11" s="131"/>
      <c r="K11" s="146"/>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47">
        <f>Invoice!J14</f>
        <v>45184</v>
      </c>
      <c r="L14" s="126"/>
    </row>
    <row r="15" spans="1:15" ht="15" customHeight="1">
      <c r="A15" s="125"/>
      <c r="B15" s="142" t="s">
        <v>740</v>
      </c>
      <c r="C15" s="7"/>
      <c r="D15" s="7"/>
      <c r="E15" s="7"/>
      <c r="F15" s="8"/>
      <c r="G15" s="127"/>
      <c r="H15" s="143" t="s">
        <v>740</v>
      </c>
      <c r="I15" s="131"/>
      <c r="J15" s="131"/>
      <c r="K15" s="148"/>
      <c r="L15" s="126"/>
    </row>
    <row r="16" spans="1:15" ht="15" customHeight="1">
      <c r="A16" s="125"/>
      <c r="B16" s="131"/>
      <c r="C16" s="131"/>
      <c r="D16" s="131"/>
      <c r="E16" s="131"/>
      <c r="F16" s="131"/>
      <c r="G16" s="131"/>
      <c r="H16" s="131"/>
      <c r="I16" s="134" t="s">
        <v>147</v>
      </c>
      <c r="J16" s="134" t="s">
        <v>147</v>
      </c>
      <c r="K16" s="140">
        <v>39984</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49" t="s">
        <v>207</v>
      </c>
      <c r="G20" s="150"/>
      <c r="H20" s="111" t="s">
        <v>174</v>
      </c>
      <c r="I20" s="111" t="s">
        <v>208</v>
      </c>
      <c r="J20" s="111" t="s">
        <v>208</v>
      </c>
      <c r="K20" s="111" t="s">
        <v>26</v>
      </c>
      <c r="L20" s="126"/>
    </row>
    <row r="21" spans="1:12" ht="38.25">
      <c r="A21" s="125"/>
      <c r="B21" s="116"/>
      <c r="C21" s="116"/>
      <c r="D21" s="116"/>
      <c r="E21" s="117"/>
      <c r="F21" s="151"/>
      <c r="G21" s="152"/>
      <c r="H21" s="141" t="s">
        <v>748</v>
      </c>
      <c r="I21" s="116"/>
      <c r="J21" s="116"/>
      <c r="K21" s="116"/>
      <c r="L21" s="126"/>
    </row>
    <row r="22" spans="1:12" ht="36" customHeight="1">
      <c r="A22" s="125"/>
      <c r="B22" s="118">
        <f>'Tax Invoice'!D18</f>
        <v>1</v>
      </c>
      <c r="C22" s="10" t="s">
        <v>724</v>
      </c>
      <c r="D22" s="10" t="s">
        <v>724</v>
      </c>
      <c r="E22" s="129" t="s">
        <v>725</v>
      </c>
      <c r="F22" s="153" t="s">
        <v>308</v>
      </c>
      <c r="G22" s="154"/>
      <c r="H22" s="11" t="s">
        <v>742</v>
      </c>
      <c r="I22" s="14">
        <f t="shared" ref="I22:I28" si="0">J22*$N$1</f>
        <v>76.31</v>
      </c>
      <c r="J22" s="14">
        <v>76.31</v>
      </c>
      <c r="K22" s="120">
        <f t="shared" ref="K22:K28" si="1">I22*B22</f>
        <v>76.31</v>
      </c>
      <c r="L22" s="126"/>
    </row>
    <row r="23" spans="1:12" ht="24" customHeight="1">
      <c r="A23" s="125"/>
      <c r="B23" s="118">
        <f>'Tax Invoice'!D19</f>
        <v>1</v>
      </c>
      <c r="C23" s="10" t="s">
        <v>727</v>
      </c>
      <c r="D23" s="10" t="s">
        <v>727</v>
      </c>
      <c r="E23" s="129" t="s">
        <v>115</v>
      </c>
      <c r="F23" s="153"/>
      <c r="G23" s="154"/>
      <c r="H23" s="11" t="s">
        <v>744</v>
      </c>
      <c r="I23" s="14">
        <f t="shared" si="0"/>
        <v>168.93</v>
      </c>
      <c r="J23" s="14">
        <v>168.93</v>
      </c>
      <c r="K23" s="120">
        <f t="shared" si="1"/>
        <v>168.93</v>
      </c>
      <c r="L23" s="126"/>
    </row>
    <row r="24" spans="1:12" ht="24" customHeight="1">
      <c r="A24" s="125"/>
      <c r="B24" s="118">
        <f>'Tax Invoice'!D20</f>
        <v>20</v>
      </c>
      <c r="C24" s="10" t="s">
        <v>130</v>
      </c>
      <c r="D24" s="10" t="s">
        <v>130</v>
      </c>
      <c r="E24" s="129" t="s">
        <v>112</v>
      </c>
      <c r="F24" s="153"/>
      <c r="G24" s="154"/>
      <c r="H24" s="11" t="s">
        <v>743</v>
      </c>
      <c r="I24" s="14">
        <f t="shared" si="0"/>
        <v>0.23</v>
      </c>
      <c r="J24" s="14">
        <v>0.23</v>
      </c>
      <c r="K24" s="120">
        <f t="shared" si="1"/>
        <v>4.6000000000000005</v>
      </c>
      <c r="L24" s="126"/>
    </row>
    <row r="25" spans="1:12" ht="24" customHeight="1">
      <c r="A25" s="125"/>
      <c r="B25" s="118">
        <f>'Tax Invoice'!D21</f>
        <v>30</v>
      </c>
      <c r="C25" s="10" t="s">
        <v>130</v>
      </c>
      <c r="D25" s="10" t="s">
        <v>130</v>
      </c>
      <c r="E25" s="129" t="s">
        <v>308</v>
      </c>
      <c r="F25" s="153"/>
      <c r="G25" s="154"/>
      <c r="H25" s="11" t="s">
        <v>743</v>
      </c>
      <c r="I25" s="14">
        <f t="shared" si="0"/>
        <v>0.23</v>
      </c>
      <c r="J25" s="14">
        <v>0.23</v>
      </c>
      <c r="K25" s="120">
        <f t="shared" si="1"/>
        <v>6.9</v>
      </c>
      <c r="L25" s="126"/>
    </row>
    <row r="26" spans="1:12" ht="48" customHeight="1">
      <c r="A26" s="125"/>
      <c r="B26" s="118">
        <f>'Tax Invoice'!D22</f>
        <v>12</v>
      </c>
      <c r="C26" s="10" t="s">
        <v>730</v>
      </c>
      <c r="D26" s="10" t="s">
        <v>730</v>
      </c>
      <c r="E26" s="129" t="s">
        <v>112</v>
      </c>
      <c r="F26" s="153"/>
      <c r="G26" s="154"/>
      <c r="H26" s="11" t="s">
        <v>745</v>
      </c>
      <c r="I26" s="14">
        <f t="shared" si="0"/>
        <v>0.77</v>
      </c>
      <c r="J26" s="14">
        <v>0.77</v>
      </c>
      <c r="K26" s="120">
        <f t="shared" si="1"/>
        <v>9.24</v>
      </c>
      <c r="L26" s="126"/>
    </row>
    <row r="27" spans="1:12" ht="48" customHeight="1">
      <c r="A27" s="125"/>
      <c r="B27" s="118">
        <f>'Tax Invoice'!D23</f>
        <v>10</v>
      </c>
      <c r="C27" s="10" t="s">
        <v>732</v>
      </c>
      <c r="D27" s="10" t="s">
        <v>732</v>
      </c>
      <c r="E27" s="129" t="s">
        <v>112</v>
      </c>
      <c r="F27" s="153"/>
      <c r="G27" s="154"/>
      <c r="H27" s="11" t="s">
        <v>746</v>
      </c>
      <c r="I27" s="14">
        <f t="shared" si="0"/>
        <v>0.87</v>
      </c>
      <c r="J27" s="14">
        <v>0.87</v>
      </c>
      <c r="K27" s="120">
        <f t="shared" si="1"/>
        <v>8.6999999999999993</v>
      </c>
      <c r="L27" s="126"/>
    </row>
    <row r="28" spans="1:12" ht="48">
      <c r="A28" s="125"/>
      <c r="B28" s="119">
        <f>'Tax Invoice'!D24</f>
        <v>1</v>
      </c>
      <c r="C28" s="12" t="s">
        <v>734</v>
      </c>
      <c r="D28" s="12" t="s">
        <v>737</v>
      </c>
      <c r="E28" s="130" t="s">
        <v>213</v>
      </c>
      <c r="F28" s="155" t="s">
        <v>735</v>
      </c>
      <c r="G28" s="156"/>
      <c r="H28" s="13" t="s">
        <v>747</v>
      </c>
      <c r="I28" s="15">
        <f t="shared" si="0"/>
        <v>28.11</v>
      </c>
      <c r="J28" s="15">
        <v>28.11</v>
      </c>
      <c r="K28" s="121">
        <f t="shared" si="1"/>
        <v>28.11</v>
      </c>
      <c r="L28" s="126"/>
    </row>
    <row r="29" spans="1:12" ht="12.75" customHeight="1">
      <c r="A29" s="125"/>
      <c r="B29" s="137">
        <f>SUM(B22:B28)</f>
        <v>75</v>
      </c>
      <c r="C29" s="137" t="s">
        <v>149</v>
      </c>
      <c r="D29" s="137"/>
      <c r="E29" s="137"/>
      <c r="F29" s="137"/>
      <c r="G29" s="137"/>
      <c r="H29" s="137"/>
      <c r="I29" s="138" t="s">
        <v>261</v>
      </c>
      <c r="J29" s="138" t="s">
        <v>261</v>
      </c>
      <c r="K29" s="139">
        <f>SUM(K22:K28)</f>
        <v>302.79000000000002</v>
      </c>
      <c r="L29" s="126"/>
    </row>
    <row r="30" spans="1:12" ht="12.75" customHeight="1">
      <c r="A30" s="125"/>
      <c r="B30" s="137"/>
      <c r="C30" s="137"/>
      <c r="D30" s="137"/>
      <c r="E30" s="137"/>
      <c r="F30" s="137"/>
      <c r="G30" s="137"/>
      <c r="H30" s="137"/>
      <c r="I30" s="138" t="s">
        <v>741</v>
      </c>
      <c r="J30" s="138" t="s">
        <v>190</v>
      </c>
      <c r="K30" s="139">
        <f>Invoice!J30</f>
        <v>19.57</v>
      </c>
      <c r="L30" s="126"/>
    </row>
    <row r="31" spans="1:12" ht="12.75" customHeight="1">
      <c r="A31" s="125"/>
      <c r="B31" s="137"/>
      <c r="C31" s="137"/>
      <c r="D31" s="137"/>
      <c r="E31" s="137"/>
      <c r="F31" s="137"/>
      <c r="G31" s="137"/>
      <c r="H31" s="137"/>
      <c r="I31" s="138" t="s">
        <v>263</v>
      </c>
      <c r="J31" s="138" t="s">
        <v>263</v>
      </c>
      <c r="K31" s="139">
        <f>SUM(K29:K30)</f>
        <v>322.36</v>
      </c>
      <c r="L31" s="126"/>
    </row>
    <row r="32" spans="1:12" ht="12.75" customHeight="1">
      <c r="A32" s="6"/>
      <c r="B32" s="7"/>
      <c r="C32" s="7"/>
      <c r="D32" s="7"/>
      <c r="E32" s="7"/>
      <c r="F32" s="7"/>
      <c r="G32" s="7"/>
      <c r="H32" s="7" t="s">
        <v>738</v>
      </c>
      <c r="I32" s="7"/>
      <c r="J32" s="7"/>
      <c r="K32" s="7"/>
      <c r="L32" s="8"/>
    </row>
  </sheetData>
  <mergeCells count="11">
    <mergeCell ref="F28:G28"/>
    <mergeCell ref="F20:G20"/>
    <mergeCell ref="F21:G21"/>
    <mergeCell ref="F22:G22"/>
    <mergeCell ref="F23:G23"/>
    <mergeCell ref="F24:G24"/>
    <mergeCell ref="K10:K11"/>
    <mergeCell ref="K14:K15"/>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302.79000000000002</v>
      </c>
      <c r="O2" s="21" t="s">
        <v>265</v>
      </c>
    </row>
    <row r="3" spans="1:15" s="21" customFormat="1" ht="15" customHeight="1" thickBot="1">
      <c r="A3" s="22" t="s">
        <v>156</v>
      </c>
      <c r="G3" s="28">
        <v>45183</v>
      </c>
      <c r="H3" s="29"/>
      <c r="N3" s="21">
        <v>302.79000000000002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Bros Ink Factory</v>
      </c>
      <c r="B10" s="37"/>
      <c r="C10" s="37"/>
      <c r="D10" s="37"/>
      <c r="F10" s="38" t="str">
        <f>'Copy paste to Here'!B10</f>
        <v>Bros Ink Factory</v>
      </c>
      <c r="G10" s="39"/>
      <c r="H10" s="40"/>
      <c r="K10" s="106" t="s">
        <v>282</v>
      </c>
      <c r="L10" s="35" t="s">
        <v>282</v>
      </c>
      <c r="M10" s="21">
        <v>1</v>
      </c>
    </row>
    <row r="11" spans="1:15" s="21" customFormat="1" ht="15.75" thickBot="1">
      <c r="A11" s="41" t="str">
        <f>'Copy paste to Here'!G11</f>
        <v>Mattia Patella</v>
      </c>
      <c r="B11" s="42"/>
      <c r="C11" s="42"/>
      <c r="D11" s="42"/>
      <c r="F11" s="43" t="str">
        <f>'Copy paste to Here'!B11</f>
        <v>Mattia Patella</v>
      </c>
      <c r="G11" s="44"/>
      <c r="H11" s="45"/>
      <c r="K11" s="104" t="s">
        <v>163</v>
      </c>
      <c r="L11" s="46" t="s">
        <v>164</v>
      </c>
      <c r="M11" s="21">
        <f>VLOOKUP(G3,[1]Sheet1!$A$9:$I$7290,2,FALSE)</f>
        <v>35.54</v>
      </c>
    </row>
    <row r="12" spans="1:15" s="21" customFormat="1" ht="15.75" thickBot="1">
      <c r="A12" s="41" t="str">
        <f>'Copy paste to Here'!G12</f>
        <v>Via Marco Bruto 24</v>
      </c>
      <c r="B12" s="42"/>
      <c r="C12" s="42"/>
      <c r="D12" s="42"/>
      <c r="E12" s="88"/>
      <c r="F12" s="43" t="str">
        <f>'Copy paste to Here'!B12</f>
        <v>Via Marco Bruto 24</v>
      </c>
      <c r="G12" s="44"/>
      <c r="H12" s="45"/>
      <c r="K12" s="104" t="s">
        <v>165</v>
      </c>
      <c r="L12" s="46" t="s">
        <v>138</v>
      </c>
      <c r="M12" s="21">
        <f>VLOOKUP(G3,[1]Sheet1!$A$9:$I$7290,3,FALSE)</f>
        <v>37.96</v>
      </c>
    </row>
    <row r="13" spans="1:15" s="21" customFormat="1" ht="15.75" thickBot="1">
      <c r="A13" s="41" t="str">
        <f>'Copy paste to Here'!G13</f>
        <v>20138 Milano</v>
      </c>
      <c r="B13" s="42"/>
      <c r="C13" s="42"/>
      <c r="D13" s="42"/>
      <c r="E13" s="122" t="s">
        <v>138</v>
      </c>
      <c r="F13" s="43" t="str">
        <f>'Copy paste to Here'!B13</f>
        <v>20138 Milano</v>
      </c>
      <c r="G13" s="44"/>
      <c r="H13" s="45"/>
      <c r="K13" s="104" t="s">
        <v>166</v>
      </c>
      <c r="L13" s="46" t="s">
        <v>167</v>
      </c>
      <c r="M13" s="124">
        <f>VLOOKUP(G3,[1]Sheet1!$A$9:$I$7290,4,FALSE)</f>
        <v>44.18</v>
      </c>
    </row>
    <row r="14" spans="1:15" s="21" customFormat="1" ht="15.75" thickBot="1">
      <c r="A14" s="41" t="str">
        <f>'Copy paste to Here'!G14</f>
        <v>Italy</v>
      </c>
      <c r="B14" s="42"/>
      <c r="C14" s="42"/>
      <c r="D14" s="42"/>
      <c r="E14" s="122">
        <f>VLOOKUP(J9,$L$10:$M$17,2,FALSE)</f>
        <v>37.96</v>
      </c>
      <c r="F14" s="43" t="str">
        <f>'Copy paste to Here'!B14</f>
        <v>Italy</v>
      </c>
      <c r="G14" s="44"/>
      <c r="H14" s="45"/>
      <c r="K14" s="104" t="s">
        <v>168</v>
      </c>
      <c r="L14" s="46" t="s">
        <v>169</v>
      </c>
      <c r="M14" s="21">
        <f>VLOOKUP(G3,[1]Sheet1!$A$9:$I$7290,5,FALSE)</f>
        <v>22.5</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26.06</v>
      </c>
    </row>
    <row r="16" spans="1:15" s="21" customFormat="1" ht="13.7" customHeight="1" thickBot="1">
      <c r="A16" s="52"/>
      <c r="K16" s="105" t="s">
        <v>172</v>
      </c>
      <c r="L16" s="51" t="s">
        <v>173</v>
      </c>
      <c r="M16" s="21">
        <f>VLOOKUP(G3,[1]Sheet1!$A$9:$I$7290,7,FALSE)</f>
        <v>20.82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Bulk body jewelry: 100 pcs. assortment of double jewel belly bananas, 14g (1.6mm) with 5 &amp; 8mm bezel set jewel balls using original Czech Preciosa crystals. &amp; Length: Assorted 8mm &amp; 10mm  &amp;  Crystal Color: Assorted</v>
      </c>
      <c r="B18" s="57" t="str">
        <f>'Copy paste to Here'!C22</f>
        <v>BLK20A</v>
      </c>
      <c r="C18" s="57" t="s">
        <v>724</v>
      </c>
      <c r="D18" s="58">
        <f>Invoice!B22</f>
        <v>1</v>
      </c>
      <c r="E18" s="59">
        <f>'Shipping Invoice'!J22*$N$1</f>
        <v>76.31</v>
      </c>
      <c r="F18" s="59">
        <f>D18*E18</f>
        <v>76.31</v>
      </c>
      <c r="G18" s="60">
        <f>E18*$E$14</f>
        <v>2896.7276000000002</v>
      </c>
      <c r="H18" s="61">
        <f>D18*G18</f>
        <v>2896.7276000000002</v>
      </c>
    </row>
    <row r="19" spans="1:13" s="62" customFormat="1" ht="24">
      <c r="A19" s="123" t="str">
        <f>IF((LEN('Copy paste to Here'!G23))&gt;5,((CONCATENATE('Copy paste to Here'!G23," &amp; ",'Copy paste to Here'!D23,"  &amp;  ",'Copy paste to Here'!E23))),"Empty Cell")</f>
        <v xml:space="preserve">Display box with 2000 pcs. of assorted surgical steel body jewelry parts with clear or light blue cover &amp; Color: Clear  &amp;  </v>
      </c>
      <c r="B19" s="57" t="str">
        <f>'Copy paste to Here'!C23</f>
        <v>DMBJ37</v>
      </c>
      <c r="C19" s="57" t="s">
        <v>727</v>
      </c>
      <c r="D19" s="58">
        <f>Invoice!B23</f>
        <v>1</v>
      </c>
      <c r="E19" s="59">
        <f>'Shipping Invoice'!J23*$N$1</f>
        <v>168.93</v>
      </c>
      <c r="F19" s="59">
        <f t="shared" ref="F19:F82" si="0">D19*E19</f>
        <v>168.93</v>
      </c>
      <c r="G19" s="60">
        <f t="shared" ref="G19:G82" si="1">E19*$E$14</f>
        <v>6412.5828000000001</v>
      </c>
      <c r="H19" s="63">
        <f t="shared" ref="H19:H82" si="2">D19*G19</f>
        <v>6412.5828000000001</v>
      </c>
    </row>
    <row r="20" spans="1:13" s="62" customFormat="1" ht="24">
      <c r="A20" s="56" t="str">
        <f>IF((LEN('Copy paste to Here'!G24))&gt;5,((CONCATENATE('Copy paste to Here'!G24," &amp; ",'Copy paste to Here'!D24,"  &amp;  ",'Copy paste to Here'!E24))),"Empty Cell")</f>
        <v xml:space="preserve">Surgical steel nose screw, 20g (0.8mm) with 2mm half ball shaped round crystal top &amp; Crystal Color: Clear  &amp;  </v>
      </c>
      <c r="B20" s="57" t="str">
        <f>'Copy paste to Here'!C24</f>
        <v>NSC</v>
      </c>
      <c r="C20" s="57" t="s">
        <v>130</v>
      </c>
      <c r="D20" s="58">
        <f>Invoice!B24</f>
        <v>20</v>
      </c>
      <c r="E20" s="59">
        <f>'Shipping Invoice'!J24*$N$1</f>
        <v>0.23</v>
      </c>
      <c r="F20" s="59">
        <f t="shared" si="0"/>
        <v>4.6000000000000005</v>
      </c>
      <c r="G20" s="60">
        <f t="shared" si="1"/>
        <v>8.7308000000000003</v>
      </c>
      <c r="H20" s="63">
        <f t="shared" si="2"/>
        <v>174.61600000000001</v>
      </c>
    </row>
    <row r="21" spans="1:13" s="62" customFormat="1" ht="24">
      <c r="A21" s="56" t="str">
        <f>IF((LEN('Copy paste to Here'!G25))&gt;5,((CONCATENATE('Copy paste to Here'!G25," &amp; ",'Copy paste to Here'!D25,"  &amp;  ",'Copy paste to Here'!E25))),"Empty Cell")</f>
        <v xml:space="preserve">Surgical steel nose screw, 20g (0.8mm) with 2mm half ball shaped round crystal top &amp; Crystal Color: Assorted  &amp;  </v>
      </c>
      <c r="B21" s="57" t="str">
        <f>'Copy paste to Here'!C25</f>
        <v>NSC</v>
      </c>
      <c r="C21" s="57" t="s">
        <v>130</v>
      </c>
      <c r="D21" s="58">
        <f>Invoice!B25</f>
        <v>30</v>
      </c>
      <c r="E21" s="59">
        <f>'Shipping Invoice'!J25*$N$1</f>
        <v>0.23</v>
      </c>
      <c r="F21" s="59">
        <f t="shared" si="0"/>
        <v>6.9</v>
      </c>
      <c r="G21" s="60">
        <f t="shared" si="1"/>
        <v>8.7308000000000003</v>
      </c>
      <c r="H21" s="63">
        <f t="shared" si="2"/>
        <v>261.92400000000004</v>
      </c>
    </row>
    <row r="22" spans="1:13" s="62" customFormat="1" ht="48">
      <c r="A22" s="56" t="str">
        <f>IF((LEN('Copy paste to Here'!G26))&gt;5,((CONCATENATE('Copy paste to Here'!G26," &amp; ",'Copy paste to Here'!D26,"  &amp;  ",'Copy paste to Here'!E26))),"Empty Cell")</f>
        <v xml:space="preserve">4mm flat shaped titanium G23 dermal anchor top part with crystal for internally threaded, 16g (1.2mm) dermal anchor base plate with a height of 2mm - 2.5mm (this item does only fit our dermal anchors and surface bars) &amp; Crystal Color: Clear  &amp;  </v>
      </c>
      <c r="B22" s="57" t="str">
        <f>'Copy paste to Here'!C26</f>
        <v>TAJF4</v>
      </c>
      <c r="C22" s="57" t="s">
        <v>730</v>
      </c>
      <c r="D22" s="58">
        <f>Invoice!B26</f>
        <v>12</v>
      </c>
      <c r="E22" s="59">
        <f>'Shipping Invoice'!J26*$N$1</f>
        <v>0.77</v>
      </c>
      <c r="F22" s="59">
        <f t="shared" si="0"/>
        <v>9.24</v>
      </c>
      <c r="G22" s="60">
        <f t="shared" si="1"/>
        <v>29.229200000000002</v>
      </c>
      <c r="H22" s="63">
        <f t="shared" si="2"/>
        <v>350.75040000000001</v>
      </c>
    </row>
    <row r="23" spans="1:13" s="62" customFormat="1" ht="48">
      <c r="A23" s="56" t="str">
        <f>IF((LEN('Copy paste to Here'!G27))&gt;5,((CONCATENATE('Copy paste to Here'!G27," &amp; ",'Copy paste to Here'!D27,"  &amp;  ",'Copy paste to Here'!E27))),"Empty Cell")</f>
        <v xml:space="preserve">5mm flat shaped titanium G23 dermal anchor top part with crystal for internally threaded, 16g (1.2mm) dermal anchor base plate with a height of 2mm - 2.5mm (this item does only fit our dermal anchors and surface bars) &amp; Crystal Color: Clear  &amp;  </v>
      </c>
      <c r="B23" s="57" t="str">
        <f>'Copy paste to Here'!C27</f>
        <v>TAJF5</v>
      </c>
      <c r="C23" s="57" t="s">
        <v>732</v>
      </c>
      <c r="D23" s="58">
        <f>Invoice!B27</f>
        <v>10</v>
      </c>
      <c r="E23" s="59">
        <f>'Shipping Invoice'!J27*$N$1</f>
        <v>0.87</v>
      </c>
      <c r="F23" s="59">
        <f t="shared" si="0"/>
        <v>8.6999999999999993</v>
      </c>
      <c r="G23" s="60">
        <f t="shared" si="1"/>
        <v>33.025199999999998</v>
      </c>
      <c r="H23" s="63">
        <f t="shared" si="2"/>
        <v>330.25199999999995</v>
      </c>
    </row>
    <row r="24" spans="1:13" s="62" customFormat="1" ht="60">
      <c r="A24" s="56" t="str">
        <f>IF((LEN('Copy paste to Here'!G28))&gt;5,((CONCATENATE('Copy paste to Here'!G28," &amp; ",'Copy paste to Here'!D28,"  &amp;  ",'Copy paste to Here'!E28))),"Empty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12 pcs.  &amp;  Height: 2mm</v>
      </c>
      <c r="B24" s="57" t="str">
        <f>'Copy paste to Here'!C28</f>
        <v>UBLK303</v>
      </c>
      <c r="C24" s="57" t="s">
        <v>737</v>
      </c>
      <c r="D24" s="58">
        <f>Invoice!B28</f>
        <v>1</v>
      </c>
      <c r="E24" s="59">
        <f>'Shipping Invoice'!J28*$N$1</f>
        <v>28.11</v>
      </c>
      <c r="F24" s="59">
        <f t="shared" si="0"/>
        <v>28.11</v>
      </c>
      <c r="G24" s="60">
        <f t="shared" si="1"/>
        <v>1067.0555999999999</v>
      </c>
      <c r="H24" s="63">
        <f t="shared" si="2"/>
        <v>1067.0555999999999</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302.79000000000002</v>
      </c>
      <c r="G1000" s="60"/>
      <c r="H1000" s="61">
        <f t="shared" ref="H1000:H1007" si="49">F1000*$E$14</f>
        <v>11493.9084</v>
      </c>
    </row>
    <row r="1001" spans="1:8" s="62" customFormat="1">
      <c r="A1001" s="56" t="str">
        <f>'[2]Copy paste to Here'!T2</f>
        <v>SHIPPING HANDLING</v>
      </c>
      <c r="B1001" s="75"/>
      <c r="C1001" s="75"/>
      <c r="D1001" s="76"/>
      <c r="E1001" s="67"/>
      <c r="F1001" s="59">
        <f>Invoice!J30</f>
        <v>19.57</v>
      </c>
      <c r="G1001" s="60"/>
      <c r="H1001" s="61">
        <f t="shared" si="49"/>
        <v>742.87720000000002</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11493.908400000002</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
  <sheetViews>
    <sheetView workbookViewId="0">
      <selection activeCell="A5" sqref="A5"/>
    </sheetView>
  </sheetViews>
  <sheetFormatPr defaultRowHeight="15"/>
  <sheetData>
    <row r="1" spans="1:1">
      <c r="A1" s="2" t="s">
        <v>724</v>
      </c>
    </row>
    <row r="2" spans="1:1">
      <c r="A2" s="2" t="s">
        <v>727</v>
      </c>
    </row>
    <row r="3" spans="1:1">
      <c r="A3" s="2" t="s">
        <v>130</v>
      </c>
    </row>
    <row r="4" spans="1:1">
      <c r="A4" s="2" t="s">
        <v>130</v>
      </c>
    </row>
    <row r="5" spans="1:1">
      <c r="A5" s="2" t="s">
        <v>730</v>
      </c>
    </row>
    <row r="6" spans="1:1">
      <c r="A6" s="2" t="s">
        <v>732</v>
      </c>
    </row>
    <row r="7" spans="1:1">
      <c r="A7" s="2" t="s">
        <v>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2023-09-15T10:41:25Z</cp:lastPrinted>
  <dcterms:created xsi:type="dcterms:W3CDTF">2009-06-02T18:56:54Z</dcterms:created>
  <dcterms:modified xsi:type="dcterms:W3CDTF">2023-09-15T10:41:25Z</dcterms:modified>
</cp:coreProperties>
</file>