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B378720-6CBF-4EB0-A00F-766D2631AFB3}"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Shipping" sheetId="12"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Invoice!$A$1:$K$49</definedName>
    <definedName name="_xlnm.Print_Area" localSheetId="5">Shipping!$A$1:$L$37</definedName>
    <definedName name="_xlnm.Print_Area" localSheetId="3">'Shipping Invoice'!$A$1:$L$36</definedName>
    <definedName name="_xlnm.Print_Area" localSheetId="4">'Tax Invoice'!$A$1:$H$1013</definedName>
    <definedName name="_xlnm.Print_Titles" localSheetId="1">Invoice!$2:$22</definedName>
    <definedName name="_xlnm.Print_Titles" localSheetId="5">Shipping!$2:$22</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 i="7" l="1"/>
  <c r="I24" i="12"/>
  <c r="I25" i="12"/>
  <c r="K25" i="12" s="1"/>
  <c r="I26" i="12"/>
  <c r="I27" i="12"/>
  <c r="I28" i="12"/>
  <c r="K28" i="12" s="1"/>
  <c r="I29" i="12"/>
  <c r="I30" i="12"/>
  <c r="I31" i="12"/>
  <c r="I32" i="12"/>
  <c r="K32" i="12" s="1"/>
  <c r="K26" i="12"/>
  <c r="K29" i="12"/>
  <c r="K30" i="12"/>
  <c r="I23" i="12"/>
  <c r="K23" i="12" s="1"/>
  <c r="K27" i="12"/>
  <c r="K24" i="12"/>
  <c r="K33" i="12" l="1"/>
  <c r="I48" i="2"/>
  <c r="J33" i="2"/>
  <c r="J30" i="2"/>
  <c r="K36" i="12" l="1"/>
  <c r="K34" i="7"/>
  <c r="K33" i="7"/>
  <c r="E25" i="6"/>
  <c r="K14" i="7"/>
  <c r="K17" i="7"/>
  <c r="K10" i="7"/>
  <c r="I23" i="7"/>
  <c r="N1" i="7"/>
  <c r="I22" i="7" s="1"/>
  <c r="N1" i="6"/>
  <c r="E24" i="6" s="1"/>
  <c r="F1002" i="6"/>
  <c r="F1001" i="6"/>
  <c r="G3" i="6"/>
  <c r="I29" i="5"/>
  <c r="I28" i="5"/>
  <c r="I27" i="5"/>
  <c r="I26" i="5"/>
  <c r="I25" i="5"/>
  <c r="I24" i="5"/>
  <c r="I23" i="5"/>
  <c r="I22" i="5"/>
  <c r="J32" i="2"/>
  <c r="J29" i="2"/>
  <c r="J28" i="2"/>
  <c r="J27" i="2"/>
  <c r="J26" i="2"/>
  <c r="J25" i="2"/>
  <c r="J24" i="2"/>
  <c r="J23" i="2"/>
  <c r="A1007" i="6"/>
  <c r="A1006" i="6"/>
  <c r="A1005" i="6"/>
  <c r="F1004" i="6"/>
  <c r="A1004" i="6"/>
  <c r="A1003" i="6"/>
  <c r="A1002" i="6"/>
  <c r="A1001" i="6"/>
  <c r="I24" i="7" l="1"/>
  <c r="I25" i="7"/>
  <c r="I26" i="7"/>
  <c r="I27" i="7"/>
  <c r="I28" i="7"/>
  <c r="I29" i="7"/>
  <c r="K29" i="7" s="1"/>
  <c r="K27" i="7"/>
  <c r="K28" i="7"/>
  <c r="J36" i="2"/>
  <c r="K23" i="7"/>
  <c r="K22" i="7"/>
  <c r="K24" i="7"/>
  <c r="K25" i="7"/>
  <c r="K26" i="7"/>
  <c r="E18" i="6"/>
  <c r="E19" i="6"/>
  <c r="E20" i="6"/>
  <c r="E21" i="6"/>
  <c r="E22" i="6"/>
  <c r="E23" i="6"/>
  <c r="B32" i="7"/>
  <c r="M11" i="6"/>
  <c r="I40" i="2" s="1"/>
  <c r="K32" i="7" l="1"/>
  <c r="K35"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9" i="2" s="1"/>
  <c r="I43" i="2" l="1"/>
  <c r="I41" i="2" s="1"/>
  <c r="I44" i="2"/>
  <c r="I4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<sst xmlns="http://schemas.openxmlformats.org/spreadsheetml/2006/main" count="2089" uniqueCount="749">
  <si>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</si>
  <si>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</si>
  <si>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</si>
  <si>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</si>
  <si>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</si>
  <si>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</si>
  <si>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</si>
  <si>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</si>
  <si>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</si>
  <si>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</si>
  <si>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</si>
  <si>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</si>
  <si>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</si>
  <si>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</si>
  <si>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</si>
  <si>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</si>
  <si>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</si>
  <si>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</si>
  <si>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</si>
  <si>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</si>
  <si>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</si>
  <si>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</si>
  <si>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</si>
  <si>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</si>
  <si>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</si>
  <si>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</si>
  <si>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</si>
  <si>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</si>
  <si>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</si>
  <si>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</si>
  <si>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</si>
  <si>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</si>
  <si>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</si>
  <si>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</si>
  <si>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</si>
  <si>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</si>
  <si>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</si>
  <si>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</si>
  <si>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</si>
  <si>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</si>
  <si>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</si>
  <si>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</si>
  <si>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</si>
  <si>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</si>
  <si>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</si>
  <si>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</si>
  <si>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</si>
  <si>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</si>
  <si>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</si>
  <si>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</si>
  <si>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</si>
  <si>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</si>
  <si>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</si>
  <si>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</si>
  <si>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</si>
  <si>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</si>
  <si>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</si>
  <si>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</si>
  <si>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</si>
  <si>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</si>
  <si>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</si>
  <si>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</si>
  <si>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</si>
  <si>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</si>
  <si>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</si>
  <si>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</si>
  <si>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</si>
  <si>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</si>
  <si>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</si>
  <si>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</si>
  <si>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</si>
  <si>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</si>
  <si>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</si>
  <si>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</si>
  <si>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</si>
  <si>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</si>
  <si>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</si>
  <si>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</si>
  <si>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</si>
  <si>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</si>
  <si>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</si>
  <si>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</si>
  <si>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</si>
  <si>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</si>
  <si>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</si>
  <si>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</si>
  <si>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</si>
  <si>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</si>
  <si>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</si>
  <si>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</si>
  <si>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</si>
  <si>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</si>
  <si>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</si>
  <si>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</si>
  <si>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</si>
  <si>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</si>
  <si>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</si>
  <si>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</si>
  <si>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</si>
  <si>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</si>
  <si>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</si>
  <si>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</si>
  <si>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</si>
  <si>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</si>
  <si>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</si>
  <si>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</si>
  <si>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</si>
  <si>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</si>
  <si>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</si>
  <si>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</si>
  <si>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</si>
  <si>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</si>
  <si>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</si>
  <si>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</si>
  <si>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</si>
  <si>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</si>
  <si>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</si>
  <si>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</si>
  <si>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</si>
  <si>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</si>
  <si>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</si>
  <si>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</si>
  <si>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</si>
  <si>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</si>
  <si>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</si>
  <si>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</si>
  <si>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</si>
  <si>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</si>
  <si>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</si>
  <si>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</si>
  <si>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</si>
  <si>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</si>
  <si>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</si>
  <si>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</si>
  <si>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</si>
  <si>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</si>
  <si>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</si>
  <si>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</si>
  <si>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</si>
  <si>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</si>
  <si>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</si>
  <si>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</si>
  <si>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</si>
  <si>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</si>
  <si>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</si>
  <si>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</si>
  <si>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</si>
  <si>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</si>
  <si>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</si>
  <si>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</si>
  <si>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</si>
  <si>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</si>
  <si>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</si>
  <si>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</si>
  <si>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</si>
  <si>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</si>
  <si>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</si>
  <si>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</si>
  <si>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</si>
  <si>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</si>
  <si>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</si>
  <si>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</si>
  <si>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</si>
  <si>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</si>
  <si>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</si>
  <si>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</si>
  <si>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</si>
  <si>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</si>
  <si>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</si>
  <si>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</si>
  <si>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</si>
  <si>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</si>
  <si>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</si>
  <si>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</si>
  <si>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</si>
  <si>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</si>
  <si>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</si>
  <si>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</si>
  <si>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</si>
  <si>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</si>
  <si>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</si>
  <si>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</si>
  <si>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</si>
  <si>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</si>
  <si>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</si>
  <si>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</si>
  <si>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</si>
  <si>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</si>
  <si>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</si>
  <si>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</si>
  <si>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</si>
  <si>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</si>
  <si>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</si>
  <si>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</si>
  <si>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</si>
  <si>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</si>
  <si>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</si>
  <si>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</si>
  <si>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</si>
  <si>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</si>
  <si>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</si>
  <si>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</si>
  <si>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</si>
  <si>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</si>
  <si>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</si>
  <si>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</si>
  <si>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</si>
  <si>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</si>
  <si>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</si>
  <si>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</si>
  <si>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</si>
  <si>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</si>
  <si>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</si>
  <si>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</si>
  <si>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</si>
  <si>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</si>
  <si>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</si>
  <si>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</si>
  <si>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</si>
  <si>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</si>
  <si>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</si>
  <si>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</si>
  <si>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</si>
  <si>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</si>
  <si>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</si>
  <si>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</si>
  <si>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</si>
  <si>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</si>
  <si>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</si>
  <si>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</si>
  <si>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</si>
  <si>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</si>
  <si>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</si>
  <si>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</si>
  <si>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</si>
  <si>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</si>
  <si>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</si>
  <si>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</si>
  <si>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</si>
  <si>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</si>
  <si>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</si>
  <si>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</si>
  <si>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</si>
  <si>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</si>
  <si>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</si>
  <si>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</si>
  <si>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</si>
  <si>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</si>
  <si>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</si>
  <si>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</si>
  <si>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</si>
  <si>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</si>
  <si>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</si>
  <si>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</si>
  <si>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</si>
  <si>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</si>
  <si>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</si>
  <si>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</si>
  <si>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</si>
  <si>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</si>
  <si>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</si>
  <si>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</si>
  <si>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</si>
  <si>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</si>
  <si>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</si>
  <si>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</si>
  <si>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</si>
  <si>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</si>
  <si>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</si>
  <si>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</si>
  <si>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</si>
  <si>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</si>
  <si>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</si>
  <si>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</si>
  <si>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</si>
  <si>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</si>
  <si>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</si>
  <si>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</si>
  <si>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</si>
  <si>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</si>
  <si>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</si>
  <si>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</si>
  <si>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</si>
  <si>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</si>
  <si>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</si>
  <si>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</si>
  <si>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</si>
  <si>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</si>
  <si>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</si>
  <si>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</si>
  <si>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</si>
  <si>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</si>
  <si>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</si>
  <si>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</si>
  <si>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</si>
  <si>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</si>
  <si>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</si>
  <si>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</si>
  <si>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</si>
  <si>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</si>
  <si>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</si>
  <si>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</si>
  <si>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</si>
  <si>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</si>
  <si>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</si>
  <si>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</si>
  <si>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</si>
  <si>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</si>
  <si>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</si>
  <si>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</si>
  <si>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</si>
  <si>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</si>
  <si>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</si>
  <si>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</si>
  <si>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</si>
  <si>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</si>
  <si>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</si>
  <si>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</si>
  <si>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</si>
  <si>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</si>
  <si>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</si>
  <si>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</si>
  <si>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</si>
  <si>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</si>
  <si>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</si>
  <si>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</si>
  <si>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</si>
  <si>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</si>
  <si>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</si>
  <si>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</si>
  <si>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</si>
  <si>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</si>
  <si>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</si>
  <si>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</si>
  <si>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</si>
  <si>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</si>
  <si>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</si>
  <si>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</si>
  <si>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</si>
  <si>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</si>
  <si>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</si>
  <si>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</si>
  <si>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</si>
  <si>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</si>
  <si>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</si>
  <si>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</si>
  <si>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</si>
  <si>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</si>
  <si>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</si>
  <si>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</si>
  <si>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</si>
  <si>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</si>
  <si>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</si>
  <si>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</si>
  <si>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</si>
  <si>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</si>
  <si>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</si>
  <si>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</si>
  <si>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</si>
  <si>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</si>
  <si>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</si>
  <si>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</si>
  <si>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</si>
  <si>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</si>
  <si>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</si>
  <si>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</si>
  <si>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</si>
  <si>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</si>
  <si>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</si>
  <si>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</si>
  <si>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</si>
  <si>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</si>
  <si>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</si>
  <si>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</si>
  <si>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</si>
  <si>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</si>
  <si>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</si>
  <si>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</si>
  <si>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</si>
  <si>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</si>
  <si>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</si>
  <si>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</si>
  <si>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</si>
  <si>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</si>
  <si>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</si>
  <si>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</si>
  <si>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</si>
  <si>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</si>
  <si>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</si>
  <si>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</si>
  <si>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</si>
  <si>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</si>
  <si>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</si>
  <si>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</si>
  <si>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</si>
  <si>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</si>
  <si>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</si>
  <si>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</si>
  <si>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</si>
  <si>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</si>
  <si>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</si>
  <si>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</si>
  <si>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</si>
  <si>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</si>
  <si>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</si>
  <si>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</si>
  <si>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</si>
  <si>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</si>
  <si>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</si>
  <si>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</si>
  <si>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</si>
  <si>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</si>
  <si>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</si>
  <si>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</si>
  <si>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</si>
  <si>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</si>
  <si>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</si>
  <si>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</si>
  <si>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</si>
  <si>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</si>
  <si>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</si>
  <si>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</si>
  <si>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</si>
  <si>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</si>
  <si>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</si>
  <si>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</si>
  <si>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</si>
  <si>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</si>
  <si>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</si>
  <si>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</si>
  <si>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</si>
  <si>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</si>
  <si>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</si>
  <si>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</si>
  <si>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</si>
  <si>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</si>
  <si>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</si>
  <si>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</si>
  <si>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</si>
  <si>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</si>
  <si>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</si>
  <si>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</si>
  <si>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</si>
  <si>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</si>
  <si>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</si>
  <si>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</si>
  <si>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</si>
  <si>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</si>
  <si>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</si>
  <si>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</si>
  <si>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</si>
  <si>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</si>
  <si>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</si>
  <si>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</si>
  <si>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</si>
  <si>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</si>
  <si>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</si>
  <si>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</si>
  <si>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</si>
  <si>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</si>
  <si>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</si>
  <si>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</si>
  <si>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</si>
  <si>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</si>
  <si>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</si>
  <si>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</si>
  <si>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</si>
  <si>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</si>
  <si>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</si>
  <si>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</si>
  <si>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</si>
  <si>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</si>
  <si>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</si>
  <si>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</si>
  <si>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</si>
  <si>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</si>
  <si>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</si>
  <si>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</si>
  <si>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</si>
  <si>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</si>
  <si>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</si>
  <si>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</si>
  <si>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</si>
  <si>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</si>
  <si>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</si>
  <si>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</si>
  <si>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</si>
  <si>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</si>
  <si>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</si>
  <si>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</si>
  <si>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</si>
  <si>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</si>
  <si>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</si>
  <si>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</si>
  <si>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</si>
  <si>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</si>
  <si>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</si>
  <si>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</si>
  <si>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</si>
  <si>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</si>
  <si>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</si>
  <si>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</si>
  <si>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</si>
  <si>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</si>
  <si>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</si>
  <si>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</si>
  <si>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</si>
  <si>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</si>
  <si>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</si>
  <si>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</si>
  <si>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</si>
  <si>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</si>
  <si>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</si>
  <si>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</si>
  <si>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</si>
  <si>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</si>
  <si>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</si>
  <si>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</si>
  <si>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</si>
  <si>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</si>
  <si>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</si>
  <si>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</si>
  <si>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</si>
  <si>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</si>
  <si>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</si>
  <si>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</si>
  <si>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</si>
  <si>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</si>
  <si>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</si>
  <si>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</si>
  <si>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</si>
  <si>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</si>
  <si>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</si>
  <si>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</si>
  <si>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</si>
  <si>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</si>
  <si>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</si>
  <si>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</si>
  <si>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</si>
  <si>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</si>
  <si>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</si>
  <si>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</si>
  <si>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</si>
  <si>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</si>
  <si>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</si>
  <si>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</si>
  <si>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</si>
  <si>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</si>
  <si>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</si>
  <si>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</si>
  <si>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</si>
  <si>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</si>
  <si>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</si>
  <si>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</si>
  <si>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</si>
  <si>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</si>
  <si>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</si>
  <si>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</si>
  <si>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</si>
  <si>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</si>
  <si>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</si>
  <si>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</si>
  <si>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</si>
  <si>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</si>
  <si>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</si>
  <si>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</si>
  <si>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</si>
  <si>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</si>
  <si>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</si>
  <si>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</si>
  <si>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</si>
  <si>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</si>
  <si>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</si>
  <si>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</si>
  <si>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</si>
  <si>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</si>
  <si>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</si>
  <si>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</si>
  <si>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</si>
  <si>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</si>
  <si>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</si>
  <si>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</si>
  <si>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</si>
  <si>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</si>
  <si>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</si>
  <si>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</si>
  <si>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</si>
  <si>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</si>
  <si>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</si>
  <si>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</si>
  <si>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</si>
  <si>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</si>
  <si>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</si>
  <si>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</si>
  <si>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</si>
  <si>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</si>
  <si>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</si>
  <si>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</si>
  <si>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</si>
  <si>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</si>
  <si>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</si>
  <si>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</si>
  <si>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</si>
  <si>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</si>
  <si>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</si>
  <si>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</si>
  <si>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</si>
  <si>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</si>
  <si>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</si>
  <si>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</si>
  <si>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</si>
  <si>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</si>
  <si>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</si>
  <si>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</si>
  <si>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</si>
  <si>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</si>
  <si>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</si>
  <si>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</si>
  <si>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</si>
  <si>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</si>
  <si>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</si>
  <si>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</si>
  <si>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</si>
  <si>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</si>
  <si>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</si>
  <si>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</si>
  <si>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</si>
  <si>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</si>
  <si>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</si>
  <si>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</si>
  <si>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</si>
  <si>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</si>
  <si>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</si>
  <si>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</si>
  <si>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</si>
  <si>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</si>
  <si>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</si>
  <si>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</si>
  <si>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</si>
  <si>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</si>
  <si>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</si>
  <si>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</si>
  <si>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</si>
  <si>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</si>
  <si>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</si>
  <si>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</si>
  <si>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</si>
  <si>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</si>
  <si>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</si>
  <si>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</si>
  <si>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</si>
  <si>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</si>
  <si>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</si>
  <si>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</si>
  <si>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</si>
  <si>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</si>
  <si>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</si>
  <si>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</si>
  <si>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</si>
  <si>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</si>
  <si>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</si>
  <si>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</si>
  <si>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</si>
  <si>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</si>
  <si>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</si>
  <si>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</si>
  <si>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</si>
  <si>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</si>
  <si>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</si>
  <si>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</si>
  <si>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</si>
  <si>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</si>
  <si>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</si>
  <si>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</si>
  <si>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</si>
  <si>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</si>
  <si>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</si>
  <si>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</si>
  <si>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</si>
  <si>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</si>
  <si>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</si>
  <si>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</si>
  <si>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</si>
  <si>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</si>
  <si>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</si>
  <si>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</si>
  <si>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</si>
  <si>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</si>
  <si>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</si>
  <si>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</si>
  <si>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</si>
  <si>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</si>
  <si>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</si>
  <si>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</si>
  <si>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</si>
  <si>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</si>
  <si>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</si>
  <si>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</si>
  <si>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</si>
  <si>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</si>
  <si>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</si>
  <si>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</si>
  <si>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</si>
  <si>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</si>
  <si>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</si>
  <si>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</si>
  <si>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</si>
  <si>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</si>
  <si>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</si>
  <si>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</si>
  <si>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</si>
  <si>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</si>
  <si>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</si>
  <si>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</si>
  <si>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</si>
  <si>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</si>
  <si>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</si>
  <si>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Exchange Rate EUR-THB</t>
  </si>
  <si>
    <t>Colourbox GmbH</t>
  </si>
  <si>
    <t>Martin Giesinger</t>
  </si>
  <si>
    <t>Churerstr. 120</t>
  </si>
  <si>
    <t>9470 Buchs</t>
  </si>
  <si>
    <t>Switzerland</t>
  </si>
  <si>
    <t>Tel: +41 76 251 9470</t>
  </si>
  <si>
    <t>Email: tattoo@colour-box.ch</t>
  </si>
  <si>
    <t>316L steel belly banana, 14g (1.6m) with a 8mm and a 5mm bezel set jewel ball using original Czech Preciosa crystals.</t>
  </si>
  <si>
    <t>Surgical steel nose screw, 20g (0.8mm) with 2mm half ball shaped round crystal top</t>
  </si>
  <si>
    <t>SEGH20</t>
  </si>
  <si>
    <t>High polished surgical steel hinged segment ring, 20g (0.8mm)</t>
  </si>
  <si>
    <t>Gauge: 0.8mm</t>
  </si>
  <si>
    <t>High polished titanium G23 nose screw, 0.8mm (20g) and 1mm (18g) with 2mm ball on top</t>
  </si>
  <si>
    <t>UNSC</t>
  </si>
  <si>
    <t>High polished titanium G23 nose screw, 1mm (18g) with 2.5mm bezel set color round crystal</t>
  </si>
  <si>
    <t>UTBNEB</t>
  </si>
  <si>
    <t>Anodized titanium G23 eyebrow banana, 16g (1.2mm) with two 3mm balls</t>
  </si>
  <si>
    <t>UNSB20</t>
  </si>
  <si>
    <t>Two Hundred Forty Five and 14 cents EUR</t>
  </si>
  <si>
    <t>Shipping cost to Switzerland via DHL:</t>
  </si>
  <si>
    <t>Churerstrasse 120</t>
  </si>
  <si>
    <t>UID Nummer: CHE204109660</t>
  </si>
  <si>
    <t>VAT: 47853</t>
  </si>
  <si>
    <t>Customer Prepaid</t>
  </si>
  <si>
    <t>Refund</t>
  </si>
  <si>
    <t>Items Added via Email.</t>
  </si>
  <si>
    <t>BLK03A</t>
  </si>
  <si>
    <t>Bulk body jewelry: 100 pcs. assortment of surgical steel labrets,16g (1.2mm) with 3mm ball</t>
  </si>
  <si>
    <t>Two Hundred Twenty Five and 35 cents EUR</t>
  </si>
  <si>
    <t>Stainless steel imitation jewelry
Belly Banana, Nose screw, Labret, Segment ring and other items as invoice attached.</t>
  </si>
  <si>
    <t>Seventy One and 07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</si>
</sst>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3" tint="0.79998168889431442"/>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7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2" borderId="0" xfId="0" applyFont="1" applyFill="1" applyAlignment="1">
      <alignment horizontal="center" vertical="center"/>
    </xf>
    <xf numFmtId="169" fontId="4" fillId="0" borderId="0" xfId="0" applyNumberFormat="1" applyFont="1"/>
    <xf numFmtId="2" fontId="4" fillId="2" borderId="0" xfId="78" applyNumberFormat="1" applyFont="1" applyFill="1" applyAlignment="1">
      <alignment horizontal="right"/>
    </xf>
    <xf numFmtId="0" fontId="4" fillId="2" borderId="9" xfId="78" applyFont="1" applyFill="1" applyBorder="1"/>
    <xf numFmtId="0" fontId="21" fillId="2" borderId="9" xfId="78" applyFont="1" applyFill="1" applyBorder="1"/>
    <xf numFmtId="0" fontId="21" fillId="2" borderId="13" xfId="78" applyFont="1" applyFill="1" applyBorder="1"/>
    <xf numFmtId="0" fontId="21" fillId="2" borderId="19" xfId="78" applyFont="1" applyFill="1" applyBorder="1"/>
    <xf numFmtId="0" fontId="4" fillId="2" borderId="19" xfId="78" applyFont="1" applyFill="1" applyBorder="1"/>
    <xf numFmtId="0" fontId="21" fillId="2" borderId="20" xfId="78" applyFont="1" applyFill="1" applyBorder="1"/>
    <xf numFmtId="1" fontId="21" fillId="6" borderId="12" xfId="0" applyNumberFormat="1" applyFont="1" applyFill="1" applyBorder="1" applyAlignment="1">
      <alignment horizontal="center" vertical="top" wrapText="1"/>
    </xf>
    <xf numFmtId="1" fontId="4" fillId="6" borderId="23" xfId="0" applyNumberFormat="1" applyFont="1" applyFill="1" applyBorder="1" applyAlignment="1">
      <alignment vertical="top" wrapText="1"/>
    </xf>
    <xf numFmtId="1" fontId="6" fillId="6" borderId="23" xfId="0" applyNumberFormat="1" applyFont="1" applyFill="1" applyBorder="1" applyAlignment="1">
      <alignment vertical="top" wrapText="1"/>
    </xf>
    <xf numFmtId="2" fontId="4" fillId="6" borderId="23" xfId="0" applyNumberFormat="1" applyFont="1" applyFill="1" applyBorder="1" applyAlignment="1">
      <alignment horizontal="right" vertical="top" wrapText="1"/>
    </xf>
    <xf numFmtId="2" fontId="21" fillId="6" borderId="22" xfId="0" applyNumberFormat="1" applyFont="1" applyFill="1" applyBorder="1" applyAlignment="1">
      <alignment horizontal="right" vertical="top" wrapText="1"/>
    </xf>
    <xf numFmtId="0" fontId="21" fillId="3" borderId="19" xfId="0" applyFont="1" applyFill="1" applyBorder="1" applyAlignment="1">
      <alignment horizontal="center" wrapText="1"/>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4" fillId="6" borderId="15" xfId="0" applyNumberFormat="1" applyFont="1" applyFill="1" applyBorder="1" applyAlignment="1">
      <alignment horizontal="right" vertical="top" wrapText="1"/>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D42" sqref="D4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7" t="s">
        <v>2</v>
      </c>
      <c r="C8" s="94"/>
      <c r="D8" s="94"/>
      <c r="E8" s="94"/>
      <c r="F8" s="94"/>
      <c r="G8" s="95"/>
    </row>
    <row r="9" spans="2:7" ht="14.25">
      <c r="B9" s="157"/>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8"/>
  <sheetViews>
    <sheetView tabSelected="1" topLeftCell="A15" zoomScale="90" zoomScaleNormal="90" workbookViewId="0">
      <selection activeCell="Q37" sqref="Q3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45" t="s">
        <v>718</v>
      </c>
      <c r="C10" s="132"/>
      <c r="D10" s="132"/>
      <c r="E10" s="132"/>
      <c r="F10" s="127"/>
      <c r="G10" s="128"/>
      <c r="H10" s="149" t="s">
        <v>718</v>
      </c>
      <c r="I10" s="132"/>
      <c r="J10" s="158">
        <v>51480</v>
      </c>
      <c r="K10" s="127"/>
    </row>
    <row r="11" spans="1:11">
      <c r="A11" s="126"/>
      <c r="B11" s="145" t="s">
        <v>719</v>
      </c>
      <c r="C11" s="132"/>
      <c r="D11" s="132"/>
      <c r="E11" s="132"/>
      <c r="F11" s="127"/>
      <c r="G11" s="128"/>
      <c r="H11" s="149" t="s">
        <v>719</v>
      </c>
      <c r="I11" s="132"/>
      <c r="J11" s="159"/>
      <c r="K11" s="127"/>
    </row>
    <row r="12" spans="1:11">
      <c r="A12" s="126"/>
      <c r="B12" s="145" t="s">
        <v>738</v>
      </c>
      <c r="C12" s="132"/>
      <c r="D12" s="132"/>
      <c r="E12" s="132"/>
      <c r="F12" s="127"/>
      <c r="G12" s="128"/>
      <c r="H12" s="149" t="s">
        <v>738</v>
      </c>
      <c r="I12" s="132"/>
      <c r="J12" s="142"/>
      <c r="K12" s="127"/>
    </row>
    <row r="13" spans="1:11">
      <c r="A13" s="126"/>
      <c r="B13" s="145" t="s">
        <v>721</v>
      </c>
      <c r="C13" s="132"/>
      <c r="D13" s="132"/>
      <c r="E13" s="132"/>
      <c r="F13" s="127"/>
      <c r="G13" s="128"/>
      <c r="H13" s="149" t="s">
        <v>721</v>
      </c>
      <c r="I13" s="132"/>
      <c r="J13" s="132"/>
      <c r="K13" s="127"/>
    </row>
    <row r="14" spans="1:11">
      <c r="A14" s="126"/>
      <c r="B14" s="145" t="s">
        <v>722</v>
      </c>
      <c r="C14" s="132"/>
      <c r="D14" s="132"/>
      <c r="E14" s="132"/>
      <c r="F14" s="127"/>
      <c r="G14" s="128"/>
      <c r="H14" s="149" t="s">
        <v>722</v>
      </c>
      <c r="I14" s="132"/>
      <c r="J14" s="111" t="s">
        <v>16</v>
      </c>
      <c r="K14" s="127"/>
    </row>
    <row r="15" spans="1:11" ht="15" customHeight="1">
      <c r="A15" s="126"/>
      <c r="B15" s="146" t="s">
        <v>739</v>
      </c>
      <c r="C15" s="132"/>
      <c r="D15" s="132"/>
      <c r="E15" s="132"/>
      <c r="F15" s="127"/>
      <c r="G15" s="128"/>
      <c r="H15" s="148" t="s">
        <v>739</v>
      </c>
      <c r="I15" s="132"/>
      <c r="J15" s="160">
        <v>45189</v>
      </c>
      <c r="K15" s="127"/>
    </row>
    <row r="16" spans="1:11" ht="15" customHeight="1">
      <c r="A16" s="126"/>
      <c r="B16" s="147" t="s">
        <v>740</v>
      </c>
      <c r="C16" s="7"/>
      <c r="D16" s="7"/>
      <c r="E16" s="7"/>
      <c r="F16" s="8"/>
      <c r="G16" s="128"/>
      <c r="H16" s="150" t="s">
        <v>740</v>
      </c>
      <c r="I16" s="132"/>
      <c r="J16" s="161"/>
      <c r="K16" s="127"/>
    </row>
    <row r="17" spans="1:11" ht="15" customHeight="1">
      <c r="A17" s="126"/>
      <c r="B17" s="132"/>
      <c r="C17" s="132"/>
      <c r="D17" s="132"/>
      <c r="E17" s="132"/>
      <c r="F17" s="132"/>
      <c r="G17" s="132"/>
      <c r="H17" s="132"/>
      <c r="I17" s="135" t="s">
        <v>147</v>
      </c>
      <c r="J17" s="141">
        <v>40055</v>
      </c>
      <c r="K17" s="127"/>
    </row>
    <row r="18" spans="1:11">
      <c r="A18" s="126"/>
      <c r="B18" s="132" t="s">
        <v>723</v>
      </c>
      <c r="C18" s="132"/>
      <c r="D18" s="132"/>
      <c r="E18" s="132"/>
      <c r="F18" s="132"/>
      <c r="G18" s="132"/>
      <c r="H18" s="132"/>
      <c r="I18" s="135" t="s">
        <v>148</v>
      </c>
      <c r="J18" s="141" t="s">
        <v>714</v>
      </c>
      <c r="K18" s="127"/>
    </row>
    <row r="19" spans="1:11" ht="18">
      <c r="A19" s="126"/>
      <c r="B19" s="132" t="s">
        <v>724</v>
      </c>
      <c r="C19" s="132"/>
      <c r="D19" s="132"/>
      <c r="E19" s="132"/>
      <c r="F19" s="132"/>
      <c r="G19" s="132"/>
      <c r="H19" s="132"/>
      <c r="I19" s="134" t="s">
        <v>264</v>
      </c>
      <c r="J19" s="116" t="s">
        <v>138</v>
      </c>
      <c r="K19" s="127"/>
    </row>
    <row r="20" spans="1:11">
      <c r="A20" s="126"/>
      <c r="B20" s="132"/>
      <c r="C20" s="132"/>
      <c r="D20" s="132"/>
      <c r="E20" s="132"/>
      <c r="F20" s="132"/>
      <c r="G20" s="132"/>
      <c r="H20" s="132"/>
      <c r="I20" s="132"/>
      <c r="J20" s="132"/>
      <c r="K20" s="127"/>
    </row>
    <row r="21" spans="1:11">
      <c r="A21" s="126"/>
      <c r="B21" s="112" t="s">
        <v>204</v>
      </c>
      <c r="C21" s="112" t="s">
        <v>205</v>
      </c>
      <c r="D21" s="129" t="s">
        <v>290</v>
      </c>
      <c r="E21" s="129" t="s">
        <v>206</v>
      </c>
      <c r="F21" s="162" t="s">
        <v>207</v>
      </c>
      <c r="G21" s="163"/>
      <c r="H21" s="112" t="s">
        <v>174</v>
      </c>
      <c r="I21" s="112" t="s">
        <v>208</v>
      </c>
      <c r="J21" s="112" t="s">
        <v>26</v>
      </c>
      <c r="K21" s="127"/>
    </row>
    <row r="22" spans="1:11" ht="38.25">
      <c r="A22" s="126"/>
      <c r="B22" s="117"/>
      <c r="C22" s="117"/>
      <c r="D22" s="118"/>
      <c r="E22" s="118"/>
      <c r="F22" s="164"/>
      <c r="G22" s="165"/>
      <c r="H22" s="156" t="s">
        <v>747</v>
      </c>
      <c r="I22" s="117"/>
      <c r="J22" s="117"/>
      <c r="K22" s="127"/>
    </row>
    <row r="23" spans="1:11" ht="24">
      <c r="A23" s="126"/>
      <c r="B23" s="119">
        <v>50</v>
      </c>
      <c r="C23" s="10" t="s">
        <v>668</v>
      </c>
      <c r="D23" s="130" t="s">
        <v>668</v>
      </c>
      <c r="E23" s="130" t="s">
        <v>31</v>
      </c>
      <c r="F23" s="166" t="s">
        <v>112</v>
      </c>
      <c r="G23" s="167"/>
      <c r="H23" s="11" t="s">
        <v>725</v>
      </c>
      <c r="I23" s="14">
        <v>0.84</v>
      </c>
      <c r="J23" s="121">
        <f t="shared" ref="J23:J32" si="0">I23*B23</f>
        <v>42</v>
      </c>
      <c r="K23" s="127"/>
    </row>
    <row r="24" spans="1:11" ht="24">
      <c r="A24" s="126"/>
      <c r="B24" s="119">
        <v>100</v>
      </c>
      <c r="C24" s="10" t="s">
        <v>130</v>
      </c>
      <c r="D24" s="130" t="s">
        <v>130</v>
      </c>
      <c r="E24" s="130" t="s">
        <v>112</v>
      </c>
      <c r="F24" s="166"/>
      <c r="G24" s="167"/>
      <c r="H24" s="11" t="s">
        <v>726</v>
      </c>
      <c r="I24" s="14">
        <v>0.24</v>
      </c>
      <c r="J24" s="121">
        <f t="shared" si="0"/>
        <v>24</v>
      </c>
      <c r="K24" s="127"/>
    </row>
    <row r="25" spans="1:11" ht="24">
      <c r="A25" s="126"/>
      <c r="B25" s="119">
        <v>10</v>
      </c>
      <c r="C25" s="10" t="s">
        <v>727</v>
      </c>
      <c r="D25" s="130" t="s">
        <v>727</v>
      </c>
      <c r="E25" s="130" t="s">
        <v>28</v>
      </c>
      <c r="F25" s="166"/>
      <c r="G25" s="167"/>
      <c r="H25" s="11" t="s">
        <v>728</v>
      </c>
      <c r="I25" s="14">
        <v>2.0499999999999998</v>
      </c>
      <c r="J25" s="121">
        <f t="shared" si="0"/>
        <v>20.5</v>
      </c>
      <c r="K25" s="127"/>
    </row>
    <row r="26" spans="1:11" ht="24">
      <c r="A26" s="126"/>
      <c r="B26" s="119">
        <v>5</v>
      </c>
      <c r="C26" s="10" t="s">
        <v>727</v>
      </c>
      <c r="D26" s="130" t="s">
        <v>727</v>
      </c>
      <c r="E26" s="130" t="s">
        <v>657</v>
      </c>
      <c r="F26" s="166"/>
      <c r="G26" s="167"/>
      <c r="H26" s="11" t="s">
        <v>728</v>
      </c>
      <c r="I26" s="14">
        <v>2.0499999999999998</v>
      </c>
      <c r="J26" s="121">
        <f t="shared" si="0"/>
        <v>10.25</v>
      </c>
      <c r="K26" s="127"/>
    </row>
    <row r="27" spans="1:11" ht="24">
      <c r="A27" s="126"/>
      <c r="B27" s="119">
        <v>10</v>
      </c>
      <c r="C27" s="10" t="s">
        <v>727</v>
      </c>
      <c r="D27" s="130" t="s">
        <v>727</v>
      </c>
      <c r="E27" s="130" t="s">
        <v>30</v>
      </c>
      <c r="F27" s="166"/>
      <c r="G27" s="167"/>
      <c r="H27" s="11" t="s">
        <v>728</v>
      </c>
      <c r="I27" s="14">
        <v>2.0499999999999998</v>
      </c>
      <c r="J27" s="121">
        <f t="shared" si="0"/>
        <v>20.5</v>
      </c>
      <c r="K27" s="127"/>
    </row>
    <row r="28" spans="1:11" ht="24">
      <c r="A28" s="126"/>
      <c r="B28" s="119">
        <v>10</v>
      </c>
      <c r="C28" s="10" t="s">
        <v>322</v>
      </c>
      <c r="D28" s="130" t="s">
        <v>735</v>
      </c>
      <c r="E28" s="130" t="s">
        <v>729</v>
      </c>
      <c r="F28" s="166"/>
      <c r="G28" s="167"/>
      <c r="H28" s="11" t="s">
        <v>730</v>
      </c>
      <c r="I28" s="14">
        <v>0.78</v>
      </c>
      <c r="J28" s="121">
        <f t="shared" si="0"/>
        <v>7.8000000000000007</v>
      </c>
      <c r="K28" s="127"/>
    </row>
    <row r="29" spans="1:11" ht="24">
      <c r="A29" s="126"/>
      <c r="B29" s="119">
        <v>20</v>
      </c>
      <c r="C29" s="10" t="s">
        <v>731</v>
      </c>
      <c r="D29" s="130" t="s">
        <v>731</v>
      </c>
      <c r="E29" s="130" t="s">
        <v>112</v>
      </c>
      <c r="F29" s="166"/>
      <c r="G29" s="167"/>
      <c r="H29" s="11" t="s">
        <v>732</v>
      </c>
      <c r="I29" s="14">
        <v>1.1000000000000001</v>
      </c>
      <c r="J29" s="121">
        <f t="shared" si="0"/>
        <v>22</v>
      </c>
      <c r="K29" s="127"/>
    </row>
    <row r="30" spans="1:11" ht="24">
      <c r="A30" s="126"/>
      <c r="B30" s="119">
        <v>20</v>
      </c>
      <c r="C30" s="10" t="s">
        <v>733</v>
      </c>
      <c r="D30" s="130" t="s">
        <v>733</v>
      </c>
      <c r="E30" s="130" t="s">
        <v>28</v>
      </c>
      <c r="F30" s="166" t="s">
        <v>278</v>
      </c>
      <c r="G30" s="167"/>
      <c r="H30" s="11" t="s">
        <v>734</v>
      </c>
      <c r="I30" s="14">
        <v>1.36</v>
      </c>
      <c r="J30" s="121">
        <f t="shared" ref="J30" si="1">I30*B30</f>
        <v>27.200000000000003</v>
      </c>
      <c r="K30" s="127"/>
    </row>
    <row r="31" spans="1:11">
      <c r="A31" s="126"/>
      <c r="B31" s="151"/>
      <c r="C31" s="152"/>
      <c r="D31" s="153"/>
      <c r="E31" s="153"/>
      <c r="F31" s="153"/>
      <c r="G31" s="153"/>
      <c r="H31" s="153" t="s">
        <v>743</v>
      </c>
      <c r="I31" s="154"/>
      <c r="J31" s="155"/>
      <c r="K31" s="127"/>
    </row>
    <row r="32" spans="1:11" ht="24">
      <c r="A32" s="126"/>
      <c r="B32" s="120">
        <v>2</v>
      </c>
      <c r="C32" s="12" t="s">
        <v>744</v>
      </c>
      <c r="D32" s="131" t="s">
        <v>733</v>
      </c>
      <c r="E32" s="131" t="s">
        <v>31</v>
      </c>
      <c r="F32" s="168" t="s">
        <v>11</v>
      </c>
      <c r="G32" s="169"/>
      <c r="H32" s="13" t="s">
        <v>745</v>
      </c>
      <c r="I32" s="15">
        <v>15.73</v>
      </c>
      <c r="J32" s="122">
        <f t="shared" si="0"/>
        <v>31.46</v>
      </c>
      <c r="K32" s="127"/>
    </row>
    <row r="33" spans="1:11">
      <c r="A33" s="126"/>
      <c r="B33" s="138"/>
      <c r="C33" s="138"/>
      <c r="D33" s="138"/>
      <c r="E33" s="138"/>
      <c r="F33" s="138"/>
      <c r="G33" s="138"/>
      <c r="H33" s="138"/>
      <c r="I33" s="139" t="s">
        <v>261</v>
      </c>
      <c r="J33" s="140">
        <f>SUM(J23:J32)</f>
        <v>205.71</v>
      </c>
      <c r="K33" s="127"/>
    </row>
    <row r="34" spans="1:11">
      <c r="A34" s="126"/>
      <c r="B34" s="138"/>
      <c r="C34" s="138"/>
      <c r="D34" s="138"/>
      <c r="E34" s="138"/>
      <c r="F34" s="138"/>
      <c r="G34" s="138"/>
      <c r="H34" s="138"/>
      <c r="I34" s="144" t="s">
        <v>737</v>
      </c>
      <c r="J34" s="140">
        <v>19.64</v>
      </c>
      <c r="K34" s="127"/>
    </row>
    <row r="35" spans="1:11" hidden="1" outlineLevel="1">
      <c r="A35" s="126"/>
      <c r="B35" s="138"/>
      <c r="C35" s="138"/>
      <c r="D35" s="138"/>
      <c r="E35" s="138"/>
      <c r="F35" s="138"/>
      <c r="G35" s="138"/>
      <c r="H35" s="138"/>
      <c r="I35" s="139" t="s">
        <v>191</v>
      </c>
      <c r="J35" s="140"/>
      <c r="K35" s="127"/>
    </row>
    <row r="36" spans="1:11" collapsed="1">
      <c r="A36" s="126"/>
      <c r="B36" s="138"/>
      <c r="C36" s="138"/>
      <c r="D36" s="138"/>
      <c r="E36" s="138"/>
      <c r="F36" s="138"/>
      <c r="G36" s="138"/>
      <c r="H36" s="138"/>
      <c r="I36" s="139" t="s">
        <v>263</v>
      </c>
      <c r="J36" s="140">
        <f>SUM(J33:J35)</f>
        <v>225.35000000000002</v>
      </c>
      <c r="K36" s="127"/>
    </row>
    <row r="37" spans="1:11">
      <c r="A37" s="6"/>
      <c r="B37" s="7"/>
      <c r="C37" s="7"/>
      <c r="D37" s="7"/>
      <c r="E37" s="7"/>
      <c r="F37" s="7"/>
      <c r="G37" s="7"/>
      <c r="H37" s="7" t="s">
        <v>746</v>
      </c>
      <c r="I37" s="7"/>
      <c r="J37" s="7"/>
      <c r="K37" s="8"/>
    </row>
    <row r="39" spans="1:11">
      <c r="H39" s="1" t="s">
        <v>717</v>
      </c>
      <c r="I39" s="103">
        <f>'Tax Invoice'!E14</f>
        <v>38.229999999999997</v>
      </c>
    </row>
    <row r="40" spans="1:11">
      <c r="H40" s="1" t="s">
        <v>711</v>
      </c>
      <c r="I40" s="103">
        <f>'Tax Invoice'!M11</f>
        <v>35.97</v>
      </c>
    </row>
    <row r="41" spans="1:11">
      <c r="H41" s="1" t="s">
        <v>715</v>
      </c>
      <c r="I41" s="103">
        <f>I43/I40</f>
        <v>218.63478732276897</v>
      </c>
    </row>
    <row r="42" spans="1:11">
      <c r="H42" s="1" t="s">
        <v>716</v>
      </c>
      <c r="I42" s="103">
        <f>I44/I40</f>
        <v>239.50877119822073</v>
      </c>
    </row>
    <row r="43" spans="1:11">
      <c r="H43" s="1" t="s">
        <v>712</v>
      </c>
      <c r="I43" s="103">
        <f>J33*I39</f>
        <v>7864.2932999999994</v>
      </c>
    </row>
    <row r="44" spans="1:11">
      <c r="H44" s="1" t="s">
        <v>713</v>
      </c>
      <c r="I44" s="103">
        <f>J36*I39</f>
        <v>8615.1304999999993</v>
      </c>
    </row>
    <row r="46" spans="1:11">
      <c r="H46" s="1"/>
      <c r="I46" s="143"/>
    </row>
    <row r="47" spans="1:11">
      <c r="H47" s="1" t="s">
        <v>741</v>
      </c>
      <c r="I47" s="143">
        <v>245.14</v>
      </c>
    </row>
    <row r="48" spans="1:11">
      <c r="H48" s="1" t="s">
        <v>742</v>
      </c>
      <c r="I48" s="143">
        <f>I47-J36</f>
        <v>19.789999999999964</v>
      </c>
    </row>
  </sheetData>
  <mergeCells count="13">
    <mergeCell ref="F29:G29"/>
    <mergeCell ref="F32:G32"/>
    <mergeCell ref="F24:G24"/>
    <mergeCell ref="F25:G25"/>
    <mergeCell ref="F26:G26"/>
    <mergeCell ref="F27:G27"/>
    <mergeCell ref="F28:G28"/>
    <mergeCell ref="F30:G30"/>
    <mergeCell ref="J10:J11"/>
    <mergeCell ref="J15:J16"/>
    <mergeCell ref="F21:G21"/>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250</v>
      </c>
      <c r="O1" t="s">
        <v>149</v>
      </c>
      <c r="T1" t="s">
        <v>261</v>
      </c>
      <c r="U1">
        <v>225.5</v>
      </c>
    </row>
    <row r="2" spans="1:21" ht="15.75">
      <c r="A2" s="126"/>
      <c r="B2" s="136" t="s">
        <v>139</v>
      </c>
      <c r="C2" s="132"/>
      <c r="D2" s="132"/>
      <c r="E2" s="132"/>
      <c r="F2" s="132"/>
      <c r="G2" s="132"/>
      <c r="H2" s="132"/>
      <c r="I2" s="137" t="s">
        <v>145</v>
      </c>
      <c r="J2" s="127"/>
      <c r="T2" t="s">
        <v>190</v>
      </c>
      <c r="U2">
        <v>19.64</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245.14</v>
      </c>
    </row>
    <row r="5" spans="1:21">
      <c r="A5" s="126"/>
      <c r="B5" s="133" t="s">
        <v>142</v>
      </c>
      <c r="C5" s="132"/>
      <c r="D5" s="132"/>
      <c r="E5" s="132"/>
      <c r="F5" s="132"/>
      <c r="G5" s="132"/>
      <c r="H5" s="132"/>
      <c r="I5" s="132"/>
      <c r="J5" s="127"/>
      <c r="S5" t="s">
        <v>736</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718</v>
      </c>
      <c r="C10" s="132"/>
      <c r="D10" s="132"/>
      <c r="E10" s="127"/>
      <c r="F10" s="128"/>
      <c r="G10" s="128" t="s">
        <v>718</v>
      </c>
      <c r="H10" s="132"/>
      <c r="I10" s="158"/>
      <c r="J10" s="127"/>
    </row>
    <row r="11" spans="1:21">
      <c r="A11" s="126"/>
      <c r="B11" s="126" t="s">
        <v>719</v>
      </c>
      <c r="C11" s="132"/>
      <c r="D11" s="132"/>
      <c r="E11" s="127"/>
      <c r="F11" s="128"/>
      <c r="G11" s="128" t="s">
        <v>719</v>
      </c>
      <c r="H11" s="132"/>
      <c r="I11" s="159"/>
      <c r="J11" s="127"/>
    </row>
    <row r="12" spans="1:21">
      <c r="A12" s="126"/>
      <c r="B12" s="126" t="s">
        <v>720</v>
      </c>
      <c r="C12" s="132"/>
      <c r="D12" s="132"/>
      <c r="E12" s="127"/>
      <c r="F12" s="128"/>
      <c r="G12" s="128" t="s">
        <v>720</v>
      </c>
      <c r="H12" s="132"/>
      <c r="I12" s="132"/>
      <c r="J12" s="127"/>
    </row>
    <row r="13" spans="1:21">
      <c r="A13" s="126"/>
      <c r="B13" s="126" t="s">
        <v>721</v>
      </c>
      <c r="C13" s="132"/>
      <c r="D13" s="132"/>
      <c r="E13" s="127"/>
      <c r="F13" s="128"/>
      <c r="G13" s="128" t="s">
        <v>721</v>
      </c>
      <c r="H13" s="132"/>
      <c r="I13" s="111" t="s">
        <v>16</v>
      </c>
      <c r="J13" s="127"/>
    </row>
    <row r="14" spans="1:21">
      <c r="A14" s="126"/>
      <c r="B14" s="126" t="s">
        <v>722</v>
      </c>
      <c r="C14" s="132"/>
      <c r="D14" s="132"/>
      <c r="E14" s="127"/>
      <c r="F14" s="128"/>
      <c r="G14" s="128" t="s">
        <v>722</v>
      </c>
      <c r="H14" s="132"/>
      <c r="I14" s="160">
        <v>45188</v>
      </c>
      <c r="J14" s="127"/>
    </row>
    <row r="15" spans="1:21">
      <c r="A15" s="126"/>
      <c r="B15" s="6" t="s">
        <v>11</v>
      </c>
      <c r="C15" s="7"/>
      <c r="D15" s="7"/>
      <c r="E15" s="8"/>
      <c r="F15" s="128"/>
      <c r="G15" s="9" t="s">
        <v>11</v>
      </c>
      <c r="H15" s="132"/>
      <c r="I15" s="161"/>
      <c r="J15" s="127"/>
    </row>
    <row r="16" spans="1:21">
      <c r="A16" s="126"/>
      <c r="B16" s="132"/>
      <c r="C16" s="132"/>
      <c r="D16" s="132"/>
      <c r="E16" s="132"/>
      <c r="F16" s="132"/>
      <c r="G16" s="132"/>
      <c r="H16" s="135" t="s">
        <v>147</v>
      </c>
      <c r="I16" s="141">
        <v>40055</v>
      </c>
      <c r="J16" s="127"/>
    </row>
    <row r="17" spans="1:16">
      <c r="A17" s="126"/>
      <c r="B17" s="132" t="s">
        <v>723</v>
      </c>
      <c r="C17" s="132"/>
      <c r="D17" s="132"/>
      <c r="E17" s="132"/>
      <c r="F17" s="132"/>
      <c r="G17" s="132"/>
      <c r="H17" s="135" t="s">
        <v>148</v>
      </c>
      <c r="I17" s="141"/>
      <c r="J17" s="127"/>
    </row>
    <row r="18" spans="1:16" ht="18">
      <c r="A18" s="126"/>
      <c r="B18" s="132" t="s">
        <v>724</v>
      </c>
      <c r="C18" s="132"/>
      <c r="D18" s="132"/>
      <c r="E18" s="132"/>
      <c r="F18" s="132"/>
      <c r="G18" s="132"/>
      <c r="H18" s="134" t="s">
        <v>264</v>
      </c>
      <c r="I18" s="116" t="s">
        <v>138</v>
      </c>
      <c r="J18" s="127"/>
    </row>
    <row r="19" spans="1:16">
      <c r="A19" s="126"/>
      <c r="B19" s="132"/>
      <c r="C19" s="132"/>
      <c r="D19" s="132"/>
      <c r="E19" s="132"/>
      <c r="F19" s="132"/>
      <c r="G19" s="132"/>
      <c r="H19" s="132"/>
      <c r="I19" s="132"/>
      <c r="J19" s="127"/>
      <c r="P19">
        <v>45188</v>
      </c>
    </row>
    <row r="20" spans="1:16">
      <c r="A20" s="126"/>
      <c r="B20" s="112" t="s">
        <v>204</v>
      </c>
      <c r="C20" s="112" t="s">
        <v>205</v>
      </c>
      <c r="D20" s="129" t="s">
        <v>206</v>
      </c>
      <c r="E20" s="162" t="s">
        <v>207</v>
      </c>
      <c r="F20" s="163"/>
      <c r="G20" s="112" t="s">
        <v>174</v>
      </c>
      <c r="H20" s="112" t="s">
        <v>208</v>
      </c>
      <c r="I20" s="112" t="s">
        <v>26</v>
      </c>
      <c r="J20" s="127"/>
    </row>
    <row r="21" spans="1:16">
      <c r="A21" s="126"/>
      <c r="B21" s="117"/>
      <c r="C21" s="117"/>
      <c r="D21" s="118"/>
      <c r="E21" s="164"/>
      <c r="F21" s="165"/>
      <c r="G21" s="117" t="s">
        <v>146</v>
      </c>
      <c r="H21" s="117"/>
      <c r="I21" s="117"/>
      <c r="J21" s="127"/>
    </row>
    <row r="22" spans="1:16" ht="180">
      <c r="A22" s="126"/>
      <c r="B22" s="119">
        <v>50</v>
      </c>
      <c r="C22" s="10" t="s">
        <v>668</v>
      </c>
      <c r="D22" s="130" t="s">
        <v>31</v>
      </c>
      <c r="E22" s="166" t="s">
        <v>112</v>
      </c>
      <c r="F22" s="167"/>
      <c r="G22" s="11" t="s">
        <v>725</v>
      </c>
      <c r="H22" s="14">
        <v>0.84</v>
      </c>
      <c r="I22" s="121">
        <f t="shared" ref="I22:I29" si="0">H22*B22</f>
        <v>42</v>
      </c>
      <c r="J22" s="127"/>
    </row>
    <row r="23" spans="1:16" ht="132">
      <c r="A23" s="126"/>
      <c r="B23" s="119">
        <v>100</v>
      </c>
      <c r="C23" s="10" t="s">
        <v>130</v>
      </c>
      <c r="D23" s="130" t="s">
        <v>112</v>
      </c>
      <c r="E23" s="166"/>
      <c r="F23" s="167"/>
      <c r="G23" s="11" t="s">
        <v>726</v>
      </c>
      <c r="H23" s="14">
        <v>0.24</v>
      </c>
      <c r="I23" s="121">
        <f t="shared" si="0"/>
        <v>24</v>
      </c>
      <c r="J23" s="127"/>
    </row>
    <row r="24" spans="1:16" ht="96">
      <c r="A24" s="126"/>
      <c r="B24" s="119">
        <v>10</v>
      </c>
      <c r="C24" s="10" t="s">
        <v>727</v>
      </c>
      <c r="D24" s="130" t="s">
        <v>28</v>
      </c>
      <c r="E24" s="166"/>
      <c r="F24" s="167"/>
      <c r="G24" s="11" t="s">
        <v>728</v>
      </c>
      <c r="H24" s="14">
        <v>2.0499999999999998</v>
      </c>
      <c r="I24" s="121">
        <f t="shared" si="0"/>
        <v>20.5</v>
      </c>
      <c r="J24" s="127"/>
    </row>
    <row r="25" spans="1:16" ht="96">
      <c r="A25" s="126"/>
      <c r="B25" s="119">
        <v>30</v>
      </c>
      <c r="C25" s="10" t="s">
        <v>727</v>
      </c>
      <c r="D25" s="130" t="s">
        <v>657</v>
      </c>
      <c r="E25" s="166"/>
      <c r="F25" s="167"/>
      <c r="G25" s="11" t="s">
        <v>728</v>
      </c>
      <c r="H25" s="14">
        <v>2.0499999999999998</v>
      </c>
      <c r="I25" s="121">
        <f t="shared" si="0"/>
        <v>61.499999999999993</v>
      </c>
      <c r="J25" s="127"/>
    </row>
    <row r="26" spans="1:16" ht="96">
      <c r="A26" s="126"/>
      <c r="B26" s="119">
        <v>10</v>
      </c>
      <c r="C26" s="10" t="s">
        <v>727</v>
      </c>
      <c r="D26" s="130" t="s">
        <v>30</v>
      </c>
      <c r="E26" s="166"/>
      <c r="F26" s="167"/>
      <c r="G26" s="11" t="s">
        <v>728</v>
      </c>
      <c r="H26" s="14">
        <v>2.0499999999999998</v>
      </c>
      <c r="I26" s="121">
        <f t="shared" si="0"/>
        <v>20.5</v>
      </c>
      <c r="J26" s="127"/>
    </row>
    <row r="27" spans="1:16" ht="132">
      <c r="A27" s="126"/>
      <c r="B27" s="119">
        <v>10</v>
      </c>
      <c r="C27" s="10" t="s">
        <v>322</v>
      </c>
      <c r="D27" s="130" t="s">
        <v>729</v>
      </c>
      <c r="E27" s="166"/>
      <c r="F27" s="167"/>
      <c r="G27" s="11" t="s">
        <v>730</v>
      </c>
      <c r="H27" s="14">
        <v>0.78</v>
      </c>
      <c r="I27" s="121">
        <f t="shared" si="0"/>
        <v>7.8000000000000007</v>
      </c>
      <c r="J27" s="127"/>
    </row>
    <row r="28" spans="1:16" ht="144">
      <c r="A28" s="126"/>
      <c r="B28" s="119">
        <v>20</v>
      </c>
      <c r="C28" s="10" t="s">
        <v>731</v>
      </c>
      <c r="D28" s="130" t="s">
        <v>112</v>
      </c>
      <c r="E28" s="166"/>
      <c r="F28" s="167"/>
      <c r="G28" s="11" t="s">
        <v>732</v>
      </c>
      <c r="H28" s="14">
        <v>1.1000000000000001</v>
      </c>
      <c r="I28" s="121">
        <f t="shared" si="0"/>
        <v>22</v>
      </c>
      <c r="J28" s="127"/>
    </row>
    <row r="29" spans="1:16" ht="120">
      <c r="A29" s="126"/>
      <c r="B29" s="120">
        <v>20</v>
      </c>
      <c r="C29" s="12" t="s">
        <v>733</v>
      </c>
      <c r="D29" s="131" t="s">
        <v>28</v>
      </c>
      <c r="E29" s="168" t="s">
        <v>278</v>
      </c>
      <c r="F29" s="169"/>
      <c r="G29" s="13" t="s">
        <v>734</v>
      </c>
      <c r="H29" s="15">
        <v>1.36</v>
      </c>
      <c r="I29" s="122">
        <f t="shared" si="0"/>
        <v>27.200000000000003</v>
      </c>
      <c r="J29" s="127"/>
    </row>
  </sheetData>
  <mergeCells count="12">
    <mergeCell ref="E28:F28"/>
    <mergeCell ref="E29:F29"/>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3"/>
  <sheetViews>
    <sheetView zoomScale="90" zoomScaleNormal="90" workbookViewId="0">
      <selection activeCell="H31" sqref="H3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225.5</v>
      </c>
      <c r="O2" t="s">
        <v>188</v>
      </c>
    </row>
    <row r="3" spans="1:15" ht="12.75" customHeight="1">
      <c r="A3" s="126"/>
      <c r="B3" s="133" t="s">
        <v>140</v>
      </c>
      <c r="C3" s="132"/>
      <c r="D3" s="132"/>
      <c r="E3" s="132"/>
      <c r="F3" s="132"/>
      <c r="G3" s="132"/>
      <c r="H3" s="132"/>
      <c r="I3" s="132"/>
      <c r="J3" s="132"/>
      <c r="K3" s="132"/>
      <c r="L3" s="127"/>
      <c r="N3">
        <v>225.5</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718</v>
      </c>
      <c r="C10" s="132"/>
      <c r="D10" s="132"/>
      <c r="E10" s="132"/>
      <c r="F10" s="127"/>
      <c r="G10" s="128"/>
      <c r="H10" s="128" t="s">
        <v>718</v>
      </c>
      <c r="I10" s="132"/>
      <c r="J10" s="132"/>
      <c r="K10" s="158">
        <f>IF(Invoice!J10&lt;&gt;"",Invoice!J10,"")</f>
        <v>51480</v>
      </c>
      <c r="L10" s="127"/>
    </row>
    <row r="11" spans="1:15" ht="12.75" customHeight="1">
      <c r="A11" s="126"/>
      <c r="B11" s="126" t="s">
        <v>719</v>
      </c>
      <c r="C11" s="132"/>
      <c r="D11" s="132"/>
      <c r="E11" s="132"/>
      <c r="F11" s="127"/>
      <c r="G11" s="128"/>
      <c r="H11" s="128" t="s">
        <v>719</v>
      </c>
      <c r="I11" s="132"/>
      <c r="J11" s="132"/>
      <c r="K11" s="159"/>
      <c r="L11" s="127"/>
    </row>
    <row r="12" spans="1:15" ht="12.75" customHeight="1">
      <c r="A12" s="126"/>
      <c r="B12" s="126" t="s">
        <v>720</v>
      </c>
      <c r="C12" s="132"/>
      <c r="D12" s="132"/>
      <c r="E12" s="132"/>
      <c r="F12" s="127"/>
      <c r="G12" s="128"/>
      <c r="H12" s="128" t="s">
        <v>720</v>
      </c>
      <c r="I12" s="132"/>
      <c r="J12" s="132"/>
      <c r="K12" s="132"/>
      <c r="L12" s="127"/>
    </row>
    <row r="13" spans="1:15" ht="12.75" customHeight="1">
      <c r="A13" s="126"/>
      <c r="B13" s="126" t="s">
        <v>721</v>
      </c>
      <c r="C13" s="132"/>
      <c r="D13" s="132"/>
      <c r="E13" s="132"/>
      <c r="F13" s="127"/>
      <c r="G13" s="128"/>
      <c r="H13" s="128" t="s">
        <v>721</v>
      </c>
      <c r="I13" s="132"/>
      <c r="J13" s="132"/>
      <c r="K13" s="111" t="s">
        <v>16</v>
      </c>
      <c r="L13" s="127"/>
    </row>
    <row r="14" spans="1:15" ht="15" customHeight="1">
      <c r="A14" s="126"/>
      <c r="B14" s="126" t="s">
        <v>722</v>
      </c>
      <c r="C14" s="132"/>
      <c r="D14" s="132"/>
      <c r="E14" s="132"/>
      <c r="F14" s="127"/>
      <c r="G14" s="128"/>
      <c r="H14" s="128" t="s">
        <v>722</v>
      </c>
      <c r="I14" s="132"/>
      <c r="J14" s="132"/>
      <c r="K14" s="160">
        <f>Invoice!J15</f>
        <v>45189</v>
      </c>
      <c r="L14" s="127"/>
    </row>
    <row r="15" spans="1:15" ht="15" customHeight="1">
      <c r="A15" s="126"/>
      <c r="B15" s="6" t="s">
        <v>11</v>
      </c>
      <c r="C15" s="7"/>
      <c r="D15" s="7"/>
      <c r="E15" s="7"/>
      <c r="F15" s="8"/>
      <c r="G15" s="128"/>
      <c r="H15" s="9" t="s">
        <v>11</v>
      </c>
      <c r="I15" s="132"/>
      <c r="J15" s="132"/>
      <c r="K15" s="161"/>
      <c r="L15" s="127"/>
    </row>
    <row r="16" spans="1:15" ht="15" customHeight="1">
      <c r="A16" s="126"/>
      <c r="B16" s="132"/>
      <c r="C16" s="132"/>
      <c r="D16" s="132"/>
      <c r="E16" s="132"/>
      <c r="F16" s="132"/>
      <c r="G16" s="132"/>
      <c r="H16" s="132"/>
      <c r="I16" s="135" t="s">
        <v>147</v>
      </c>
      <c r="J16" s="135" t="s">
        <v>147</v>
      </c>
      <c r="K16" s="141">
        <v>40055</v>
      </c>
      <c r="L16" s="127"/>
    </row>
    <row r="17" spans="1:12" ht="12.75" customHeight="1">
      <c r="A17" s="126"/>
      <c r="B17" s="132" t="s">
        <v>723</v>
      </c>
      <c r="C17" s="132"/>
      <c r="D17" s="132"/>
      <c r="E17" s="132"/>
      <c r="F17" s="132"/>
      <c r="G17" s="132"/>
      <c r="H17" s="132"/>
      <c r="I17" s="135" t="s">
        <v>148</v>
      </c>
      <c r="J17" s="135" t="s">
        <v>148</v>
      </c>
      <c r="K17" s="141" t="str">
        <f>IF(Invoice!J18&lt;&gt;"",Invoice!J18,"")</f>
        <v>Sunny</v>
      </c>
      <c r="L17" s="127"/>
    </row>
    <row r="18" spans="1:12" ht="18" customHeight="1">
      <c r="A18" s="126"/>
      <c r="B18" s="132" t="s">
        <v>724</v>
      </c>
      <c r="C18" s="132"/>
      <c r="D18" s="132"/>
      <c r="E18" s="132"/>
      <c r="F18" s="132"/>
      <c r="G18" s="132"/>
      <c r="H18" s="132"/>
      <c r="I18" s="134" t="s">
        <v>264</v>
      </c>
      <c r="J18" s="134"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2" t="s">
        <v>207</v>
      </c>
      <c r="G20" s="163"/>
      <c r="H20" s="112" t="s">
        <v>174</v>
      </c>
      <c r="I20" s="112" t="s">
        <v>208</v>
      </c>
      <c r="J20" s="112" t="s">
        <v>208</v>
      </c>
      <c r="K20" s="112" t="s">
        <v>26</v>
      </c>
      <c r="L20" s="127"/>
    </row>
    <row r="21" spans="1:12" ht="12.75" customHeight="1">
      <c r="A21" s="126"/>
      <c r="B21" s="117"/>
      <c r="C21" s="117"/>
      <c r="D21" s="117"/>
      <c r="E21" s="118"/>
      <c r="F21" s="164"/>
      <c r="G21" s="165"/>
      <c r="H21" s="117" t="s">
        <v>146</v>
      </c>
      <c r="I21" s="117"/>
      <c r="J21" s="117"/>
      <c r="K21" s="117"/>
      <c r="L21" s="127"/>
    </row>
    <row r="22" spans="1:12" ht="24" customHeight="1">
      <c r="A22" s="126"/>
      <c r="B22" s="119">
        <v>50</v>
      </c>
      <c r="C22" s="10" t="s">
        <v>668</v>
      </c>
      <c r="D22" s="10" t="s">
        <v>668</v>
      </c>
      <c r="E22" s="130" t="s">
        <v>31</v>
      </c>
      <c r="F22" s="166" t="s">
        <v>112</v>
      </c>
      <c r="G22" s="167"/>
      <c r="H22" s="11" t="s">
        <v>725</v>
      </c>
      <c r="I22" s="14">
        <f t="shared" ref="I22:I29" si="0">ROUNDUP(J22*$N$1,2)</f>
        <v>0.84</v>
      </c>
      <c r="J22" s="14">
        <v>0.84</v>
      </c>
      <c r="K22" s="121">
        <f t="shared" ref="K22:K31" si="1">I22*B22</f>
        <v>42</v>
      </c>
      <c r="L22" s="127"/>
    </row>
    <row r="23" spans="1:12" ht="24" customHeight="1">
      <c r="A23" s="126"/>
      <c r="B23" s="119">
        <v>100</v>
      </c>
      <c r="C23" s="10" t="s">
        <v>130</v>
      </c>
      <c r="D23" s="10" t="s">
        <v>130</v>
      </c>
      <c r="E23" s="130" t="s">
        <v>112</v>
      </c>
      <c r="F23" s="166"/>
      <c r="G23" s="167"/>
      <c r="H23" s="11" t="s">
        <v>726</v>
      </c>
      <c r="I23" s="14">
        <f t="shared" si="0"/>
        <v>0.24</v>
      </c>
      <c r="J23" s="14">
        <v>0.24</v>
      </c>
      <c r="K23" s="121">
        <f t="shared" si="1"/>
        <v>24</v>
      </c>
      <c r="L23" s="127"/>
    </row>
    <row r="24" spans="1:12" ht="24" customHeight="1">
      <c r="A24" s="126"/>
      <c r="B24" s="119">
        <v>10</v>
      </c>
      <c r="C24" s="10" t="s">
        <v>727</v>
      </c>
      <c r="D24" s="10" t="s">
        <v>727</v>
      </c>
      <c r="E24" s="130" t="s">
        <v>28</v>
      </c>
      <c r="F24" s="166"/>
      <c r="G24" s="167"/>
      <c r="H24" s="11" t="s">
        <v>728</v>
      </c>
      <c r="I24" s="14">
        <f t="shared" si="0"/>
        <v>2.0499999999999998</v>
      </c>
      <c r="J24" s="14">
        <v>2.0499999999999998</v>
      </c>
      <c r="K24" s="121">
        <f t="shared" si="1"/>
        <v>20.5</v>
      </c>
      <c r="L24" s="127"/>
    </row>
    <row r="25" spans="1:12" ht="24" customHeight="1">
      <c r="A25" s="126"/>
      <c r="B25" s="119">
        <v>5</v>
      </c>
      <c r="C25" s="10" t="s">
        <v>727</v>
      </c>
      <c r="D25" s="10" t="s">
        <v>727</v>
      </c>
      <c r="E25" s="130" t="s">
        <v>657</v>
      </c>
      <c r="F25" s="166"/>
      <c r="G25" s="167"/>
      <c r="H25" s="11" t="s">
        <v>728</v>
      </c>
      <c r="I25" s="14">
        <f t="shared" si="0"/>
        <v>2.0499999999999998</v>
      </c>
      <c r="J25" s="14">
        <v>2.0499999999999998</v>
      </c>
      <c r="K25" s="121">
        <f t="shared" si="1"/>
        <v>10.25</v>
      </c>
      <c r="L25" s="127"/>
    </row>
    <row r="26" spans="1:12" ht="24" customHeight="1">
      <c r="A26" s="126"/>
      <c r="B26" s="119">
        <v>10</v>
      </c>
      <c r="C26" s="10" t="s">
        <v>727</v>
      </c>
      <c r="D26" s="10" t="s">
        <v>727</v>
      </c>
      <c r="E26" s="130" t="s">
        <v>30</v>
      </c>
      <c r="F26" s="166"/>
      <c r="G26" s="167"/>
      <c r="H26" s="11" t="s">
        <v>728</v>
      </c>
      <c r="I26" s="14">
        <f t="shared" si="0"/>
        <v>2.0499999999999998</v>
      </c>
      <c r="J26" s="14">
        <v>2.0499999999999998</v>
      </c>
      <c r="K26" s="121">
        <f t="shared" si="1"/>
        <v>20.5</v>
      </c>
      <c r="L26" s="127"/>
    </row>
    <row r="27" spans="1:12" ht="24" customHeight="1">
      <c r="A27" s="126"/>
      <c r="B27" s="119">
        <v>10</v>
      </c>
      <c r="C27" s="10" t="s">
        <v>322</v>
      </c>
      <c r="D27" s="10" t="s">
        <v>735</v>
      </c>
      <c r="E27" s="130" t="s">
        <v>729</v>
      </c>
      <c r="F27" s="166"/>
      <c r="G27" s="167"/>
      <c r="H27" s="11" t="s">
        <v>730</v>
      </c>
      <c r="I27" s="14">
        <f t="shared" si="0"/>
        <v>0.78</v>
      </c>
      <c r="J27" s="14">
        <v>0.78</v>
      </c>
      <c r="K27" s="121">
        <f t="shared" si="1"/>
        <v>7.8000000000000007</v>
      </c>
      <c r="L27" s="127"/>
    </row>
    <row r="28" spans="1:12" ht="24" customHeight="1">
      <c r="A28" s="126"/>
      <c r="B28" s="119">
        <v>20</v>
      </c>
      <c r="C28" s="10" t="s">
        <v>731</v>
      </c>
      <c r="D28" s="10" t="s">
        <v>731</v>
      </c>
      <c r="E28" s="130" t="s">
        <v>112</v>
      </c>
      <c r="F28" s="166"/>
      <c r="G28" s="167"/>
      <c r="H28" s="11" t="s">
        <v>732</v>
      </c>
      <c r="I28" s="14">
        <f t="shared" si="0"/>
        <v>1.1000000000000001</v>
      </c>
      <c r="J28" s="14">
        <v>1.1000000000000001</v>
      </c>
      <c r="K28" s="121">
        <f t="shared" si="1"/>
        <v>22</v>
      </c>
      <c r="L28" s="127"/>
    </row>
    <row r="29" spans="1:12" ht="24" customHeight="1">
      <c r="A29" s="126"/>
      <c r="B29" s="120">
        <v>20</v>
      </c>
      <c r="C29" s="12" t="s">
        <v>733</v>
      </c>
      <c r="D29" s="12" t="s">
        <v>733</v>
      </c>
      <c r="E29" s="131" t="s">
        <v>28</v>
      </c>
      <c r="F29" s="168" t="s">
        <v>278</v>
      </c>
      <c r="G29" s="169"/>
      <c r="H29" s="13" t="s">
        <v>734</v>
      </c>
      <c r="I29" s="15">
        <f t="shared" si="0"/>
        <v>1.36</v>
      </c>
      <c r="J29" s="15">
        <v>1.36</v>
      </c>
      <c r="K29" s="122">
        <f t="shared" si="1"/>
        <v>27.200000000000003</v>
      </c>
      <c r="L29" s="127"/>
    </row>
    <row r="30" spans="1:12" s="2" customFormat="1" ht="12.75">
      <c r="A30" s="126"/>
      <c r="B30" s="151"/>
      <c r="C30" s="152"/>
      <c r="D30" s="153"/>
      <c r="E30" s="153"/>
      <c r="F30" s="153"/>
      <c r="G30" s="153"/>
      <c r="H30" s="153" t="s">
        <v>743</v>
      </c>
      <c r="I30" s="154"/>
      <c r="J30" s="155"/>
      <c r="K30" s="170"/>
    </row>
    <row r="31" spans="1:12" s="2" customFormat="1" ht="24">
      <c r="A31" s="126"/>
      <c r="B31" s="120">
        <v>2</v>
      </c>
      <c r="C31" s="12" t="s">
        <v>744</v>
      </c>
      <c r="D31" s="131" t="s">
        <v>733</v>
      </c>
      <c r="E31" s="131" t="s">
        <v>31</v>
      </c>
      <c r="F31" s="168" t="s">
        <v>11</v>
      </c>
      <c r="G31" s="169"/>
      <c r="H31" s="13" t="s">
        <v>745</v>
      </c>
      <c r="I31" s="15">
        <v>15.73</v>
      </c>
      <c r="J31" s="15">
        <v>15.73</v>
      </c>
      <c r="K31" s="122">
        <f t="shared" si="1"/>
        <v>31.46</v>
      </c>
    </row>
    <row r="32" spans="1:12" ht="12.75" customHeight="1">
      <c r="A32" s="126"/>
      <c r="B32" s="138">
        <f>SUM(B22:B29)</f>
        <v>225</v>
      </c>
      <c r="C32" s="138" t="s">
        <v>149</v>
      </c>
      <c r="D32" s="138"/>
      <c r="E32" s="138"/>
      <c r="F32" s="138"/>
      <c r="G32" s="138"/>
      <c r="H32" s="138"/>
      <c r="I32" s="139" t="s">
        <v>261</v>
      </c>
      <c r="J32" s="139" t="s">
        <v>261</v>
      </c>
      <c r="K32" s="140">
        <f>SUM(K22:K31)</f>
        <v>205.71</v>
      </c>
      <c r="L32" s="127"/>
    </row>
    <row r="33" spans="1:12" ht="12.75" customHeight="1">
      <c r="A33" s="126"/>
      <c r="B33" s="138"/>
      <c r="C33" s="138"/>
      <c r="D33" s="138"/>
      <c r="E33" s="138"/>
      <c r="F33" s="138"/>
      <c r="G33" s="138"/>
      <c r="H33" s="138"/>
      <c r="I33" s="139" t="s">
        <v>190</v>
      </c>
      <c r="J33" s="139" t="s">
        <v>190</v>
      </c>
      <c r="K33" s="140">
        <f>Invoice!J34</f>
        <v>19.64</v>
      </c>
      <c r="L33" s="127"/>
    </row>
    <row r="34" spans="1:12" ht="12.75" customHeight="1" outlineLevel="1">
      <c r="A34" s="126"/>
      <c r="B34" s="138"/>
      <c r="C34" s="138"/>
      <c r="D34" s="138"/>
      <c r="E34" s="138"/>
      <c r="F34" s="138"/>
      <c r="G34" s="138"/>
      <c r="H34" s="138"/>
      <c r="I34" s="139" t="s">
        <v>191</v>
      </c>
      <c r="J34" s="139" t="s">
        <v>191</v>
      </c>
      <c r="K34" s="140">
        <f>Invoice!J35</f>
        <v>0</v>
      </c>
      <c r="L34" s="127"/>
    </row>
    <row r="35" spans="1:12" ht="12.75" customHeight="1">
      <c r="A35" s="126"/>
      <c r="B35" s="138"/>
      <c r="C35" s="138"/>
      <c r="D35" s="138"/>
      <c r="E35" s="138"/>
      <c r="F35" s="138"/>
      <c r="G35" s="138"/>
      <c r="H35" s="138"/>
      <c r="I35" s="139" t="s">
        <v>263</v>
      </c>
      <c r="J35" s="139" t="s">
        <v>263</v>
      </c>
      <c r="K35" s="140">
        <f>SUM(K32:K34)</f>
        <v>225.35000000000002</v>
      </c>
      <c r="L35" s="127"/>
    </row>
    <row r="36" spans="1:12" ht="12.75" customHeight="1">
      <c r="A36" s="6"/>
      <c r="B36" s="7"/>
      <c r="C36" s="7"/>
      <c r="D36" s="7"/>
      <c r="E36" s="7"/>
      <c r="F36" s="7"/>
      <c r="G36" s="7"/>
      <c r="H36" s="7" t="s">
        <v>736</v>
      </c>
      <c r="I36" s="7"/>
      <c r="J36" s="7"/>
      <c r="K36" s="7"/>
      <c r="L36" s="8"/>
    </row>
    <row r="37" spans="1:12" ht="12.75" customHeight="1"/>
    <row r="38" spans="1:12" ht="12.75" customHeight="1"/>
    <row r="39" spans="1:12" ht="12.75" customHeight="1"/>
    <row r="40" spans="1:12" ht="12.75" customHeight="1"/>
    <row r="41" spans="1:12" ht="12.75" customHeight="1"/>
    <row r="42" spans="1:12" ht="12.75" customHeight="1"/>
    <row r="43" spans="1:12" ht="12.75" customHeight="1"/>
  </sheetData>
  <mergeCells count="13">
    <mergeCell ref="F31:G31"/>
    <mergeCell ref="K10:K11"/>
    <mergeCell ref="K14:K15"/>
    <mergeCell ref="F24:G24"/>
    <mergeCell ref="F23:G23"/>
    <mergeCell ref="F20:G20"/>
    <mergeCell ref="F21:G21"/>
    <mergeCell ref="F22:G22"/>
    <mergeCell ref="F25:G25"/>
    <mergeCell ref="F26:G26"/>
    <mergeCell ref="F27:G27"/>
    <mergeCell ref="F28:G28"/>
    <mergeCell ref="F29:G2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6" zoomScaleNormal="100" workbookViewId="0">
      <selection activeCell="K1008" sqref="J1008:K100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225.5</v>
      </c>
      <c r="O2" s="21" t="s">
        <v>265</v>
      </c>
    </row>
    <row r="3" spans="1:15" s="21" customFormat="1" ht="15" customHeight="1" thickBot="1">
      <c r="A3" s="22" t="s">
        <v>156</v>
      </c>
      <c r="G3" s="28">
        <f>Invoice!J15</f>
        <v>45189</v>
      </c>
      <c r="H3" s="29"/>
      <c r="N3" s="21">
        <v>225.5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Colourbox GmbH</v>
      </c>
      <c r="B10" s="37"/>
      <c r="C10" s="37"/>
      <c r="D10" s="37"/>
      <c r="F10" s="38" t="str">
        <f>'Copy paste to Here'!B10</f>
        <v>Colourbox GmbH</v>
      </c>
      <c r="G10" s="39"/>
      <c r="H10" s="40"/>
      <c r="K10" s="107" t="s">
        <v>282</v>
      </c>
      <c r="L10" s="35" t="s">
        <v>282</v>
      </c>
      <c r="M10" s="21">
        <v>1</v>
      </c>
    </row>
    <row r="11" spans="1:15" s="21" customFormat="1" ht="15.75" thickBot="1">
      <c r="A11" s="41" t="str">
        <f>'Copy paste to Here'!G11</f>
        <v>Martin Giesinger</v>
      </c>
      <c r="B11" s="42"/>
      <c r="C11" s="42"/>
      <c r="D11" s="42"/>
      <c r="F11" s="43" t="str">
        <f>'Copy paste to Here'!B11</f>
        <v>Martin Giesinger</v>
      </c>
      <c r="G11" s="44"/>
      <c r="H11" s="45"/>
      <c r="K11" s="105" t="s">
        <v>163</v>
      </c>
      <c r="L11" s="46" t="s">
        <v>164</v>
      </c>
      <c r="M11" s="21">
        <f>VLOOKUP(G3,[1]Sheet1!$A$9:$I$7290,2,FALSE)</f>
        <v>35.97</v>
      </c>
    </row>
    <row r="12" spans="1:15" s="21" customFormat="1" ht="15.75" thickBot="1">
      <c r="A12" s="41" t="str">
        <f>'Copy paste to Here'!G12</f>
        <v>Churerstr. 120</v>
      </c>
      <c r="B12" s="42"/>
      <c r="C12" s="42"/>
      <c r="D12" s="42"/>
      <c r="E12" s="89"/>
      <c r="F12" s="43" t="str">
        <f>'Copy paste to Here'!B12</f>
        <v>Churerstr. 120</v>
      </c>
      <c r="G12" s="44"/>
      <c r="H12" s="45"/>
      <c r="K12" s="105" t="s">
        <v>165</v>
      </c>
      <c r="L12" s="46" t="s">
        <v>138</v>
      </c>
      <c r="M12" s="21">
        <f>VLOOKUP(G3,[1]Sheet1!$A$9:$I$7290,3,FALSE)</f>
        <v>38.229999999999997</v>
      </c>
    </row>
    <row r="13" spans="1:15" s="21" customFormat="1" ht="15.75" thickBot="1">
      <c r="A13" s="41" t="str">
        <f>'Copy paste to Here'!G13</f>
        <v>9470 Buchs</v>
      </c>
      <c r="B13" s="42"/>
      <c r="C13" s="42"/>
      <c r="D13" s="42"/>
      <c r="E13" s="123" t="s">
        <v>138</v>
      </c>
      <c r="F13" s="43" t="str">
        <f>'Copy paste to Here'!B13</f>
        <v>9470 Buchs</v>
      </c>
      <c r="G13" s="44"/>
      <c r="H13" s="45"/>
      <c r="K13" s="105" t="s">
        <v>166</v>
      </c>
      <c r="L13" s="46" t="s">
        <v>167</v>
      </c>
      <c r="M13" s="125">
        <f>VLOOKUP(G3,[1]Sheet1!$A$9:$I$7290,4,FALSE)</f>
        <v>44.33</v>
      </c>
    </row>
    <row r="14" spans="1:15" s="21" customFormat="1" ht="15.75" thickBot="1">
      <c r="A14" s="41" t="str">
        <f>'Copy paste to Here'!G14</f>
        <v>Switzerland</v>
      </c>
      <c r="B14" s="42"/>
      <c r="C14" s="42"/>
      <c r="D14" s="42"/>
      <c r="E14" s="123">
        <f>VLOOKUP(J9,$L$10:$M$17,2,FALSE)</f>
        <v>38.229999999999997</v>
      </c>
      <c r="F14" s="43" t="str">
        <f>'Copy paste to Here'!B14</f>
        <v>Switzerland</v>
      </c>
      <c r="G14" s="44"/>
      <c r="H14" s="45"/>
      <c r="K14" s="105" t="s">
        <v>168</v>
      </c>
      <c r="L14" s="46" t="s">
        <v>169</v>
      </c>
      <c r="M14" s="21">
        <f>VLOOKUP(G3,[1]Sheet1!$A$9:$I$7290,5,FALSE)</f>
        <v>22.83</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26.56</v>
      </c>
    </row>
    <row r="16" spans="1:15" s="21" customFormat="1" ht="13.7" customHeight="1" thickBot="1">
      <c r="A16" s="52"/>
      <c r="K16" s="106" t="s">
        <v>172</v>
      </c>
      <c r="L16" s="51" t="s">
        <v>173</v>
      </c>
      <c r="M16" s="21">
        <f>VLOOKUP(G3,[1]Sheet1!$A$9:$I$7290,7,FALSE)</f>
        <v>21.1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316L steel belly banana, 14g (1.6m) with a 8mm and a 5mm bezel set jewel ball using original Czech Preciosa crystals. &amp; Length: 10mm  &amp;  Crystal Color: Clear</v>
      </c>
      <c r="B18" s="57" t="str">
        <f>'Copy paste to Here'!C22</f>
        <v>BN2CG</v>
      </c>
      <c r="C18" s="57" t="s">
        <v>668</v>
      </c>
      <c r="D18" s="58">
        <v>50</v>
      </c>
      <c r="E18" s="59">
        <f>'Shipping Invoice'!J22*$N$1</f>
        <v>0.84</v>
      </c>
      <c r="F18" s="59">
        <f>D18*E18</f>
        <v>42</v>
      </c>
      <c r="G18" s="60">
        <f>E18*$E$14</f>
        <v>32.113199999999999</v>
      </c>
      <c r="H18" s="61">
        <f>D18*G18</f>
        <v>1605.6599999999999</v>
      </c>
    </row>
    <row r="19" spans="1:13" s="62" customFormat="1" ht="24">
      <c r="A19" s="124" t="str">
        <f>IF((LEN('Copy paste to Here'!G23))&gt;5,((CONCATENATE('Copy paste to Here'!G23," &amp; ",'Copy paste to Here'!D23,"  &amp;  ",'Copy paste to Here'!E23))),"Empty Cell")</f>
        <v xml:space="preserve">Surgical steel nose screw, 20g (0.8mm) with 2mm half ball shaped round crystal top &amp; Crystal Color: Clear  &amp;  </v>
      </c>
      <c r="B19" s="57" t="str">
        <f>'Copy paste to Here'!C23</f>
        <v>NSC</v>
      </c>
      <c r="C19" s="57" t="s">
        <v>130</v>
      </c>
      <c r="D19" s="58">
        <v>100</v>
      </c>
      <c r="E19" s="59">
        <f>'Shipping Invoice'!J23*$N$1</f>
        <v>0.24</v>
      </c>
      <c r="F19" s="59">
        <f t="shared" ref="F19:F82" si="0">D19*E19</f>
        <v>24</v>
      </c>
      <c r="G19" s="60">
        <f t="shared" ref="G19:G82" si="1">E19*$E$14</f>
        <v>9.1751999999999985</v>
      </c>
      <c r="H19" s="63">
        <f t="shared" ref="H19:H82" si="2">D19*G19</f>
        <v>917.51999999999987</v>
      </c>
    </row>
    <row r="20" spans="1:13" s="62" customFormat="1" ht="24">
      <c r="A20" s="56" t="str">
        <f>IF((LEN('Copy paste to Here'!G24))&gt;5,((CONCATENATE('Copy paste to Here'!G24," &amp; ",'Copy paste to Here'!D24,"  &amp;  ",'Copy paste to Here'!E24))),"Empty Cell")</f>
        <v xml:space="preserve">High polished surgical steel hinged segment ring, 20g (0.8mm) &amp; Length: 6mm  &amp;  </v>
      </c>
      <c r="B20" s="57" t="str">
        <f>'Copy paste to Here'!C24</f>
        <v>SEGH20</v>
      </c>
      <c r="C20" s="57" t="s">
        <v>727</v>
      </c>
      <c r="D20" s="58">
        <v>10</v>
      </c>
      <c r="E20" s="59">
        <f>'Shipping Invoice'!J24*$N$1</f>
        <v>2.0499999999999998</v>
      </c>
      <c r="F20" s="59">
        <f t="shared" si="0"/>
        <v>20.5</v>
      </c>
      <c r="G20" s="60">
        <f t="shared" si="1"/>
        <v>78.371499999999983</v>
      </c>
      <c r="H20" s="63">
        <f t="shared" si="2"/>
        <v>783.7149999999998</v>
      </c>
    </row>
    <row r="21" spans="1:13" s="62" customFormat="1" ht="24">
      <c r="A21" s="56" t="str">
        <f>IF((LEN('Copy paste to Here'!G25))&gt;5,((CONCATENATE('Copy paste to Here'!G25," &amp; ",'Copy paste to Here'!D25,"  &amp;  ",'Copy paste to Here'!E25))),"Empty Cell")</f>
        <v xml:space="preserve">High polished surgical steel hinged segment ring, 20g (0.8mm) &amp; Length: 7mm  &amp;  </v>
      </c>
      <c r="B21" s="57" t="str">
        <f>'Copy paste to Here'!C25</f>
        <v>SEGH20</v>
      </c>
      <c r="C21" s="57" t="s">
        <v>727</v>
      </c>
      <c r="D21" s="58">
        <v>5</v>
      </c>
      <c r="E21" s="59">
        <f>'Shipping Invoice'!J25*$N$1</f>
        <v>2.0499999999999998</v>
      </c>
      <c r="F21" s="59">
        <f t="shared" si="0"/>
        <v>10.25</v>
      </c>
      <c r="G21" s="60">
        <f t="shared" si="1"/>
        <v>78.371499999999983</v>
      </c>
      <c r="H21" s="63">
        <f t="shared" si="2"/>
        <v>391.8574999999999</v>
      </c>
    </row>
    <row r="22" spans="1:13" s="62" customFormat="1" ht="24">
      <c r="A22" s="56" t="str">
        <f>IF((LEN('Copy paste to Here'!G26))&gt;5,((CONCATENATE('Copy paste to Here'!G26," &amp; ",'Copy paste to Here'!D26,"  &amp;  ",'Copy paste to Here'!E26))),"Empty Cell")</f>
        <v xml:space="preserve">High polished surgical steel hinged segment ring, 20g (0.8mm) &amp; Length: 8mm  &amp;  </v>
      </c>
      <c r="B22" s="57" t="str">
        <f>'Copy paste to Here'!C26</f>
        <v>SEGH20</v>
      </c>
      <c r="C22" s="57" t="s">
        <v>727</v>
      </c>
      <c r="D22" s="58">
        <v>10</v>
      </c>
      <c r="E22" s="59">
        <f>'Shipping Invoice'!J26*$N$1</f>
        <v>2.0499999999999998</v>
      </c>
      <c r="F22" s="59">
        <f t="shared" si="0"/>
        <v>20.5</v>
      </c>
      <c r="G22" s="60">
        <f t="shared" si="1"/>
        <v>78.371499999999983</v>
      </c>
      <c r="H22" s="63">
        <f t="shared" si="2"/>
        <v>783.7149999999998</v>
      </c>
    </row>
    <row r="23" spans="1:13" s="62" customFormat="1" ht="24">
      <c r="A23" s="56" t="str">
        <f>IF((LEN('Copy paste to Here'!G27))&gt;5,((CONCATENATE('Copy paste to Here'!G27," &amp; ",'Copy paste to Here'!D27,"  &amp;  ",'Copy paste to Here'!E27))),"Empty Cell")</f>
        <v xml:space="preserve">High polished titanium G23 nose screw, 0.8mm (20g) and 1mm (18g) with 2mm ball on top &amp; Gauge: 0.8mm  &amp;  </v>
      </c>
      <c r="B23" s="57" t="str">
        <f>'Copy paste to Here'!C27</f>
        <v>UNSB</v>
      </c>
      <c r="C23" s="57" t="s">
        <v>735</v>
      </c>
      <c r="D23" s="58">
        <v>10</v>
      </c>
      <c r="E23" s="59">
        <f>'Shipping Invoice'!J27*$N$1</f>
        <v>0.78</v>
      </c>
      <c r="F23" s="59">
        <f t="shared" si="0"/>
        <v>7.8000000000000007</v>
      </c>
      <c r="G23" s="60">
        <f t="shared" si="1"/>
        <v>29.819399999999998</v>
      </c>
      <c r="H23" s="63">
        <f t="shared" si="2"/>
        <v>298.19399999999996</v>
      </c>
    </row>
    <row r="24" spans="1:13" s="62" customFormat="1" ht="24">
      <c r="A24" s="56" t="str">
        <f>IF((LEN('Copy paste to Here'!G28))&gt;5,((CONCATENATE('Copy paste to Here'!G28," &amp; ",'Copy paste to Here'!D28,"  &amp;  ",'Copy paste to Here'!E28))),"Empty Cell")</f>
        <v xml:space="preserve">High polished titanium G23 nose screw, 1mm (18g) with 2.5mm bezel set color round crystal &amp; Crystal Color: Clear  &amp;  </v>
      </c>
      <c r="B24" s="57" t="str">
        <f>'Copy paste to Here'!C28</f>
        <v>UNSC</v>
      </c>
      <c r="C24" s="57" t="s">
        <v>731</v>
      </c>
      <c r="D24" s="58">
        <v>20</v>
      </c>
      <c r="E24" s="59">
        <f>'Shipping Invoice'!J28*$N$1</f>
        <v>1.1000000000000001</v>
      </c>
      <c r="F24" s="59">
        <f t="shared" si="0"/>
        <v>22</v>
      </c>
      <c r="G24" s="60">
        <f t="shared" si="1"/>
        <v>42.052999999999997</v>
      </c>
      <c r="H24" s="63">
        <f t="shared" si="2"/>
        <v>841.06</v>
      </c>
    </row>
    <row r="25" spans="1:13" s="62" customFormat="1" ht="24">
      <c r="A25" s="56" t="str">
        <f>IF((LEN('Copy paste to Here'!G29))&gt;5,((CONCATENATE('Copy paste to Here'!G29," &amp; ",'Copy paste to Here'!D29,"  &amp;  ",'Copy paste to Here'!E29))),"Empty Cell")</f>
        <v>Anodized titanium G23 eyebrow banana, 16g (1.2mm) with two 3mm balls &amp; Length: 6mm  &amp;  Color: Gold</v>
      </c>
      <c r="B25" s="57" t="str">
        <f>'Copy paste to Here'!C29</f>
        <v>UTBNEB</v>
      </c>
      <c r="C25" s="57" t="s">
        <v>733</v>
      </c>
      <c r="D25" s="58">
        <v>20</v>
      </c>
      <c r="E25" s="59">
        <f>'Shipping Invoice'!J29*$N$1</f>
        <v>1.36</v>
      </c>
      <c r="F25" s="59">
        <f t="shared" si="0"/>
        <v>27.200000000000003</v>
      </c>
      <c r="G25" s="60">
        <f t="shared" si="1"/>
        <v>51.992800000000003</v>
      </c>
      <c r="H25" s="63">
        <f t="shared" si="2"/>
        <v>1039.856</v>
      </c>
    </row>
    <row r="26" spans="1:13" s="62" customFormat="1" ht="24">
      <c r="A26" s="56" t="s">
        <v>745</v>
      </c>
      <c r="B26" s="57" t="s">
        <v>744</v>
      </c>
      <c r="C26" s="57"/>
      <c r="D26" s="58">
        <v>2</v>
      </c>
      <c r="E26" s="59">
        <v>15.73</v>
      </c>
      <c r="F26" s="59">
        <f t="shared" si="0"/>
        <v>31.46</v>
      </c>
      <c r="G26" s="60">
        <f t="shared" si="1"/>
        <v>601.35789999999997</v>
      </c>
      <c r="H26" s="63">
        <f t="shared" si="2"/>
        <v>1202.7157999999999</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205.71</v>
      </c>
      <c r="G1000" s="60"/>
      <c r="H1000" s="61">
        <f t="shared" ref="H1000:H1007" si="49">F1000*$E$14</f>
        <v>7864.2932999999994</v>
      </c>
    </row>
    <row r="1001" spans="1:8" s="62" customFormat="1">
      <c r="A1001" s="56" t="str">
        <f>'[2]Copy paste to Here'!T2</f>
        <v>SHIPPING HANDLING</v>
      </c>
      <c r="B1001" s="75"/>
      <c r="C1001" s="75"/>
      <c r="D1001" s="76"/>
      <c r="E1001" s="67"/>
      <c r="F1001" s="59">
        <f>Invoice!J34</f>
        <v>19.64</v>
      </c>
      <c r="G1001" s="60"/>
      <c r="H1001" s="61">
        <f t="shared" si="49"/>
        <v>750.83719999999994</v>
      </c>
    </row>
    <row r="1002" spans="1:8" s="62" customFormat="1" outlineLevel="1">
      <c r="A1002" s="56" t="str">
        <f>'[2]Copy paste to Here'!T3</f>
        <v>DISCOUNT</v>
      </c>
      <c r="B1002" s="75"/>
      <c r="C1002" s="75"/>
      <c r="D1002" s="76"/>
      <c r="E1002" s="67"/>
      <c r="F1002" s="59">
        <f>Invoice!J35</f>
        <v>0</v>
      </c>
      <c r="G1002" s="60"/>
      <c r="H1002" s="61">
        <f t="shared" si="49"/>
        <v>0</v>
      </c>
    </row>
    <row r="1003" spans="1:8" s="62" customFormat="1">
      <c r="A1003" s="56" t="str">
        <f>'[2]Copy paste to Here'!T4</f>
        <v>Total:</v>
      </c>
      <c r="B1003" s="75"/>
      <c r="C1003" s="75"/>
      <c r="D1003" s="76"/>
      <c r="E1003" s="67"/>
      <c r="F1003" s="59">
        <f>SUM(F1000:F1002)</f>
        <v>225.35000000000002</v>
      </c>
      <c r="G1003" s="60"/>
      <c r="H1003" s="61">
        <f t="shared" si="49"/>
        <v>8615.1304999999993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7864.2932999999994</v>
      </c>
    </row>
    <row r="1010" spans="1:8" s="21" customFormat="1">
      <c r="A1010" s="22"/>
      <c r="E1010" s="21" t="s">
        <v>182</v>
      </c>
      <c r="H1010" s="84">
        <f>(SUMIF($A$1000:$A$1008,"Total:",$H$1000:$H$1008))</f>
        <v>8615.1304999999993</v>
      </c>
    </row>
    <row r="1011" spans="1:8" s="21" customFormat="1">
      <c r="E1011" s="21" t="s">
        <v>183</v>
      </c>
      <c r="H1011" s="85">
        <f>H1013-H1012</f>
        <v>8051.5199999999995</v>
      </c>
    </row>
    <row r="1012" spans="1:8" s="21" customFormat="1">
      <c r="E1012" s="21" t="s">
        <v>184</v>
      </c>
      <c r="H1012" s="85">
        <f>ROUND((H1013*7)/107,2)</f>
        <v>563.61</v>
      </c>
    </row>
    <row r="1013" spans="1:8" s="21" customFormat="1">
      <c r="E1013" s="22" t="s">
        <v>185</v>
      </c>
      <c r="H1013" s="86">
        <f>ROUND((SUMIF($A$1000:$A$1008,"Total:",$H$1000:$H$1008)),2)</f>
        <v>8615.1299999999992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77D46-698B-4CF7-915D-2BE99EED77DA}">
  <sheetPr>
    <tabColor rgb="FFFFFF00"/>
  </sheetPr>
  <dimension ref="A1:L48"/>
  <sheetViews>
    <sheetView topLeftCell="A17" zoomScale="90" zoomScaleNormal="90" workbookViewId="0">
      <selection activeCell="C32" sqref="C3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26"/>
      <c r="B2" s="136" t="s">
        <v>139</v>
      </c>
      <c r="C2" s="132"/>
      <c r="D2" s="132"/>
      <c r="E2" s="132"/>
      <c r="F2" s="132"/>
      <c r="G2" s="132"/>
      <c r="H2" s="132"/>
      <c r="I2" s="132"/>
      <c r="J2" s="132"/>
      <c r="K2" s="137" t="s">
        <v>145</v>
      </c>
      <c r="L2" s="127"/>
    </row>
    <row r="3" spans="1:12">
      <c r="A3" s="126"/>
      <c r="B3" s="133" t="s">
        <v>140</v>
      </c>
      <c r="C3" s="132"/>
      <c r="D3" s="132"/>
      <c r="E3" s="132"/>
      <c r="F3" s="132"/>
      <c r="G3" s="132"/>
      <c r="H3" s="132"/>
      <c r="I3" s="132"/>
      <c r="J3" s="132"/>
      <c r="K3" s="132"/>
      <c r="L3" s="127"/>
    </row>
    <row r="4" spans="1:12">
      <c r="A4" s="126"/>
      <c r="B4" s="133" t="s">
        <v>141</v>
      </c>
      <c r="C4" s="132"/>
      <c r="D4" s="132"/>
      <c r="E4" s="132"/>
      <c r="F4" s="132"/>
      <c r="G4" s="132"/>
      <c r="H4" s="132"/>
      <c r="I4" s="132"/>
      <c r="J4" s="132"/>
      <c r="K4" s="132"/>
      <c r="L4" s="127"/>
    </row>
    <row r="5" spans="1:12">
      <c r="A5" s="126"/>
      <c r="B5" s="133" t="s">
        <v>142</v>
      </c>
      <c r="C5" s="132"/>
      <c r="D5" s="132"/>
      <c r="E5" s="132"/>
      <c r="F5" s="132"/>
      <c r="G5" s="132"/>
      <c r="H5" s="132"/>
      <c r="I5" s="132"/>
      <c r="J5" s="132"/>
      <c r="K5" s="132"/>
      <c r="L5" s="127"/>
    </row>
    <row r="6" spans="1:12" hidden="1">
      <c r="A6" s="126"/>
      <c r="B6" s="133" t="s">
        <v>143</v>
      </c>
      <c r="C6" s="132"/>
      <c r="D6" s="132"/>
      <c r="E6" s="132"/>
      <c r="F6" s="132"/>
      <c r="G6" s="132"/>
      <c r="H6" s="132"/>
      <c r="I6" s="132"/>
      <c r="J6" s="132"/>
      <c r="K6" s="132"/>
      <c r="L6" s="127"/>
    </row>
    <row r="7" spans="1:12" hidden="1">
      <c r="A7" s="126"/>
      <c r="B7" s="133" t="s">
        <v>144</v>
      </c>
      <c r="C7" s="132"/>
      <c r="D7" s="132"/>
      <c r="E7" s="132"/>
      <c r="F7" s="132"/>
      <c r="G7" s="132"/>
      <c r="H7" s="132"/>
      <c r="I7" s="132"/>
      <c r="J7" s="132"/>
      <c r="K7" s="132"/>
      <c r="L7" s="127"/>
    </row>
    <row r="8" spans="1:12">
      <c r="A8" s="126"/>
      <c r="B8" s="132"/>
      <c r="C8" s="132"/>
      <c r="D8" s="132"/>
      <c r="E8" s="132"/>
      <c r="F8" s="132"/>
      <c r="G8" s="132"/>
      <c r="H8" s="132"/>
      <c r="I8" s="132"/>
      <c r="J8" s="132"/>
      <c r="K8" s="132"/>
      <c r="L8" s="127"/>
    </row>
    <row r="9" spans="1:12">
      <c r="A9" s="126"/>
      <c r="B9" s="113" t="s">
        <v>5</v>
      </c>
      <c r="C9" s="114"/>
      <c r="D9" s="114"/>
      <c r="E9" s="114"/>
      <c r="F9" s="115"/>
      <c r="G9" s="110"/>
      <c r="H9" s="111" t="s">
        <v>12</v>
      </c>
      <c r="I9" s="132"/>
      <c r="J9" s="132"/>
      <c r="K9" s="111" t="s">
        <v>201</v>
      </c>
      <c r="L9" s="127"/>
    </row>
    <row r="10" spans="1:12" ht="15" customHeight="1">
      <c r="A10" s="126"/>
      <c r="B10" s="145" t="s">
        <v>718</v>
      </c>
      <c r="C10" s="132"/>
      <c r="D10" s="132"/>
      <c r="E10" s="132"/>
      <c r="F10" s="127"/>
      <c r="G10" s="128"/>
      <c r="H10" s="149" t="s">
        <v>718</v>
      </c>
      <c r="I10" s="132"/>
      <c r="J10" s="132"/>
      <c r="K10" s="158">
        <v>51480</v>
      </c>
      <c r="L10" s="127"/>
    </row>
    <row r="11" spans="1:12">
      <c r="A11" s="126"/>
      <c r="B11" s="145" t="s">
        <v>719</v>
      </c>
      <c r="C11" s="132"/>
      <c r="D11" s="132"/>
      <c r="E11" s="132"/>
      <c r="F11" s="127"/>
      <c r="G11" s="128"/>
      <c r="H11" s="149" t="s">
        <v>719</v>
      </c>
      <c r="I11" s="132"/>
      <c r="J11" s="132"/>
      <c r="K11" s="159"/>
      <c r="L11" s="127"/>
    </row>
    <row r="12" spans="1:12">
      <c r="A12" s="126"/>
      <c r="B12" s="145" t="s">
        <v>738</v>
      </c>
      <c r="C12" s="132"/>
      <c r="D12" s="132"/>
      <c r="E12" s="132"/>
      <c r="F12" s="127"/>
      <c r="G12" s="128"/>
      <c r="H12" s="149" t="s">
        <v>738</v>
      </c>
      <c r="I12" s="132"/>
      <c r="J12" s="132"/>
      <c r="K12" s="142"/>
      <c r="L12" s="127"/>
    </row>
    <row r="13" spans="1:12">
      <c r="A13" s="126"/>
      <c r="B13" s="145" t="s">
        <v>721</v>
      </c>
      <c r="C13" s="132"/>
      <c r="D13" s="132"/>
      <c r="E13" s="132"/>
      <c r="F13" s="127"/>
      <c r="G13" s="128"/>
      <c r="H13" s="149" t="s">
        <v>721</v>
      </c>
      <c r="I13" s="132"/>
      <c r="J13" s="132"/>
      <c r="K13" s="132"/>
      <c r="L13" s="127"/>
    </row>
    <row r="14" spans="1:12">
      <c r="A14" s="126"/>
      <c r="B14" s="145" t="s">
        <v>722</v>
      </c>
      <c r="C14" s="132"/>
      <c r="D14" s="132"/>
      <c r="E14" s="132"/>
      <c r="F14" s="127"/>
      <c r="G14" s="128"/>
      <c r="H14" s="149" t="s">
        <v>722</v>
      </c>
      <c r="I14" s="132"/>
      <c r="J14" s="132"/>
      <c r="K14" s="111" t="s">
        <v>16</v>
      </c>
      <c r="L14" s="127"/>
    </row>
    <row r="15" spans="1:12" ht="15" customHeight="1">
      <c r="A15" s="126"/>
      <c r="B15" s="146" t="s">
        <v>739</v>
      </c>
      <c r="C15" s="132"/>
      <c r="D15" s="132"/>
      <c r="E15" s="132"/>
      <c r="F15" s="127"/>
      <c r="G15" s="128"/>
      <c r="H15" s="148" t="s">
        <v>739</v>
      </c>
      <c r="I15" s="132"/>
      <c r="J15" s="132"/>
      <c r="K15" s="160">
        <v>45189</v>
      </c>
      <c r="L15" s="127"/>
    </row>
    <row r="16" spans="1:12" ht="15" customHeight="1">
      <c r="A16" s="126"/>
      <c r="B16" s="147" t="s">
        <v>740</v>
      </c>
      <c r="C16" s="7"/>
      <c r="D16" s="7"/>
      <c r="E16" s="7"/>
      <c r="F16" s="8"/>
      <c r="G16" s="128"/>
      <c r="H16" s="150" t="s">
        <v>740</v>
      </c>
      <c r="I16" s="132"/>
      <c r="J16" s="132"/>
      <c r="K16" s="161"/>
      <c r="L16" s="127"/>
    </row>
    <row r="17" spans="1:12" ht="15" customHeight="1">
      <c r="A17" s="126"/>
      <c r="B17" s="132"/>
      <c r="C17" s="132"/>
      <c r="D17" s="132"/>
      <c r="E17" s="132"/>
      <c r="F17" s="132"/>
      <c r="G17" s="132"/>
      <c r="H17" s="132"/>
      <c r="I17" s="135" t="s">
        <v>147</v>
      </c>
      <c r="J17" s="135"/>
      <c r="K17" s="141">
        <v>40055</v>
      </c>
      <c r="L17" s="127"/>
    </row>
    <row r="18" spans="1:12">
      <c r="A18" s="126"/>
      <c r="B18" s="132" t="s">
        <v>723</v>
      </c>
      <c r="C18" s="132"/>
      <c r="D18" s="132"/>
      <c r="E18" s="132"/>
      <c r="F18" s="132"/>
      <c r="G18" s="132"/>
      <c r="H18" s="132"/>
      <c r="I18" s="135" t="s">
        <v>148</v>
      </c>
      <c r="J18" s="135"/>
      <c r="K18" s="141" t="s">
        <v>714</v>
      </c>
      <c r="L18" s="127"/>
    </row>
    <row r="19" spans="1:12" ht="18">
      <c r="A19" s="126"/>
      <c r="B19" s="132" t="s">
        <v>724</v>
      </c>
      <c r="C19" s="132"/>
      <c r="D19" s="132"/>
      <c r="E19" s="132"/>
      <c r="F19" s="132"/>
      <c r="G19" s="132"/>
      <c r="H19" s="132"/>
      <c r="I19" s="134" t="s">
        <v>264</v>
      </c>
      <c r="J19" s="134"/>
      <c r="K19" s="116" t="s">
        <v>138</v>
      </c>
      <c r="L19" s="127"/>
    </row>
    <row r="20" spans="1:12">
      <c r="A20" s="126"/>
      <c r="B20" s="132"/>
      <c r="C20" s="132"/>
      <c r="D20" s="132"/>
      <c r="E20" s="132"/>
      <c r="F20" s="132"/>
      <c r="G20" s="132"/>
      <c r="H20" s="132"/>
      <c r="I20" s="132"/>
      <c r="J20" s="132"/>
      <c r="K20" s="132"/>
      <c r="L20" s="127"/>
    </row>
    <row r="21" spans="1:12">
      <c r="A21" s="126"/>
      <c r="B21" s="112" t="s">
        <v>204</v>
      </c>
      <c r="C21" s="112" t="s">
        <v>205</v>
      </c>
      <c r="D21" s="129" t="s">
        <v>290</v>
      </c>
      <c r="E21" s="129" t="s">
        <v>206</v>
      </c>
      <c r="F21" s="162" t="s">
        <v>207</v>
      </c>
      <c r="G21" s="163"/>
      <c r="H21" s="112" t="s">
        <v>174</v>
      </c>
      <c r="I21" s="112" t="s">
        <v>208</v>
      </c>
      <c r="J21" s="112"/>
      <c r="K21" s="112" t="s">
        <v>26</v>
      </c>
      <c r="L21" s="127"/>
    </row>
    <row r="22" spans="1:12" ht="38.25">
      <c r="A22" s="126"/>
      <c r="B22" s="117"/>
      <c r="C22" s="117"/>
      <c r="D22" s="118"/>
      <c r="E22" s="118"/>
      <c r="F22" s="164"/>
      <c r="G22" s="165"/>
      <c r="H22" s="156" t="s">
        <v>747</v>
      </c>
      <c r="I22" s="117"/>
      <c r="J22" s="117"/>
      <c r="K22" s="117"/>
      <c r="L22" s="127"/>
    </row>
    <row r="23" spans="1:12" ht="24">
      <c r="A23" s="126"/>
      <c r="B23" s="119">
        <v>50</v>
      </c>
      <c r="C23" s="10" t="s">
        <v>668</v>
      </c>
      <c r="D23" s="130" t="s">
        <v>668</v>
      </c>
      <c r="E23" s="130" t="s">
        <v>31</v>
      </c>
      <c r="F23" s="166" t="s">
        <v>112</v>
      </c>
      <c r="G23" s="167"/>
      <c r="H23" s="11" t="s">
        <v>725</v>
      </c>
      <c r="I23" s="14">
        <f>J23/4</f>
        <v>0.21</v>
      </c>
      <c r="J23" s="14">
        <v>0.84</v>
      </c>
      <c r="K23" s="121">
        <f t="shared" ref="K23:K32" si="0">I23*B23</f>
        <v>10.5</v>
      </c>
      <c r="L23" s="127"/>
    </row>
    <row r="24" spans="1:12" ht="24">
      <c r="A24" s="126"/>
      <c r="B24" s="119">
        <v>100</v>
      </c>
      <c r="C24" s="10" t="s">
        <v>130</v>
      </c>
      <c r="D24" s="130" t="s">
        <v>130</v>
      </c>
      <c r="E24" s="130" t="s">
        <v>112</v>
      </c>
      <c r="F24" s="166"/>
      <c r="G24" s="167"/>
      <c r="H24" s="11" t="s">
        <v>726</v>
      </c>
      <c r="I24" s="14">
        <f t="shared" ref="I24:I32" si="1">J24/4</f>
        <v>0.06</v>
      </c>
      <c r="J24" s="14">
        <v>0.24</v>
      </c>
      <c r="K24" s="121">
        <f t="shared" si="0"/>
        <v>6</v>
      </c>
      <c r="L24" s="127"/>
    </row>
    <row r="25" spans="1:12" ht="24">
      <c r="A25" s="126"/>
      <c r="B25" s="119">
        <v>10</v>
      </c>
      <c r="C25" s="10" t="s">
        <v>727</v>
      </c>
      <c r="D25" s="130" t="s">
        <v>727</v>
      </c>
      <c r="E25" s="130" t="s">
        <v>28</v>
      </c>
      <c r="F25" s="166"/>
      <c r="G25" s="167"/>
      <c r="H25" s="11" t="s">
        <v>728</v>
      </c>
      <c r="I25" s="14">
        <f t="shared" si="1"/>
        <v>0.51249999999999996</v>
      </c>
      <c r="J25" s="14">
        <v>2.0499999999999998</v>
      </c>
      <c r="K25" s="121">
        <f t="shared" si="0"/>
        <v>5.125</v>
      </c>
      <c r="L25" s="127"/>
    </row>
    <row r="26" spans="1:12" ht="24">
      <c r="A26" s="126"/>
      <c r="B26" s="119">
        <v>5</v>
      </c>
      <c r="C26" s="10" t="s">
        <v>727</v>
      </c>
      <c r="D26" s="130" t="s">
        <v>727</v>
      </c>
      <c r="E26" s="130" t="s">
        <v>657</v>
      </c>
      <c r="F26" s="166"/>
      <c r="G26" s="167"/>
      <c r="H26" s="11" t="s">
        <v>728</v>
      </c>
      <c r="I26" s="14">
        <f t="shared" si="1"/>
        <v>0.51249999999999996</v>
      </c>
      <c r="J26" s="14">
        <v>2.0499999999999998</v>
      </c>
      <c r="K26" s="121">
        <f t="shared" si="0"/>
        <v>2.5625</v>
      </c>
      <c r="L26" s="127"/>
    </row>
    <row r="27" spans="1:12" ht="24">
      <c r="A27" s="126"/>
      <c r="B27" s="119">
        <v>10</v>
      </c>
      <c r="C27" s="10" t="s">
        <v>727</v>
      </c>
      <c r="D27" s="130" t="s">
        <v>727</v>
      </c>
      <c r="E27" s="130" t="s">
        <v>30</v>
      </c>
      <c r="F27" s="166"/>
      <c r="G27" s="167"/>
      <c r="H27" s="11" t="s">
        <v>728</v>
      </c>
      <c r="I27" s="14">
        <f t="shared" si="1"/>
        <v>0.51249999999999996</v>
      </c>
      <c r="J27" s="14">
        <v>2.0499999999999998</v>
      </c>
      <c r="K27" s="121">
        <f t="shared" si="0"/>
        <v>5.125</v>
      </c>
      <c r="L27" s="127"/>
    </row>
    <row r="28" spans="1:12" ht="24">
      <c r="A28" s="126"/>
      <c r="B28" s="119">
        <v>10</v>
      </c>
      <c r="C28" s="10" t="s">
        <v>322</v>
      </c>
      <c r="D28" s="130" t="s">
        <v>735</v>
      </c>
      <c r="E28" s="130" t="s">
        <v>729</v>
      </c>
      <c r="F28" s="166"/>
      <c r="G28" s="167"/>
      <c r="H28" s="11" t="s">
        <v>730</v>
      </c>
      <c r="I28" s="14">
        <f t="shared" si="1"/>
        <v>0.19500000000000001</v>
      </c>
      <c r="J28" s="14">
        <v>0.78</v>
      </c>
      <c r="K28" s="121">
        <f t="shared" si="0"/>
        <v>1.9500000000000002</v>
      </c>
      <c r="L28" s="127"/>
    </row>
    <row r="29" spans="1:12" ht="24">
      <c r="A29" s="126"/>
      <c r="B29" s="119">
        <v>20</v>
      </c>
      <c r="C29" s="10" t="s">
        <v>731</v>
      </c>
      <c r="D29" s="130" t="s">
        <v>731</v>
      </c>
      <c r="E29" s="130" t="s">
        <v>112</v>
      </c>
      <c r="F29" s="166"/>
      <c r="G29" s="167"/>
      <c r="H29" s="11" t="s">
        <v>732</v>
      </c>
      <c r="I29" s="14">
        <f t="shared" si="1"/>
        <v>0.27500000000000002</v>
      </c>
      <c r="J29" s="14">
        <v>1.1000000000000001</v>
      </c>
      <c r="K29" s="121">
        <f t="shared" si="0"/>
        <v>5.5</v>
      </c>
      <c r="L29" s="127"/>
    </row>
    <row r="30" spans="1:12" ht="24">
      <c r="A30" s="126"/>
      <c r="B30" s="119">
        <v>20</v>
      </c>
      <c r="C30" s="10" t="s">
        <v>733</v>
      </c>
      <c r="D30" s="130" t="s">
        <v>733</v>
      </c>
      <c r="E30" s="130" t="s">
        <v>28</v>
      </c>
      <c r="F30" s="166" t="s">
        <v>278</v>
      </c>
      <c r="G30" s="167"/>
      <c r="H30" s="11" t="s">
        <v>734</v>
      </c>
      <c r="I30" s="14">
        <f t="shared" si="1"/>
        <v>0.34</v>
      </c>
      <c r="J30" s="14">
        <v>1.36</v>
      </c>
      <c r="K30" s="121">
        <f t="shared" si="0"/>
        <v>6.8000000000000007</v>
      </c>
      <c r="L30" s="127"/>
    </row>
    <row r="31" spans="1:12">
      <c r="A31" s="126"/>
      <c r="B31" s="151"/>
      <c r="C31" s="152"/>
      <c r="D31" s="153"/>
      <c r="E31" s="153"/>
      <c r="F31" s="153"/>
      <c r="G31" s="153"/>
      <c r="H31" s="153" t="s">
        <v>743</v>
      </c>
      <c r="I31" s="154">
        <f t="shared" si="1"/>
        <v>0</v>
      </c>
      <c r="J31" s="154"/>
      <c r="K31" s="155"/>
      <c r="L31" s="127"/>
    </row>
    <row r="32" spans="1:12" ht="24">
      <c r="A32" s="126"/>
      <c r="B32" s="120">
        <v>2</v>
      </c>
      <c r="C32" s="12" t="s">
        <v>744</v>
      </c>
      <c r="D32" s="131" t="s">
        <v>733</v>
      </c>
      <c r="E32" s="131" t="s">
        <v>31</v>
      </c>
      <c r="F32" s="168" t="s">
        <v>11</v>
      </c>
      <c r="G32" s="169"/>
      <c r="H32" s="13" t="s">
        <v>745</v>
      </c>
      <c r="I32" s="15">
        <f t="shared" si="1"/>
        <v>3.9325000000000001</v>
      </c>
      <c r="J32" s="15">
        <v>15.73</v>
      </c>
      <c r="K32" s="122">
        <f t="shared" si="0"/>
        <v>7.8650000000000002</v>
      </c>
      <c r="L32" s="127"/>
    </row>
    <row r="33" spans="1:12">
      <c r="A33" s="126"/>
      <c r="B33" s="138"/>
      <c r="C33" s="138"/>
      <c r="D33" s="138"/>
      <c r="E33" s="138"/>
      <c r="F33" s="138"/>
      <c r="G33" s="138"/>
      <c r="H33" s="138"/>
      <c r="I33" s="139" t="s">
        <v>261</v>
      </c>
      <c r="J33" s="139"/>
      <c r="K33" s="140">
        <f>SUM(K23:K32)</f>
        <v>51.427500000000002</v>
      </c>
      <c r="L33" s="127"/>
    </row>
    <row r="34" spans="1:12">
      <c r="A34" s="126"/>
      <c r="B34" s="138"/>
      <c r="C34" s="138"/>
      <c r="D34" s="138"/>
      <c r="E34" s="138"/>
      <c r="F34" s="138"/>
      <c r="G34" s="138"/>
      <c r="H34" s="138"/>
      <c r="I34" s="144" t="s">
        <v>737</v>
      </c>
      <c r="J34" s="144"/>
      <c r="K34" s="140">
        <v>19.64</v>
      </c>
      <c r="L34" s="127"/>
    </row>
    <row r="35" spans="1:12" hidden="1" outlineLevel="1">
      <c r="A35" s="126"/>
      <c r="B35" s="138"/>
      <c r="C35" s="138"/>
      <c r="D35" s="138"/>
      <c r="E35" s="138"/>
      <c r="F35" s="138"/>
      <c r="G35" s="138"/>
      <c r="H35" s="138"/>
      <c r="I35" s="139" t="s">
        <v>191</v>
      </c>
      <c r="J35" s="139"/>
      <c r="K35" s="140"/>
      <c r="L35" s="127"/>
    </row>
    <row r="36" spans="1:12" collapsed="1">
      <c r="A36" s="126"/>
      <c r="B36" s="138"/>
      <c r="C36" s="138"/>
      <c r="D36" s="138"/>
      <c r="E36" s="138"/>
      <c r="F36" s="138"/>
      <c r="G36" s="138"/>
      <c r="H36" s="138"/>
      <c r="I36" s="139" t="s">
        <v>263</v>
      </c>
      <c r="J36" s="139"/>
      <c r="K36" s="140">
        <f>SUM(K33:K35)</f>
        <v>71.067499999999995</v>
      </c>
      <c r="L36" s="127"/>
    </row>
    <row r="37" spans="1:12">
      <c r="A37" s="6"/>
      <c r="B37" s="7"/>
      <c r="C37" s="7"/>
      <c r="D37" s="7"/>
      <c r="E37" s="7"/>
      <c r="F37" s="7"/>
      <c r="G37" s="7"/>
      <c r="H37" s="7" t="s">
        <v>748</v>
      </c>
      <c r="I37" s="7"/>
      <c r="J37" s="7"/>
      <c r="K37" s="7"/>
      <c r="L37" s="8"/>
    </row>
    <row r="39" spans="1:12">
      <c r="H39" s="1"/>
      <c r="I39" s="103"/>
      <c r="J39" s="103"/>
    </row>
    <row r="40" spans="1:12">
      <c r="H40" s="1"/>
      <c r="I40" s="103"/>
      <c r="J40" s="103"/>
    </row>
    <row r="41" spans="1:12">
      <c r="H41" s="1"/>
      <c r="I41" s="103"/>
      <c r="J41" s="103"/>
    </row>
    <row r="42" spans="1:12">
      <c r="H42" s="1"/>
      <c r="I42" s="103"/>
      <c r="J42" s="103"/>
    </row>
    <row r="43" spans="1:12">
      <c r="H43" s="1"/>
      <c r="I43" s="103"/>
      <c r="J43" s="103"/>
    </row>
    <row r="44" spans="1:12">
      <c r="H44" s="1"/>
      <c r="I44" s="103"/>
      <c r="J44" s="103"/>
    </row>
    <row r="46" spans="1:12">
      <c r="H46" s="1"/>
      <c r="I46" s="143"/>
      <c r="J46" s="143"/>
    </row>
    <row r="47" spans="1:12">
      <c r="H47" s="1"/>
      <c r="I47" s="143"/>
      <c r="J47" s="143"/>
    </row>
    <row r="48" spans="1:12">
      <c r="H48" s="1"/>
      <c r="I48" s="143"/>
      <c r="J48" s="143"/>
    </row>
  </sheetData>
  <mergeCells count="13">
    <mergeCell ref="F32:G32"/>
    <mergeCell ref="F25:G25"/>
    <mergeCell ref="F26:G26"/>
    <mergeCell ref="F27:G27"/>
    <mergeCell ref="F28:G28"/>
    <mergeCell ref="F29:G29"/>
    <mergeCell ref="F30:G30"/>
    <mergeCell ref="F24:G24"/>
    <mergeCell ref="K10:K11"/>
    <mergeCell ref="K15:K16"/>
    <mergeCell ref="F21:G21"/>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sheetData>
    <row r="1" spans="1:1">
      <c r="A1" s="2" t="s">
        <v>668</v>
      </c>
    </row>
    <row r="2" spans="1:1">
      <c r="A2" s="2" t="s">
        <v>130</v>
      </c>
    </row>
    <row r="3" spans="1:1">
      <c r="A3" s="2" t="s">
        <v>727</v>
      </c>
    </row>
    <row r="4" spans="1:1">
      <c r="A4" s="2" t="s">
        <v>727</v>
      </c>
    </row>
    <row r="5" spans="1:1">
      <c r="A5" s="2" t="s">
        <v>727</v>
      </c>
    </row>
    <row r="6" spans="1:1">
      <c r="A6" s="2" t="s">
        <v>735</v>
      </c>
    </row>
    <row r="7" spans="1:1">
      <c r="A7" s="2" t="s">
        <v>731</v>
      </c>
    </row>
    <row r="8" spans="1:1">
      <c r="A8" s="2" t="s">
        <v>733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Tax Invoice</vt:lpstr>
      <vt:lpstr>Shipping</vt:lpstr>
      <vt:lpstr>Old Code</vt:lpstr>
      <vt:lpstr>Just data</vt:lpstr>
      <vt:lpstr>Just data 2</vt:lpstr>
      <vt:lpstr>Just Data 3</vt:lpstr>
      <vt:lpstr>Control!Print_Area</vt:lpstr>
      <vt:lpstr>Invoice!Print_Area</vt:lpstr>
      <vt:lpstr>Shipping!Print_Area</vt:lpstr>
      <vt:lpstr>'Shipping Invoice'!Print_Area</vt:lpstr>
      <vt:lpstr>'Tax Invoice'!Print_Area</vt:lpstr>
      <vt:lpstr>Invoice!Print_Titles</vt:lpstr>
      <vt:lpstr>Shipping!Print_Titles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2023-09-23T05:40:12Z</cp:lastPrinted>
  <dcterms:created xsi:type="dcterms:W3CDTF">2009-06-02T18:56:54Z</dcterms:created>
  <dcterms:modified xsi:type="dcterms:W3CDTF">2023-09-27T07:22:33Z</dcterms:modified>
</cp:coreProperties>
</file>