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CAE804D-4028-452A-8DB3-21D2E569088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Shipping Invoice" sheetId="7" r:id="rId3"/>
    <sheet name="Copy paste to Here" sheetId="5"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Invoice!$A$1:$K$69</definedName>
    <definedName name="_xlnm.Print_Area" localSheetId="2">'Shipping Invoice'!$A$1:$L$62</definedName>
    <definedName name="_xlnm.Print_Area" localSheetId="4">'Tax Invoice'!$A$1:$H$1013</definedName>
    <definedName name="_xlnm.Print_Titles" localSheetId="1">Invoice!$2:$21</definedName>
    <definedName name="_xlnm.Print_Titles" localSheetId="2">'Shipping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60" i="7"/>
  <c r="K14" i="7"/>
  <c r="K17" i="7"/>
  <c r="K10" i="7"/>
  <c r="I54" i="7"/>
  <c r="N1" i="6"/>
  <c r="E47" i="6" s="1"/>
  <c r="F1001" i="6"/>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55" i="7" l="1"/>
  <c r="K55" i="7" s="1"/>
  <c r="I26" i="7"/>
  <c r="K26" i="7" s="1"/>
  <c r="I31" i="7"/>
  <c r="K31" i="7" s="1"/>
  <c r="I37" i="7"/>
  <c r="K37" i="7" s="1"/>
  <c r="I43" i="7"/>
  <c r="K43" i="7"/>
  <c r="I49" i="7"/>
  <c r="K49" i="7" s="1"/>
  <c r="J59" i="2"/>
  <c r="J61" i="2" s="1"/>
  <c r="I27" i="7"/>
  <c r="I32" i="7"/>
  <c r="K32" i="7" s="1"/>
  <c r="I38" i="7"/>
  <c r="K38" i="7" s="1"/>
  <c r="I44" i="7"/>
  <c r="K44" i="7" s="1"/>
  <c r="I50" i="7"/>
  <c r="K50" i="7" s="1"/>
  <c r="I56" i="7"/>
  <c r="K56" i="7" s="1"/>
  <c r="K27" i="7"/>
  <c r="I22" i="7"/>
  <c r="K22" i="7" s="1"/>
  <c r="I28" i="7"/>
  <c r="K28" i="7" s="1"/>
  <c r="I33" i="7"/>
  <c r="K33" i="7" s="1"/>
  <c r="I39" i="7"/>
  <c r="K39" i="7" s="1"/>
  <c r="I45" i="7"/>
  <c r="K45" i="7" s="1"/>
  <c r="I51" i="7"/>
  <c r="K51" i="7" s="1"/>
  <c r="I57" i="7"/>
  <c r="K57" i="7" s="1"/>
  <c r="I23" i="7"/>
  <c r="I29" i="7"/>
  <c r="K29" i="7" s="1"/>
  <c r="I34" i="7"/>
  <c r="K34" i="7" s="1"/>
  <c r="I40" i="7"/>
  <c r="K40" i="7" s="1"/>
  <c r="I46" i="7"/>
  <c r="K46" i="7" s="1"/>
  <c r="I52" i="7"/>
  <c r="K52" i="7" s="1"/>
  <c r="I58" i="7"/>
  <c r="K58" i="7" s="1"/>
  <c r="K23" i="7"/>
  <c r="I24" i="7"/>
  <c r="I30" i="7"/>
  <c r="I35" i="7"/>
  <c r="K35" i="7" s="1"/>
  <c r="I41" i="7"/>
  <c r="K41" i="7" s="1"/>
  <c r="I47" i="7"/>
  <c r="K47" i="7" s="1"/>
  <c r="I53" i="7"/>
  <c r="K53" i="7" s="1"/>
  <c r="K24" i="7"/>
  <c r="K54" i="7"/>
  <c r="I25" i="7"/>
  <c r="K25" i="7" s="1"/>
  <c r="K30" i="7"/>
  <c r="I36" i="7"/>
  <c r="K36" i="7" s="1"/>
  <c r="I42" i="7"/>
  <c r="K42" i="7" s="1"/>
  <c r="I48" i="7"/>
  <c r="K48" i="7" s="1"/>
  <c r="E19" i="6"/>
  <c r="E37" i="6"/>
  <c r="E49" i="6"/>
  <c r="E26" i="6"/>
  <c r="E50" i="6"/>
  <c r="E27" i="6"/>
  <c r="E45" i="6"/>
  <c r="E23" i="6"/>
  <c r="E29" i="6"/>
  <c r="E35" i="6"/>
  <c r="E41" i="6"/>
  <c r="E53" i="6"/>
  <c r="E18" i="6"/>
  <c r="E24" i="6"/>
  <c r="E30" i="6"/>
  <c r="E36" i="6"/>
  <c r="E42" i="6"/>
  <c r="E48" i="6"/>
  <c r="E54" i="6"/>
  <c r="E31" i="6"/>
  <c r="E25" i="6"/>
  <c r="E32" i="6"/>
  <c r="E20" i="6"/>
  <c r="E38" i="6"/>
  <c r="E33" i="6"/>
  <c r="E22" i="6"/>
  <c r="E28" i="6"/>
  <c r="E34" i="6"/>
  <c r="E40" i="6"/>
  <c r="E46" i="6"/>
  <c r="E52" i="6"/>
  <c r="E43" i="6"/>
  <c r="E44" i="6"/>
  <c r="E21" i="6"/>
  <c r="E39" i="6"/>
  <c r="E51" i="6"/>
  <c r="A1007" i="6"/>
  <c r="A1006" i="6"/>
  <c r="A1005" i="6"/>
  <c r="F1004" i="6"/>
  <c r="A1004" i="6"/>
  <c r="A1003" i="6"/>
  <c r="A1002" i="6"/>
  <c r="K59" i="7" l="1"/>
  <c r="K61" i="7" s="1"/>
  <c r="M11" i="6"/>
  <c r="I65"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4" i="2" s="1"/>
  <c r="I68" i="2" s="1"/>
  <c r="I66" i="2" l="1"/>
  <c r="I69" i="2"/>
  <c r="I6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<sst xmlns="http://schemas.openxmlformats.org/spreadsheetml/2006/main" count="2386" uniqueCount="791">
  <si>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</si>
  <si>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</si>
  <si>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</si>
  <si>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</si>
  <si>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</si>
  <si>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</si>
  <si>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</si>
  <si>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</si>
  <si>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</si>
  <si>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</si>
  <si>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</si>
  <si>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</si>
  <si>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</si>
  <si>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</si>
  <si>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</si>
  <si>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</si>
  <si>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</si>
  <si>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</si>
  <si>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</si>
  <si>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</si>
  <si>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</si>
  <si>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</si>
  <si>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</si>
  <si>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</si>
  <si>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</si>
  <si>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</si>
  <si>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</si>
  <si>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</si>
  <si>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</si>
  <si>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</si>
  <si>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</si>
  <si>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</si>
  <si>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</si>
  <si>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</si>
  <si>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</si>
  <si>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</si>
  <si>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</si>
  <si>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</si>
  <si>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</si>
  <si>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</si>
  <si>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</si>
  <si>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</si>
  <si>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</si>
  <si>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</si>
  <si>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</si>
  <si>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</si>
  <si>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</si>
  <si>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</si>
  <si>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</si>
  <si>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</si>
  <si>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</si>
  <si>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</si>
  <si>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</si>
  <si>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</si>
  <si>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</si>
  <si>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</si>
  <si>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</si>
  <si>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</si>
  <si>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</si>
  <si>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</si>
  <si>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</si>
  <si>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</si>
  <si>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</si>
  <si>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</si>
  <si>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</si>
  <si>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</si>
  <si>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</si>
  <si>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</si>
  <si>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</si>
  <si>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</si>
  <si>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</si>
  <si>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</si>
  <si>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</si>
  <si>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</si>
  <si>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</si>
  <si>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</si>
  <si>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</si>
  <si>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</si>
  <si>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</si>
  <si>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</si>
  <si>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</si>
  <si>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</si>
  <si>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</si>
  <si>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</si>
  <si>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</si>
  <si>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</si>
  <si>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</si>
  <si>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</si>
  <si>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</si>
  <si>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</si>
  <si>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</si>
  <si>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</si>
  <si>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</si>
  <si>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</si>
  <si>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</si>
  <si>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</si>
  <si>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</si>
  <si>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</si>
  <si>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</si>
  <si>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</si>
  <si>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</si>
  <si>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</si>
  <si>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</si>
  <si>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</si>
  <si>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</si>
  <si>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</si>
  <si>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</si>
  <si>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</si>
  <si>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</si>
  <si>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</si>
  <si>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</si>
  <si>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</si>
  <si>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</si>
  <si>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</si>
  <si>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</si>
  <si>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</si>
  <si>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</si>
  <si>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</si>
  <si>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</si>
  <si>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</si>
  <si>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</si>
  <si>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</si>
  <si>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</si>
  <si>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</si>
  <si>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</si>
  <si>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</si>
  <si>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</si>
  <si>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</si>
  <si>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</si>
  <si>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</si>
  <si>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</si>
  <si>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</si>
  <si>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</si>
  <si>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</si>
  <si>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</si>
  <si>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</si>
  <si>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</si>
  <si>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</si>
  <si>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</si>
  <si>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</si>
  <si>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</si>
  <si>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</si>
  <si>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</si>
  <si>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</si>
  <si>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</si>
  <si>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</si>
  <si>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</si>
  <si>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</si>
  <si>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</si>
  <si>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</si>
  <si>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</si>
  <si>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</si>
  <si>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</si>
  <si>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</si>
  <si>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</si>
  <si>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</si>
  <si>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</si>
  <si>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</si>
  <si>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</si>
  <si>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</si>
  <si>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</si>
  <si>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</si>
  <si>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</si>
  <si>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</si>
  <si>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</si>
  <si>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</si>
  <si>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</si>
  <si>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</si>
  <si>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</si>
  <si>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</si>
  <si>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</si>
  <si>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</si>
  <si>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</si>
  <si>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</si>
  <si>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</si>
  <si>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</si>
  <si>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</si>
  <si>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</si>
  <si>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</si>
  <si>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</si>
  <si>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</si>
  <si>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</si>
  <si>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</si>
  <si>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</si>
  <si>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</si>
  <si>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</si>
  <si>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</si>
  <si>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</si>
  <si>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</si>
  <si>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</si>
  <si>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</si>
  <si>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</si>
  <si>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</si>
  <si>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</si>
  <si>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</si>
  <si>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</si>
  <si>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</si>
  <si>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</si>
  <si>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</si>
  <si>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</si>
  <si>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</si>
  <si>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</si>
  <si>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</si>
  <si>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</si>
  <si>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</si>
  <si>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</si>
  <si>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</si>
  <si>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</si>
  <si>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</si>
  <si>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</si>
  <si>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</si>
  <si>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</si>
  <si>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</si>
  <si>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</si>
  <si>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</si>
  <si>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</si>
  <si>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</si>
  <si>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</si>
  <si>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</si>
  <si>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</si>
  <si>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</si>
  <si>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</si>
  <si>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</si>
  <si>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</si>
  <si>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</si>
  <si>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</si>
  <si>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</si>
  <si>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</si>
  <si>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</si>
  <si>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</si>
  <si>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</si>
  <si>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</si>
  <si>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</si>
  <si>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</si>
  <si>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</si>
  <si>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</si>
  <si>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</si>
  <si>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</si>
  <si>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</si>
  <si>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</si>
  <si>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</si>
  <si>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</si>
  <si>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</si>
  <si>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</si>
  <si>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</si>
  <si>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</si>
  <si>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</si>
  <si>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</si>
  <si>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</si>
  <si>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</si>
  <si>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</si>
  <si>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</si>
  <si>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</si>
  <si>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</si>
  <si>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</si>
  <si>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</si>
  <si>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</si>
  <si>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</si>
  <si>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</si>
  <si>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</si>
  <si>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</si>
  <si>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</si>
  <si>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</si>
  <si>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</si>
  <si>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</si>
  <si>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</si>
  <si>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</si>
  <si>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</si>
  <si>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</si>
  <si>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</si>
  <si>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</si>
  <si>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</si>
  <si>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</si>
  <si>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</si>
  <si>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</si>
  <si>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</si>
  <si>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</si>
  <si>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</si>
  <si>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</si>
  <si>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</si>
  <si>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</si>
  <si>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</si>
  <si>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</si>
  <si>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</si>
  <si>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</si>
  <si>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</si>
  <si>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</si>
  <si>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</si>
  <si>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</si>
  <si>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</si>
  <si>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</si>
  <si>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</si>
  <si>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</si>
  <si>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</si>
  <si>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</si>
  <si>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</si>
  <si>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</si>
  <si>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</si>
  <si>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</si>
  <si>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</si>
  <si>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</si>
  <si>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</si>
  <si>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</si>
  <si>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</si>
  <si>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</si>
  <si>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</si>
  <si>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</si>
  <si>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</si>
  <si>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</si>
  <si>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</si>
  <si>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</si>
  <si>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</si>
  <si>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</si>
  <si>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</si>
  <si>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</si>
  <si>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</si>
  <si>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</si>
  <si>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</si>
  <si>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</si>
  <si>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</si>
  <si>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</si>
  <si>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</si>
  <si>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</si>
  <si>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</si>
  <si>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</si>
  <si>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</si>
  <si>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</si>
  <si>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</si>
  <si>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</si>
  <si>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</si>
  <si>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</si>
  <si>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</si>
  <si>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</si>
  <si>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</si>
  <si>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</si>
  <si>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</si>
  <si>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</si>
  <si>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</si>
  <si>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</si>
  <si>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</si>
  <si>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</si>
  <si>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</si>
  <si>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</si>
  <si>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</si>
  <si>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</si>
  <si>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</si>
  <si>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</si>
  <si>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</si>
  <si>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</si>
  <si>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</si>
  <si>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</si>
  <si>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</si>
  <si>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</si>
  <si>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</si>
  <si>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</si>
  <si>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</si>
  <si>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</si>
  <si>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</si>
  <si>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</si>
  <si>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</si>
  <si>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</si>
  <si>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</si>
  <si>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</si>
  <si>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</si>
  <si>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</si>
  <si>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</si>
  <si>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</si>
  <si>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</si>
  <si>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</si>
  <si>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</si>
  <si>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</si>
  <si>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</si>
  <si>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</si>
  <si>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</si>
  <si>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</si>
  <si>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</si>
  <si>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</si>
  <si>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</si>
  <si>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</si>
  <si>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</si>
  <si>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</si>
  <si>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</si>
  <si>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</si>
  <si>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</si>
  <si>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</si>
  <si>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</si>
  <si>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</si>
  <si>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</si>
  <si>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</si>
  <si>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</si>
  <si>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</si>
  <si>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</si>
  <si>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</si>
  <si>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</si>
  <si>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</si>
  <si>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</si>
  <si>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</si>
  <si>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</si>
  <si>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</si>
  <si>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</si>
  <si>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</si>
  <si>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</si>
  <si>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</si>
  <si>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</si>
  <si>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</si>
  <si>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</si>
  <si>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</si>
  <si>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</si>
  <si>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</si>
  <si>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</si>
  <si>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</si>
  <si>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</si>
  <si>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</si>
  <si>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</si>
  <si>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</si>
  <si>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</si>
  <si>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</si>
  <si>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</si>
  <si>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</si>
  <si>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</si>
  <si>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</si>
  <si>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</si>
  <si>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</si>
  <si>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</si>
  <si>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</si>
  <si>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</si>
  <si>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</si>
  <si>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</si>
  <si>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</si>
  <si>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</si>
  <si>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</si>
  <si>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</si>
  <si>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</si>
  <si>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</si>
  <si>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</si>
  <si>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</si>
  <si>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</si>
  <si>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</si>
  <si>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</si>
  <si>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</si>
  <si>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</si>
  <si>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</si>
  <si>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</si>
  <si>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</si>
  <si>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</si>
  <si>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</si>
  <si>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</si>
  <si>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</si>
  <si>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</si>
  <si>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</si>
  <si>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</si>
  <si>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</si>
  <si>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</si>
  <si>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</si>
  <si>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</si>
  <si>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</si>
  <si>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</si>
  <si>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</si>
  <si>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</si>
  <si>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</si>
  <si>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</si>
  <si>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</si>
  <si>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</si>
  <si>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</si>
  <si>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</si>
  <si>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</si>
  <si>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</si>
  <si>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</si>
  <si>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</si>
  <si>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</si>
  <si>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</si>
  <si>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</si>
  <si>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</si>
  <si>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</si>
  <si>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</si>
  <si>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</si>
  <si>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</si>
  <si>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</si>
  <si>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</si>
  <si>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</si>
  <si>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</si>
  <si>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</si>
  <si>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</si>
  <si>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</si>
  <si>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</si>
  <si>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</si>
  <si>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</si>
  <si>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</si>
  <si>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</si>
  <si>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</si>
  <si>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</si>
  <si>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</si>
  <si>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</si>
  <si>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</si>
  <si>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</si>
  <si>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</si>
  <si>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</si>
  <si>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</si>
  <si>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</si>
  <si>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</si>
  <si>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</si>
  <si>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</si>
  <si>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</si>
  <si>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</si>
  <si>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</si>
  <si>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</si>
  <si>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</si>
  <si>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</si>
  <si>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</si>
  <si>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</si>
  <si>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</si>
  <si>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</si>
  <si>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</si>
  <si>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</si>
  <si>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</si>
  <si>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</si>
  <si>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</si>
  <si>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</si>
  <si>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</si>
  <si>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</si>
  <si>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</si>
  <si>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</si>
  <si>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</si>
  <si>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</si>
  <si>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</si>
  <si>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</si>
  <si>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</si>
  <si>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</si>
  <si>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</si>
  <si>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</si>
  <si>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</si>
  <si>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</si>
  <si>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</si>
  <si>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</si>
  <si>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</si>
  <si>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</si>
  <si>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</si>
  <si>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</si>
  <si>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</si>
  <si>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</si>
  <si>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</si>
  <si>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</si>
  <si>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</si>
  <si>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</si>
  <si>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</si>
  <si>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</si>
  <si>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</si>
  <si>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</si>
  <si>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</si>
  <si>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</si>
  <si>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</si>
  <si>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</si>
  <si>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</si>
  <si>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</si>
  <si>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</si>
  <si>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</si>
  <si>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</si>
  <si>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</si>
  <si>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</si>
  <si>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</si>
  <si>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</si>
  <si>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</si>
  <si>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</si>
  <si>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</si>
  <si>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</si>
  <si>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</si>
  <si>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</si>
  <si>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</si>
  <si>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</si>
  <si>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</si>
  <si>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</si>
  <si>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</si>
  <si>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</si>
  <si>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</si>
  <si>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</si>
  <si>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</si>
  <si>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</si>
  <si>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</si>
  <si>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</si>
  <si>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</si>
  <si>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</si>
  <si>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</si>
  <si>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</si>
  <si>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</si>
  <si>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</si>
  <si>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</si>
  <si>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</si>
  <si>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</si>
  <si>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</si>
  <si>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</si>
  <si>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</si>
  <si>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</si>
  <si>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</si>
  <si>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</si>
  <si>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</si>
  <si>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</si>
  <si>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</si>
  <si>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</si>
  <si>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</si>
  <si>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</si>
  <si>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</si>
  <si>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</si>
  <si>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</si>
  <si>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</si>
  <si>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</si>
  <si>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</si>
  <si>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</si>
  <si>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</si>
  <si>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</si>
  <si>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</si>
  <si>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</si>
  <si>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</si>
  <si>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</si>
  <si>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</si>
  <si>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</si>
  <si>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</si>
  <si>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</si>
  <si>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</si>
  <si>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</si>
  <si>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</si>
  <si>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</si>
  <si>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</si>
  <si>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</si>
  <si>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</si>
  <si>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</si>
  <si>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</si>
  <si>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</si>
  <si>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</si>
  <si>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</si>
  <si>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</si>
  <si>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</si>
  <si>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</si>
  <si>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</si>
  <si>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</si>
  <si>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</si>
  <si>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</si>
  <si>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</si>
  <si>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</si>
  <si>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</si>
  <si>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</si>
  <si>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</si>
  <si>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</si>
  <si>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</si>
  <si>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</si>
  <si>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</si>
  <si>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</si>
  <si>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</si>
  <si>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</si>
  <si>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</si>
  <si>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</si>
  <si>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</si>
  <si>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</si>
  <si>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</si>
  <si>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</si>
  <si>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</si>
  <si>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</si>
  <si>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</si>
  <si>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</si>
  <si>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</si>
  <si>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</si>
  <si>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</si>
  <si>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</si>
  <si>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</si>
  <si>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</si>
  <si>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</si>
  <si>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</si>
  <si>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</si>
  <si>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</si>
  <si>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</si>
  <si>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</si>
  <si>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</si>
  <si>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</si>
  <si>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</si>
  <si>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</si>
  <si>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</si>
  <si>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</si>
  <si>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</si>
  <si>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</si>
  <si>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</si>
  <si>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</si>
  <si>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</si>
  <si>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</si>
  <si>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</si>
  <si>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</si>
  <si>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</si>
  <si>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</si>
  <si>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</si>
  <si>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</si>
  <si>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</si>
  <si>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</si>
  <si>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</si>
  <si>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</si>
  <si>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</si>
  <si>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</si>
  <si>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</si>
  <si>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</si>
  <si>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</si>
  <si>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</si>
  <si>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</si>
  <si>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</si>
  <si>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</si>
  <si>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</si>
  <si>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</si>
  <si>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</si>
  <si>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</si>
  <si>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</si>
  <si>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</si>
  <si>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</si>
  <si>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</si>
  <si>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</si>
  <si>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</si>
  <si>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</si>
  <si>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</si>
  <si>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</si>
  <si>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</si>
  <si>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</si>
  <si>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</si>
  <si>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XHJB3</t>
  </si>
  <si>
    <t>Pack of 10 pcs. of 3mm surgical steel half jewel balls with bezel set crystal with 1.2mm threading (16g)</t>
  </si>
  <si>
    <t>Cuore Nero Tattoo e Piercing di Demi Michela</t>
  </si>
  <si>
    <t>Michela Demi</t>
  </si>
  <si>
    <t>Viale Vittorio Alfieri 18 C</t>
  </si>
  <si>
    <t>57124 Livorno (LI)</t>
  </si>
  <si>
    <t>Italy</t>
  </si>
  <si>
    <t>Tel: +39 3289483079</t>
  </si>
  <si>
    <t>Email: cuorenero67@virgilio.it</t>
  </si>
  <si>
    <t>316L steel belly banana, 14g (1.6m) with a 8mm and a 5mm bezel set jewel ball using original Czech Preciosa crystals.</t>
  </si>
  <si>
    <t>Crystal Color: AB Sapphire</t>
  </si>
  <si>
    <t>BNB5</t>
  </si>
  <si>
    <t>Surgical Steel belly banana, 14g (1.6mm) with two 5mm balls</t>
  </si>
  <si>
    <t>CBEB</t>
  </si>
  <si>
    <t>Surgical steel circular barbell, 16g (1.2mm) with two 3mm balls</t>
  </si>
  <si>
    <t>MCD542</t>
  </si>
  <si>
    <t>MCD728</t>
  </si>
  <si>
    <t>Surgical steel belly banana, 14g (1.6mm) with a lower 8mm bezel set jewel ball with a dangling snake with crystal eyes (dangling part is made from silver plated brass)</t>
  </si>
  <si>
    <t>MCDCHZ</t>
  </si>
  <si>
    <t>MCDZ529</t>
  </si>
  <si>
    <t>Surgical steel belly banana, 14g (1.6mm) with an 8mm prong set CZ stone and a dangling 9mm heart shaped CZ stone</t>
  </si>
  <si>
    <t>MDRZ728</t>
  </si>
  <si>
    <t>Rose gold PVD plated 316L steel belly banana, 1.6mm (14g) with prong set 8mm round Cubic Zirconia (CZ) stone and dangling snake with crystal eyes (dangling is made from rose gold plated brass)</t>
  </si>
  <si>
    <t>NBS20</t>
  </si>
  <si>
    <t>Surgical steel nose bone, 20g (0.8mm) with a 2mm round crystal top</t>
  </si>
  <si>
    <t>High polished surgical steel nose screw, 0.8mm (20g) with 2mm ball shaped top</t>
  </si>
  <si>
    <t>NSCB25</t>
  </si>
  <si>
    <t>316L steel nose screw, 0.8mm (20g) with 2mm bezel set color round crystal</t>
  </si>
  <si>
    <t>High polished surgical steel hinged segment ring, 16g (1.2mm)</t>
  </si>
  <si>
    <t>SEGH20</t>
  </si>
  <si>
    <t>High polished surgical steel hinged segment ring, 20g (0.8mm)</t>
  </si>
  <si>
    <t>PVD plated surgical steel hinged segment ring, 16g (1.2mm)</t>
  </si>
  <si>
    <t>SGTSH30</t>
  </si>
  <si>
    <t>Color: High Polish 8mm</t>
  </si>
  <si>
    <t>PVD plated 316L steel hinged segment ring, 1.2mm (16g) with leaves design Cubic Zirconia (CZ) stones</t>
  </si>
  <si>
    <t>Color: High Polish 10mm</t>
  </si>
  <si>
    <t>UBN2CS</t>
  </si>
  <si>
    <t>High polished titanium G23 belly banana, 1.6mm (14g) with upper 5mm and lower 6mm bezel set jewel balls</t>
  </si>
  <si>
    <t>XBAL3</t>
  </si>
  <si>
    <t>Pack of 10 pcs. of 3mm high polished surgical steel balls with 1.2mm threading (16g)</t>
  </si>
  <si>
    <t>XBAL4S</t>
  </si>
  <si>
    <t>Pack of 10 pcs. of 4mm high polished surgical steel balls with 1.2mm threading (16g)</t>
  </si>
  <si>
    <t>SGSH30X16S8</t>
  </si>
  <si>
    <t>SGSH30X16S10</t>
  </si>
  <si>
    <t>Two Hundred Fifteen and 07 cents EUR</t>
  </si>
  <si>
    <t>Surgical Steel belly banana, 14g (1.6mm) with an 8mm bezel set jewel ball and a heart shaped crystal studded dangling design - length 3/8'' (10mm)</t>
  </si>
  <si>
    <t>Surgical steel belly banana, 14g (1.6mm) with an 8mm bezel set jewel ball and a dangling crystal cherry design - length 3/8'' (10mm)</t>
  </si>
  <si>
    <t>Leo</t>
  </si>
  <si>
    <t xml:space="preserve">VAT: 02364730503 </t>
  </si>
  <si>
    <t>VAT: 02364730503</t>
  </si>
  <si>
    <t>Shipping cost to Italy via DHL:</t>
  </si>
  <si>
    <t>Sixty Eight and 18 cents EUR</t>
  </si>
  <si>
    <t>Steel belly banana, 14g (1.6mm) with a 6mm and a 5mm bezel set jewel ball</t>
  </si>
  <si>
    <t>Steel belly banana, 14g (1.6mm) with two 5mm balls</t>
  </si>
  <si>
    <t>Steel circular barbell, 16g (1.2mm) with two 3mm balls</t>
  </si>
  <si>
    <t>Steel labret, 16g (1.2mm) with a 3mm ball</t>
  </si>
  <si>
    <t>Steel belly banana, 14g (1.6mm) with an 8mm bezel set jewel ball and a heart shaped crystal studded dangling design - length 3/8'' (10mm)</t>
  </si>
  <si>
    <t>Steel belly banana, 14g (1.6mm) with an 8mm bezel set jewel ball and a dangling crystal cherry design - length 3/8'' (10mm)</t>
  </si>
  <si>
    <t>Steel nose bone, 20g (0.8mm) with a 2mm round crystal top</t>
  </si>
  <si>
    <t>High polished steel nose screw, 0.8mm (20g) with 2mm ball shaped top</t>
  </si>
  <si>
    <t>High polished steel hinged segment ring, 16g (1.2mm)</t>
  </si>
  <si>
    <t>High polished steel hinged segment ring, 20g (0.8mm)</t>
  </si>
  <si>
    <t>Colored steel hinged segment ring, 16g (1.2mm)</t>
  </si>
  <si>
    <t>Pack of 10 pcs. of 3mm high polished steel balls with 1.2mm threading (16g)</t>
  </si>
  <si>
    <t>Pack of 10 pcs. of 4mm high polished steel balls with 1.2mm threading (16g)</t>
  </si>
  <si>
    <t xml:space="preserve">Colored 316L steel hinged segment ring, 1.2mm (16g) with leaves design cubic zirconia (cz) </t>
  </si>
  <si>
    <t xml:space="preserve">Steel belly banana, 14g (1.6mm) with an 8mm prong set CZ and a dangling 9mm heart shaped CZ </t>
  </si>
  <si>
    <t>Colored 316L steel belly banana, 1.6mm (14g) with prong set 8mm round cubic zirconia (cz) and dangling snake with crystal eyes (dangling is made from brass)</t>
  </si>
  <si>
    <t>Steel belly banana, 14g (1.6mm) with a lower 8mm bezel set jewel ball with a dangling snake with crystal eyes (dangling part is made from brass)</t>
  </si>
  <si>
    <t>316L steel belly banana, 14g (1.6m) with a 8mm and a 5mm bezel set jewel ball using crystals.</t>
  </si>
  <si>
    <t>High polished belly banana, 1.6mm (14g) with upper 5mm and lower 6mm bezel set jewel balls</t>
  </si>
  <si>
    <t>Pack of 10 pcs. of 3mm steel half jewel balls with bezel set crystal with 1.2mm threading (16g)</t>
  </si>
  <si>
    <t>Imitation jewelry: Steel Belly Bananas, Steel Labrets, Set of Steel Balls and other items as invoice attached</t>
  </si>
  <si>
    <t>Cuore Nero Tattoo e Piercing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</si>
</sst>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21" fillId="2" borderId="13" xfId="0" applyFont="1" applyFill="1" applyBorder="1"/>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8">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ndense val="0"/>
        <extend val="0"/>
        <color indexed="8"/>
      </font>
      <fill>
        <patternFill>
          <bgColor indexed="10"/>
        </patternFill>
      </fill>
    </dxf>
    <dxf>
      <font>
        <color theme="0"/>
      </font>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9"/>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719</v>
      </c>
      <c r="C10" s="131"/>
      <c r="D10" s="131"/>
      <c r="E10" s="131"/>
      <c r="F10" s="126"/>
      <c r="G10" s="127"/>
      <c r="H10" s="127" t="s">
        <v>719</v>
      </c>
      <c r="I10" s="131"/>
      <c r="J10" s="149">
        <v>51248</v>
      </c>
      <c r="K10" s="126"/>
    </row>
    <row r="11" spans="1:11">
      <c r="A11" s="125"/>
      <c r="B11" s="125" t="s">
        <v>720</v>
      </c>
      <c r="C11" s="131"/>
      <c r="D11" s="131"/>
      <c r="E11" s="131"/>
      <c r="F11" s="126"/>
      <c r="G11" s="127"/>
      <c r="H11" s="127" t="s">
        <v>720</v>
      </c>
      <c r="I11" s="131"/>
      <c r="J11" s="150"/>
      <c r="K11" s="126"/>
    </row>
    <row r="12" spans="1:11">
      <c r="A12" s="125"/>
      <c r="B12" s="125" t="s">
        <v>721</v>
      </c>
      <c r="C12" s="131"/>
      <c r="D12" s="131"/>
      <c r="E12" s="131"/>
      <c r="F12" s="126"/>
      <c r="G12" s="127"/>
      <c r="H12" s="127" t="s">
        <v>721</v>
      </c>
      <c r="I12" s="131"/>
      <c r="J12" s="131"/>
      <c r="K12" s="126"/>
    </row>
    <row r="13" spans="1:11">
      <c r="A13" s="125"/>
      <c r="B13" s="125" t="s">
        <v>722</v>
      </c>
      <c r="C13" s="131"/>
      <c r="D13" s="131"/>
      <c r="E13" s="131"/>
      <c r="F13" s="126"/>
      <c r="G13" s="127"/>
      <c r="H13" s="127" t="s">
        <v>722</v>
      </c>
      <c r="I13" s="131"/>
      <c r="J13" s="110" t="s">
        <v>16</v>
      </c>
      <c r="K13" s="126"/>
    </row>
    <row r="14" spans="1:11" ht="15" customHeight="1">
      <c r="A14" s="125"/>
      <c r="B14" s="125" t="s">
        <v>723</v>
      </c>
      <c r="C14" s="131"/>
      <c r="D14" s="131"/>
      <c r="E14" s="131"/>
      <c r="F14" s="126"/>
      <c r="G14" s="127"/>
      <c r="H14" s="127" t="s">
        <v>723</v>
      </c>
      <c r="I14" s="131"/>
      <c r="J14" s="151">
        <v>45169</v>
      </c>
      <c r="K14" s="126"/>
    </row>
    <row r="15" spans="1:11" ht="15" customHeight="1">
      <c r="A15" s="125"/>
      <c r="B15" s="142" t="s">
        <v>765</v>
      </c>
      <c r="C15" s="7"/>
      <c r="D15" s="7"/>
      <c r="E15" s="7"/>
      <c r="F15" s="8"/>
      <c r="G15" s="127"/>
      <c r="H15" s="141" t="s">
        <v>766</v>
      </c>
      <c r="I15" s="131"/>
      <c r="J15" s="152"/>
      <c r="K15" s="126"/>
    </row>
    <row r="16" spans="1:11" ht="15" customHeight="1">
      <c r="A16" s="125"/>
      <c r="B16" s="131"/>
      <c r="C16" s="131"/>
      <c r="D16" s="131"/>
      <c r="E16" s="131"/>
      <c r="F16" s="131"/>
      <c r="G16" s="131"/>
      <c r="H16" s="131"/>
      <c r="I16" s="134" t="s">
        <v>147</v>
      </c>
      <c r="J16" s="140">
        <v>39815</v>
      </c>
      <c r="K16" s="126"/>
    </row>
    <row r="17" spans="1:11">
      <c r="A17" s="125"/>
      <c r="B17" s="131" t="s">
        <v>724</v>
      </c>
      <c r="C17" s="131"/>
      <c r="D17" s="131"/>
      <c r="E17" s="131"/>
      <c r="F17" s="131"/>
      <c r="G17" s="131"/>
      <c r="H17" s="131"/>
      <c r="I17" s="134" t="s">
        <v>148</v>
      </c>
      <c r="J17" s="140" t="s">
        <v>764</v>
      </c>
      <c r="K17" s="126"/>
    </row>
    <row r="18" spans="1:11" ht="18">
      <c r="A18" s="125"/>
      <c r="B18" s="131" t="s">
        <v>725</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3" t="s">
        <v>207</v>
      </c>
      <c r="G20" s="154"/>
      <c r="H20" s="111" t="s">
        <v>174</v>
      </c>
      <c r="I20" s="111" t="s">
        <v>208</v>
      </c>
      <c r="J20" s="111" t="s">
        <v>26</v>
      </c>
      <c r="K20" s="126"/>
    </row>
    <row r="21" spans="1:11">
      <c r="A21" s="125"/>
      <c r="B21" s="116"/>
      <c r="C21" s="116"/>
      <c r="D21" s="117"/>
      <c r="E21" s="117"/>
      <c r="F21" s="155"/>
      <c r="G21" s="156"/>
      <c r="H21" s="116" t="s">
        <v>146</v>
      </c>
      <c r="I21" s="116"/>
      <c r="J21" s="116"/>
      <c r="K21" s="126"/>
    </row>
    <row r="22" spans="1:11" ht="24">
      <c r="A22" s="125"/>
      <c r="B22" s="118">
        <v>20</v>
      </c>
      <c r="C22" s="10" t="s">
        <v>668</v>
      </c>
      <c r="D22" s="129" t="s">
        <v>668</v>
      </c>
      <c r="E22" s="129" t="s">
        <v>31</v>
      </c>
      <c r="F22" s="145" t="s">
        <v>112</v>
      </c>
      <c r="G22" s="146"/>
      <c r="H22" s="11" t="s">
        <v>726</v>
      </c>
      <c r="I22" s="14">
        <v>0.83</v>
      </c>
      <c r="J22" s="120">
        <f t="shared" ref="J22:J58" si="0">I22*B22</f>
        <v>16.599999999999998</v>
      </c>
      <c r="K22" s="126"/>
    </row>
    <row r="23" spans="1:11" ht="24">
      <c r="A23" s="125"/>
      <c r="B23" s="118">
        <v>3</v>
      </c>
      <c r="C23" s="10" t="s">
        <v>668</v>
      </c>
      <c r="D23" s="129" t="s">
        <v>668</v>
      </c>
      <c r="E23" s="129" t="s">
        <v>31</v>
      </c>
      <c r="F23" s="145" t="s">
        <v>218</v>
      </c>
      <c r="G23" s="146"/>
      <c r="H23" s="11" t="s">
        <v>726</v>
      </c>
      <c r="I23" s="14">
        <v>0.83</v>
      </c>
      <c r="J23" s="120">
        <f t="shared" si="0"/>
        <v>2.4899999999999998</v>
      </c>
      <c r="K23" s="126"/>
    </row>
    <row r="24" spans="1:11" ht="24">
      <c r="A24" s="125"/>
      <c r="B24" s="118">
        <v>3</v>
      </c>
      <c r="C24" s="10" t="s">
        <v>668</v>
      </c>
      <c r="D24" s="129" t="s">
        <v>668</v>
      </c>
      <c r="E24" s="129" t="s">
        <v>31</v>
      </c>
      <c r="F24" s="145" t="s">
        <v>269</v>
      </c>
      <c r="G24" s="146"/>
      <c r="H24" s="11" t="s">
        <v>726</v>
      </c>
      <c r="I24" s="14">
        <v>0.83</v>
      </c>
      <c r="J24" s="120">
        <f t="shared" si="0"/>
        <v>2.4899999999999998</v>
      </c>
      <c r="K24" s="126"/>
    </row>
    <row r="25" spans="1:11" ht="24">
      <c r="A25" s="125"/>
      <c r="B25" s="118">
        <v>3</v>
      </c>
      <c r="C25" s="10" t="s">
        <v>668</v>
      </c>
      <c r="D25" s="129" t="s">
        <v>668</v>
      </c>
      <c r="E25" s="129" t="s">
        <v>31</v>
      </c>
      <c r="F25" s="145" t="s">
        <v>220</v>
      </c>
      <c r="G25" s="146"/>
      <c r="H25" s="11" t="s">
        <v>726</v>
      </c>
      <c r="I25" s="14">
        <v>0.83</v>
      </c>
      <c r="J25" s="120">
        <f t="shared" si="0"/>
        <v>2.4899999999999998</v>
      </c>
      <c r="K25" s="126"/>
    </row>
    <row r="26" spans="1:11" ht="24">
      <c r="A26" s="125"/>
      <c r="B26" s="118">
        <v>3</v>
      </c>
      <c r="C26" s="10" t="s">
        <v>668</v>
      </c>
      <c r="D26" s="129" t="s">
        <v>668</v>
      </c>
      <c r="E26" s="129" t="s">
        <v>31</v>
      </c>
      <c r="F26" s="145" t="s">
        <v>271</v>
      </c>
      <c r="G26" s="146"/>
      <c r="H26" s="11" t="s">
        <v>726</v>
      </c>
      <c r="I26" s="14">
        <v>0.83</v>
      </c>
      <c r="J26" s="120">
        <f t="shared" si="0"/>
        <v>2.4899999999999998</v>
      </c>
      <c r="K26" s="126"/>
    </row>
    <row r="27" spans="1:11" ht="24">
      <c r="A27" s="125"/>
      <c r="B27" s="118">
        <v>3</v>
      </c>
      <c r="C27" s="10" t="s">
        <v>625</v>
      </c>
      <c r="D27" s="129" t="s">
        <v>625</v>
      </c>
      <c r="E27" s="129" t="s">
        <v>31</v>
      </c>
      <c r="F27" s="145" t="s">
        <v>727</v>
      </c>
      <c r="G27" s="146"/>
      <c r="H27" s="11" t="s">
        <v>627</v>
      </c>
      <c r="I27" s="14">
        <v>0.76</v>
      </c>
      <c r="J27" s="120">
        <f t="shared" si="0"/>
        <v>2.2800000000000002</v>
      </c>
      <c r="K27" s="126"/>
    </row>
    <row r="28" spans="1:11">
      <c r="A28" s="125"/>
      <c r="B28" s="118">
        <v>10</v>
      </c>
      <c r="C28" s="10" t="s">
        <v>728</v>
      </c>
      <c r="D28" s="129" t="s">
        <v>728</v>
      </c>
      <c r="E28" s="129" t="s">
        <v>32</v>
      </c>
      <c r="F28" s="145"/>
      <c r="G28" s="146"/>
      <c r="H28" s="11" t="s">
        <v>729</v>
      </c>
      <c r="I28" s="14">
        <v>0.2</v>
      </c>
      <c r="J28" s="120">
        <f t="shared" si="0"/>
        <v>2</v>
      </c>
      <c r="K28" s="126"/>
    </row>
    <row r="29" spans="1:11" ht="15" customHeight="1">
      <c r="A29" s="125"/>
      <c r="B29" s="118">
        <v>20</v>
      </c>
      <c r="C29" s="10" t="s">
        <v>730</v>
      </c>
      <c r="D29" s="129" t="s">
        <v>730</v>
      </c>
      <c r="E29" s="129" t="s">
        <v>31</v>
      </c>
      <c r="F29" s="145"/>
      <c r="G29" s="146"/>
      <c r="H29" s="11" t="s">
        <v>731</v>
      </c>
      <c r="I29" s="14">
        <v>0.23</v>
      </c>
      <c r="J29" s="120">
        <f t="shared" si="0"/>
        <v>4.6000000000000005</v>
      </c>
      <c r="K29" s="126"/>
    </row>
    <row r="30" spans="1:11">
      <c r="A30" s="125"/>
      <c r="B30" s="118">
        <v>20</v>
      </c>
      <c r="C30" s="10" t="s">
        <v>662</v>
      </c>
      <c r="D30" s="129" t="s">
        <v>662</v>
      </c>
      <c r="E30" s="129" t="s">
        <v>30</v>
      </c>
      <c r="F30" s="145"/>
      <c r="G30" s="146"/>
      <c r="H30" s="11" t="s">
        <v>664</v>
      </c>
      <c r="I30" s="14">
        <v>0.16</v>
      </c>
      <c r="J30" s="120">
        <f t="shared" si="0"/>
        <v>3.2</v>
      </c>
      <c r="K30" s="126"/>
    </row>
    <row r="31" spans="1:11">
      <c r="A31" s="125"/>
      <c r="B31" s="118">
        <v>20</v>
      </c>
      <c r="C31" s="10" t="s">
        <v>662</v>
      </c>
      <c r="D31" s="129" t="s">
        <v>662</v>
      </c>
      <c r="E31" s="129" t="s">
        <v>32</v>
      </c>
      <c r="F31" s="145"/>
      <c r="G31" s="146"/>
      <c r="H31" s="11" t="s">
        <v>664</v>
      </c>
      <c r="I31" s="14">
        <v>0.16</v>
      </c>
      <c r="J31" s="120">
        <f t="shared" si="0"/>
        <v>3.2</v>
      </c>
      <c r="K31" s="126"/>
    </row>
    <row r="32" spans="1:11" ht="36">
      <c r="A32" s="125"/>
      <c r="B32" s="118">
        <v>2</v>
      </c>
      <c r="C32" s="10" t="s">
        <v>732</v>
      </c>
      <c r="D32" s="129" t="s">
        <v>732</v>
      </c>
      <c r="E32" s="129" t="s">
        <v>31</v>
      </c>
      <c r="F32" s="145" t="s">
        <v>112</v>
      </c>
      <c r="G32" s="146"/>
      <c r="H32" s="11" t="s">
        <v>762</v>
      </c>
      <c r="I32" s="14">
        <v>1.62</v>
      </c>
      <c r="J32" s="120">
        <f t="shared" si="0"/>
        <v>3.24</v>
      </c>
      <c r="K32" s="126"/>
    </row>
    <row r="33" spans="1:11" ht="36">
      <c r="A33" s="125"/>
      <c r="B33" s="118">
        <v>1</v>
      </c>
      <c r="C33" s="10" t="s">
        <v>732</v>
      </c>
      <c r="D33" s="129" t="s">
        <v>732</v>
      </c>
      <c r="E33" s="129" t="s">
        <v>31</v>
      </c>
      <c r="F33" s="145" t="s">
        <v>275</v>
      </c>
      <c r="G33" s="146"/>
      <c r="H33" s="11" t="s">
        <v>762</v>
      </c>
      <c r="I33" s="14">
        <v>1.62</v>
      </c>
      <c r="J33" s="120">
        <f t="shared" si="0"/>
        <v>1.62</v>
      </c>
      <c r="K33" s="126"/>
    </row>
    <row r="34" spans="1:11" ht="36">
      <c r="A34" s="125"/>
      <c r="B34" s="118">
        <v>1</v>
      </c>
      <c r="C34" s="10" t="s">
        <v>733</v>
      </c>
      <c r="D34" s="129" t="s">
        <v>733</v>
      </c>
      <c r="E34" s="129" t="s">
        <v>31</v>
      </c>
      <c r="F34" s="145" t="s">
        <v>112</v>
      </c>
      <c r="G34" s="146"/>
      <c r="H34" s="11" t="s">
        <v>734</v>
      </c>
      <c r="I34" s="14">
        <v>2.08</v>
      </c>
      <c r="J34" s="120">
        <f t="shared" si="0"/>
        <v>2.08</v>
      </c>
      <c r="K34" s="126"/>
    </row>
    <row r="35" spans="1:11" ht="36">
      <c r="A35" s="125"/>
      <c r="B35" s="118">
        <v>1</v>
      </c>
      <c r="C35" s="10" t="s">
        <v>735</v>
      </c>
      <c r="D35" s="129" t="s">
        <v>735</v>
      </c>
      <c r="E35" s="129" t="s">
        <v>275</v>
      </c>
      <c r="F35" s="145"/>
      <c r="G35" s="146"/>
      <c r="H35" s="11" t="s">
        <v>763</v>
      </c>
      <c r="I35" s="14">
        <v>1.87</v>
      </c>
      <c r="J35" s="120">
        <f t="shared" si="0"/>
        <v>1.87</v>
      </c>
      <c r="K35" s="126"/>
    </row>
    <row r="36" spans="1:11" ht="24">
      <c r="A36" s="125"/>
      <c r="B36" s="118">
        <v>3</v>
      </c>
      <c r="C36" s="10" t="s">
        <v>736</v>
      </c>
      <c r="D36" s="129" t="s">
        <v>736</v>
      </c>
      <c r="E36" s="129" t="s">
        <v>245</v>
      </c>
      <c r="F36" s="145" t="s">
        <v>31</v>
      </c>
      <c r="G36" s="146"/>
      <c r="H36" s="11" t="s">
        <v>737</v>
      </c>
      <c r="I36" s="14">
        <v>2.39</v>
      </c>
      <c r="J36" s="120">
        <f t="shared" si="0"/>
        <v>7.17</v>
      </c>
      <c r="K36" s="126"/>
    </row>
    <row r="37" spans="1:11" ht="48">
      <c r="A37" s="125"/>
      <c r="B37" s="118">
        <v>2</v>
      </c>
      <c r="C37" s="10" t="s">
        <v>738</v>
      </c>
      <c r="D37" s="129" t="s">
        <v>738</v>
      </c>
      <c r="E37" s="129" t="s">
        <v>31</v>
      </c>
      <c r="F37" s="145" t="s">
        <v>112</v>
      </c>
      <c r="G37" s="146"/>
      <c r="H37" s="11" t="s">
        <v>739</v>
      </c>
      <c r="I37" s="14">
        <v>3.97</v>
      </c>
      <c r="J37" s="120">
        <f t="shared" si="0"/>
        <v>7.94</v>
      </c>
      <c r="K37" s="126"/>
    </row>
    <row r="38" spans="1:11" ht="24">
      <c r="A38" s="125"/>
      <c r="B38" s="118">
        <v>10</v>
      </c>
      <c r="C38" s="10" t="s">
        <v>740</v>
      </c>
      <c r="D38" s="129" t="s">
        <v>740</v>
      </c>
      <c r="E38" s="129" t="s">
        <v>112</v>
      </c>
      <c r="F38" s="145"/>
      <c r="G38" s="146"/>
      <c r="H38" s="11" t="s">
        <v>741</v>
      </c>
      <c r="I38" s="14">
        <v>0.19</v>
      </c>
      <c r="J38" s="120">
        <f t="shared" si="0"/>
        <v>1.9</v>
      </c>
      <c r="K38" s="126"/>
    </row>
    <row r="39" spans="1:11" ht="24">
      <c r="A39" s="125"/>
      <c r="B39" s="118">
        <v>10</v>
      </c>
      <c r="C39" s="10" t="s">
        <v>121</v>
      </c>
      <c r="D39" s="129" t="s">
        <v>121</v>
      </c>
      <c r="E39" s="129"/>
      <c r="F39" s="145"/>
      <c r="G39" s="146"/>
      <c r="H39" s="11" t="s">
        <v>742</v>
      </c>
      <c r="I39" s="14">
        <v>0.18</v>
      </c>
      <c r="J39" s="120">
        <f t="shared" si="0"/>
        <v>1.7999999999999998</v>
      </c>
      <c r="K39" s="126"/>
    </row>
    <row r="40" spans="1:11" ht="24">
      <c r="A40" s="125"/>
      <c r="B40" s="118">
        <v>5</v>
      </c>
      <c r="C40" s="10" t="s">
        <v>743</v>
      </c>
      <c r="D40" s="129" t="s">
        <v>743</v>
      </c>
      <c r="E40" s="129" t="s">
        <v>269</v>
      </c>
      <c r="F40" s="145"/>
      <c r="G40" s="146"/>
      <c r="H40" s="11" t="s">
        <v>744</v>
      </c>
      <c r="I40" s="14">
        <v>0.42</v>
      </c>
      <c r="J40" s="120">
        <f t="shared" si="0"/>
        <v>2.1</v>
      </c>
      <c r="K40" s="126"/>
    </row>
    <row r="41" spans="1:11" ht="24">
      <c r="A41" s="125"/>
      <c r="B41" s="118">
        <v>5</v>
      </c>
      <c r="C41" s="10" t="s">
        <v>743</v>
      </c>
      <c r="D41" s="129" t="s">
        <v>743</v>
      </c>
      <c r="E41" s="129" t="s">
        <v>276</v>
      </c>
      <c r="F41" s="145"/>
      <c r="G41" s="146"/>
      <c r="H41" s="11" t="s">
        <v>744</v>
      </c>
      <c r="I41" s="14">
        <v>0.42</v>
      </c>
      <c r="J41" s="120">
        <f t="shared" si="0"/>
        <v>2.1</v>
      </c>
      <c r="K41" s="126"/>
    </row>
    <row r="42" spans="1:11" ht="14.25" customHeight="1">
      <c r="A42" s="125"/>
      <c r="B42" s="118">
        <v>8</v>
      </c>
      <c r="C42" s="10" t="s">
        <v>70</v>
      </c>
      <c r="D42" s="129" t="s">
        <v>70</v>
      </c>
      <c r="E42" s="129" t="s">
        <v>31</v>
      </c>
      <c r="F42" s="145"/>
      <c r="G42" s="146"/>
      <c r="H42" s="11" t="s">
        <v>745</v>
      </c>
      <c r="I42" s="14">
        <v>1.53</v>
      </c>
      <c r="J42" s="120">
        <f t="shared" si="0"/>
        <v>12.24</v>
      </c>
      <c r="K42" s="126"/>
    </row>
    <row r="43" spans="1:11" ht="14.25" customHeight="1">
      <c r="A43" s="125"/>
      <c r="B43" s="118">
        <v>4</v>
      </c>
      <c r="C43" s="10" t="s">
        <v>70</v>
      </c>
      <c r="D43" s="129" t="s">
        <v>70</v>
      </c>
      <c r="E43" s="129" t="s">
        <v>32</v>
      </c>
      <c r="F43" s="145"/>
      <c r="G43" s="146"/>
      <c r="H43" s="11" t="s">
        <v>745</v>
      </c>
      <c r="I43" s="14">
        <v>1.53</v>
      </c>
      <c r="J43" s="120">
        <f t="shared" si="0"/>
        <v>6.12</v>
      </c>
      <c r="K43" s="126"/>
    </row>
    <row r="44" spans="1:11" ht="14.25" customHeight="1">
      <c r="A44" s="125"/>
      <c r="B44" s="118">
        <v>4</v>
      </c>
      <c r="C44" s="10" t="s">
        <v>70</v>
      </c>
      <c r="D44" s="129" t="s">
        <v>70</v>
      </c>
      <c r="E44" s="129" t="s">
        <v>33</v>
      </c>
      <c r="F44" s="145"/>
      <c r="G44" s="146"/>
      <c r="H44" s="11" t="s">
        <v>745</v>
      </c>
      <c r="I44" s="14">
        <v>1.53</v>
      </c>
      <c r="J44" s="120">
        <f t="shared" si="0"/>
        <v>6.12</v>
      </c>
      <c r="K44" s="126"/>
    </row>
    <row r="45" spans="1:11" ht="14.25" customHeight="1">
      <c r="A45" s="125"/>
      <c r="B45" s="118">
        <v>4</v>
      </c>
      <c r="C45" s="10" t="s">
        <v>70</v>
      </c>
      <c r="D45" s="129" t="s">
        <v>70</v>
      </c>
      <c r="E45" s="129" t="s">
        <v>34</v>
      </c>
      <c r="F45" s="145"/>
      <c r="G45" s="146"/>
      <c r="H45" s="11" t="s">
        <v>745</v>
      </c>
      <c r="I45" s="14">
        <v>1.53</v>
      </c>
      <c r="J45" s="120">
        <f t="shared" si="0"/>
        <v>6.12</v>
      </c>
      <c r="K45" s="126"/>
    </row>
    <row r="46" spans="1:11" ht="14.25" customHeight="1">
      <c r="A46" s="125"/>
      <c r="B46" s="118">
        <v>6</v>
      </c>
      <c r="C46" s="10" t="s">
        <v>746</v>
      </c>
      <c r="D46" s="129" t="s">
        <v>746</v>
      </c>
      <c r="E46" s="129" t="s">
        <v>28</v>
      </c>
      <c r="F46" s="145"/>
      <c r="G46" s="146"/>
      <c r="H46" s="11" t="s">
        <v>747</v>
      </c>
      <c r="I46" s="14">
        <v>2.0099999999999998</v>
      </c>
      <c r="J46" s="120">
        <f t="shared" si="0"/>
        <v>12.059999999999999</v>
      </c>
      <c r="K46" s="126"/>
    </row>
    <row r="47" spans="1:11" ht="14.25" customHeight="1">
      <c r="A47" s="125"/>
      <c r="B47" s="118">
        <v>10</v>
      </c>
      <c r="C47" s="10" t="s">
        <v>746</v>
      </c>
      <c r="D47" s="129" t="s">
        <v>746</v>
      </c>
      <c r="E47" s="129" t="s">
        <v>30</v>
      </c>
      <c r="F47" s="145"/>
      <c r="G47" s="146"/>
      <c r="H47" s="11" t="s">
        <v>747</v>
      </c>
      <c r="I47" s="14">
        <v>2.0099999999999998</v>
      </c>
      <c r="J47" s="120">
        <f t="shared" si="0"/>
        <v>20.099999999999998</v>
      </c>
      <c r="K47" s="126"/>
    </row>
    <row r="48" spans="1:11" ht="14.25" customHeight="1">
      <c r="A48" s="125"/>
      <c r="B48" s="118">
        <v>5</v>
      </c>
      <c r="C48" s="10" t="s">
        <v>746</v>
      </c>
      <c r="D48" s="129" t="s">
        <v>746</v>
      </c>
      <c r="E48" s="129" t="s">
        <v>31</v>
      </c>
      <c r="F48" s="145"/>
      <c r="G48" s="146"/>
      <c r="H48" s="11" t="s">
        <v>747</v>
      </c>
      <c r="I48" s="14">
        <v>2.0099999999999998</v>
      </c>
      <c r="J48" s="120">
        <f t="shared" si="0"/>
        <v>10.049999999999999</v>
      </c>
      <c r="K48" s="126"/>
    </row>
    <row r="49" spans="1:11">
      <c r="A49" s="125"/>
      <c r="B49" s="118">
        <v>4</v>
      </c>
      <c r="C49" s="10" t="s">
        <v>73</v>
      </c>
      <c r="D49" s="129" t="s">
        <v>73</v>
      </c>
      <c r="E49" s="129" t="s">
        <v>30</v>
      </c>
      <c r="F49" s="145" t="s">
        <v>278</v>
      </c>
      <c r="G49" s="146"/>
      <c r="H49" s="11" t="s">
        <v>748</v>
      </c>
      <c r="I49" s="14">
        <v>1.86</v>
      </c>
      <c r="J49" s="120">
        <f t="shared" si="0"/>
        <v>7.44</v>
      </c>
      <c r="K49" s="126"/>
    </row>
    <row r="50" spans="1:11">
      <c r="A50" s="125"/>
      <c r="B50" s="118">
        <v>4</v>
      </c>
      <c r="C50" s="10" t="s">
        <v>73</v>
      </c>
      <c r="D50" s="129" t="s">
        <v>73</v>
      </c>
      <c r="E50" s="129" t="s">
        <v>31</v>
      </c>
      <c r="F50" s="145" t="s">
        <v>278</v>
      </c>
      <c r="G50" s="146"/>
      <c r="H50" s="11" t="s">
        <v>748</v>
      </c>
      <c r="I50" s="14">
        <v>1.86</v>
      </c>
      <c r="J50" s="120">
        <f t="shared" si="0"/>
        <v>7.44</v>
      </c>
      <c r="K50" s="126"/>
    </row>
    <row r="51" spans="1:11" ht="24">
      <c r="A51" s="125"/>
      <c r="B51" s="118">
        <v>2</v>
      </c>
      <c r="C51" s="10" t="s">
        <v>749</v>
      </c>
      <c r="D51" s="129" t="s">
        <v>759</v>
      </c>
      <c r="E51" s="129" t="s">
        <v>750</v>
      </c>
      <c r="F51" s="145"/>
      <c r="G51" s="146"/>
      <c r="H51" s="11" t="s">
        <v>751</v>
      </c>
      <c r="I51" s="14">
        <v>4.12</v>
      </c>
      <c r="J51" s="120">
        <f t="shared" si="0"/>
        <v>8.24</v>
      </c>
      <c r="K51" s="126"/>
    </row>
    <row r="52" spans="1:11" ht="24">
      <c r="A52" s="125"/>
      <c r="B52" s="118">
        <v>2</v>
      </c>
      <c r="C52" s="10" t="s">
        <v>749</v>
      </c>
      <c r="D52" s="129" t="s">
        <v>760</v>
      </c>
      <c r="E52" s="129" t="s">
        <v>752</v>
      </c>
      <c r="F52" s="145"/>
      <c r="G52" s="146"/>
      <c r="H52" s="11" t="s">
        <v>751</v>
      </c>
      <c r="I52" s="14">
        <v>4.12</v>
      </c>
      <c r="J52" s="120">
        <f t="shared" si="0"/>
        <v>8.24</v>
      </c>
      <c r="K52" s="126"/>
    </row>
    <row r="53" spans="1:11" ht="24">
      <c r="A53" s="125"/>
      <c r="B53" s="118">
        <v>1</v>
      </c>
      <c r="C53" s="10" t="s">
        <v>753</v>
      </c>
      <c r="D53" s="129" t="s">
        <v>753</v>
      </c>
      <c r="E53" s="129" t="s">
        <v>112</v>
      </c>
      <c r="F53" s="145" t="s">
        <v>31</v>
      </c>
      <c r="G53" s="146"/>
      <c r="H53" s="11" t="s">
        <v>754</v>
      </c>
      <c r="I53" s="14">
        <v>1.91</v>
      </c>
      <c r="J53" s="120">
        <f t="shared" si="0"/>
        <v>1.91</v>
      </c>
      <c r="K53" s="126"/>
    </row>
    <row r="54" spans="1:11" ht="24">
      <c r="A54" s="125"/>
      <c r="B54" s="118">
        <v>2</v>
      </c>
      <c r="C54" s="10" t="s">
        <v>755</v>
      </c>
      <c r="D54" s="129" t="s">
        <v>755</v>
      </c>
      <c r="E54" s="129"/>
      <c r="F54" s="145"/>
      <c r="G54" s="146"/>
      <c r="H54" s="11" t="s">
        <v>756</v>
      </c>
      <c r="I54" s="14">
        <v>0.59</v>
      </c>
      <c r="J54" s="120">
        <f t="shared" si="0"/>
        <v>1.18</v>
      </c>
      <c r="K54" s="126"/>
    </row>
    <row r="55" spans="1:11" ht="24">
      <c r="A55" s="125"/>
      <c r="B55" s="118">
        <v>1</v>
      </c>
      <c r="C55" s="10" t="s">
        <v>757</v>
      </c>
      <c r="D55" s="129" t="s">
        <v>757</v>
      </c>
      <c r="E55" s="129"/>
      <c r="F55" s="145"/>
      <c r="G55" s="146"/>
      <c r="H55" s="11" t="s">
        <v>758</v>
      </c>
      <c r="I55" s="14">
        <v>0.69</v>
      </c>
      <c r="J55" s="120">
        <f t="shared" si="0"/>
        <v>0.69</v>
      </c>
      <c r="K55" s="126"/>
    </row>
    <row r="56" spans="1:11" ht="24">
      <c r="A56" s="125"/>
      <c r="B56" s="118">
        <v>2</v>
      </c>
      <c r="C56" s="10" t="s">
        <v>717</v>
      </c>
      <c r="D56" s="129" t="s">
        <v>717</v>
      </c>
      <c r="E56" s="129" t="s">
        <v>112</v>
      </c>
      <c r="F56" s="145"/>
      <c r="G56" s="146"/>
      <c r="H56" s="11" t="s">
        <v>718</v>
      </c>
      <c r="I56" s="14">
        <v>3.56</v>
      </c>
      <c r="J56" s="120">
        <f t="shared" si="0"/>
        <v>7.12</v>
      </c>
      <c r="K56" s="126"/>
    </row>
    <row r="57" spans="1:11" ht="24">
      <c r="A57" s="125"/>
      <c r="B57" s="118">
        <v>1</v>
      </c>
      <c r="C57" s="10" t="s">
        <v>717</v>
      </c>
      <c r="D57" s="129" t="s">
        <v>717</v>
      </c>
      <c r="E57" s="129" t="s">
        <v>220</v>
      </c>
      <c r="F57" s="145"/>
      <c r="G57" s="146"/>
      <c r="H57" s="11" t="s">
        <v>718</v>
      </c>
      <c r="I57" s="14">
        <v>3.56</v>
      </c>
      <c r="J57" s="120">
        <f t="shared" si="0"/>
        <v>3.56</v>
      </c>
      <c r="K57" s="126"/>
    </row>
    <row r="58" spans="1:11" ht="24">
      <c r="A58" s="125"/>
      <c r="B58" s="119">
        <v>1</v>
      </c>
      <c r="C58" s="12" t="s">
        <v>717</v>
      </c>
      <c r="D58" s="130" t="s">
        <v>717</v>
      </c>
      <c r="E58" s="130" t="s">
        <v>271</v>
      </c>
      <c r="F58" s="147"/>
      <c r="G58" s="148"/>
      <c r="H58" s="13" t="s">
        <v>718</v>
      </c>
      <c r="I58" s="15">
        <v>3.56</v>
      </c>
      <c r="J58" s="121">
        <f t="shared" si="0"/>
        <v>3.56</v>
      </c>
      <c r="K58" s="126"/>
    </row>
    <row r="59" spans="1:11">
      <c r="A59" s="125"/>
      <c r="B59" s="137"/>
      <c r="C59" s="137"/>
      <c r="D59" s="137"/>
      <c r="E59" s="137"/>
      <c r="F59" s="137"/>
      <c r="G59" s="137"/>
      <c r="H59" s="137"/>
      <c r="I59" s="138" t="s">
        <v>261</v>
      </c>
      <c r="J59" s="139">
        <f>SUM(J22:J58)</f>
        <v>195.85000000000002</v>
      </c>
      <c r="K59" s="126"/>
    </row>
    <row r="60" spans="1:11">
      <c r="A60" s="125"/>
      <c r="B60" s="137"/>
      <c r="C60" s="137"/>
      <c r="D60" s="137"/>
      <c r="E60" s="137"/>
      <c r="F60" s="137"/>
      <c r="G60" s="137"/>
      <c r="H60" s="137"/>
      <c r="I60" s="138" t="s">
        <v>767</v>
      </c>
      <c r="J60" s="139">
        <v>19.22</v>
      </c>
      <c r="K60" s="126"/>
    </row>
    <row r="61" spans="1:11">
      <c r="A61" s="125"/>
      <c r="B61" s="137"/>
      <c r="C61" s="137"/>
      <c r="D61" s="137"/>
      <c r="E61" s="137"/>
      <c r="F61" s="137"/>
      <c r="G61" s="137"/>
      <c r="H61" s="137"/>
      <c r="I61" s="138" t="s">
        <v>263</v>
      </c>
      <c r="J61" s="139">
        <f>SUM(J59:J60)</f>
        <v>215.07000000000002</v>
      </c>
      <c r="K61" s="126"/>
    </row>
    <row r="62" spans="1:11">
      <c r="A62" s="6"/>
      <c r="B62" s="7"/>
      <c r="C62" s="7"/>
      <c r="D62" s="7"/>
      <c r="E62" s="7"/>
      <c r="F62" s="7"/>
      <c r="G62" s="7"/>
      <c r="H62" s="7" t="s">
        <v>761</v>
      </c>
      <c r="I62" s="7"/>
      <c r="J62" s="7"/>
      <c r="K62" s="8"/>
    </row>
    <row r="64" spans="1:11">
      <c r="H64" s="1" t="s">
        <v>714</v>
      </c>
      <c r="I64" s="102">
        <f>'Tax Invoice'!E14</f>
        <v>37.82</v>
      </c>
    </row>
    <row r="65" spans="8:9">
      <c r="H65" s="1" t="s">
        <v>711</v>
      </c>
      <c r="I65" s="102">
        <f>'Tax Invoice'!M11</f>
        <v>34.75</v>
      </c>
    </row>
    <row r="66" spans="8:9">
      <c r="H66" s="1" t="s">
        <v>715</v>
      </c>
      <c r="I66" s="102">
        <f>I68/I65</f>
        <v>213.15243165467626</v>
      </c>
    </row>
    <row r="67" spans="8:9">
      <c r="H67" s="1" t="s">
        <v>716</v>
      </c>
      <c r="I67" s="102">
        <f>I69/I65</f>
        <v>234.07042877697845</v>
      </c>
    </row>
    <row r="68" spans="8:9">
      <c r="H68" s="1" t="s">
        <v>712</v>
      </c>
      <c r="I68" s="102">
        <f>J59*I64</f>
        <v>7407.0470000000005</v>
      </c>
    </row>
    <row r="69" spans="8:9">
      <c r="H69" s="1" t="s">
        <v>713</v>
      </c>
      <c r="I69" s="102">
        <f>J61*I64</f>
        <v>8133.9474000000009</v>
      </c>
    </row>
  </sheetData>
  <mergeCells count="41">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6:G56"/>
    <mergeCell ref="F57:G57"/>
    <mergeCell ref="F58:G58"/>
    <mergeCell ref="F51:G51"/>
    <mergeCell ref="F52:G52"/>
    <mergeCell ref="F53:G53"/>
    <mergeCell ref="F54:G54"/>
    <mergeCell ref="F55:G55"/>
  </mergeCells>
  <printOptions horizontalCentered="1"/>
  <pageMargins left="0.11" right="0.11" top="0.32" bottom="0.31" header="0.17" footer="0.12000000000000001"/>
  <pageSetup paperSize="9" scale="6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2"/>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195.85000000000002</v>
      </c>
      <c r="O2" t="s">
        <v>188</v>
      </c>
    </row>
    <row r="3" spans="1:15" ht="12.75" customHeight="1">
      <c r="A3" s="125"/>
      <c r="B3" s="132" t="s">
        <v>140</v>
      </c>
      <c r="C3" s="131"/>
      <c r="D3" s="131"/>
      <c r="E3" s="131"/>
      <c r="F3" s="131"/>
      <c r="G3" s="131"/>
      <c r="H3" s="131"/>
      <c r="I3" s="131"/>
      <c r="J3" s="131"/>
      <c r="K3" s="131"/>
      <c r="L3" s="126"/>
      <c r="N3">
        <v>195.85000000000002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719</v>
      </c>
      <c r="C10" s="131"/>
      <c r="D10" s="131"/>
      <c r="E10" s="131"/>
      <c r="F10" s="126"/>
      <c r="G10" s="127"/>
      <c r="H10" s="127" t="s">
        <v>719</v>
      </c>
      <c r="I10" s="131"/>
      <c r="J10" s="131"/>
      <c r="K10" s="149">
        <f>IF(Invoice!J10&lt;&gt;"",Invoice!J10,"")</f>
        <v>51248</v>
      </c>
      <c r="L10" s="126"/>
    </row>
    <row r="11" spans="1:15" ht="12.75" customHeight="1">
      <c r="A11" s="125"/>
      <c r="B11" s="125" t="s">
        <v>720</v>
      </c>
      <c r="C11" s="131"/>
      <c r="D11" s="131"/>
      <c r="E11" s="131"/>
      <c r="F11" s="126"/>
      <c r="G11" s="127"/>
      <c r="H11" s="127" t="s">
        <v>720</v>
      </c>
      <c r="I11" s="131"/>
      <c r="J11" s="131"/>
      <c r="K11" s="150"/>
      <c r="L11" s="126"/>
    </row>
    <row r="12" spans="1:15" ht="12.75" customHeight="1">
      <c r="A12" s="125"/>
      <c r="B12" s="125" t="s">
        <v>721</v>
      </c>
      <c r="C12" s="131"/>
      <c r="D12" s="131"/>
      <c r="E12" s="131"/>
      <c r="F12" s="126"/>
      <c r="G12" s="127"/>
      <c r="H12" s="127" t="s">
        <v>721</v>
      </c>
      <c r="I12" s="131"/>
      <c r="J12" s="131"/>
      <c r="K12" s="131"/>
      <c r="L12" s="126"/>
    </row>
    <row r="13" spans="1:15" ht="12.75" customHeight="1">
      <c r="A13" s="125"/>
      <c r="B13" s="125" t="s">
        <v>722</v>
      </c>
      <c r="C13" s="131"/>
      <c r="D13" s="131"/>
      <c r="E13" s="131"/>
      <c r="F13" s="126"/>
      <c r="G13" s="127"/>
      <c r="H13" s="127" t="s">
        <v>722</v>
      </c>
      <c r="I13" s="131"/>
      <c r="J13" s="131"/>
      <c r="K13" s="110" t="s">
        <v>16</v>
      </c>
      <c r="L13" s="126"/>
    </row>
    <row r="14" spans="1:15" ht="15" customHeight="1">
      <c r="A14" s="125"/>
      <c r="B14" s="125" t="s">
        <v>723</v>
      </c>
      <c r="C14" s="131"/>
      <c r="D14" s="131"/>
      <c r="E14" s="131"/>
      <c r="F14" s="126"/>
      <c r="G14" s="127"/>
      <c r="H14" s="127" t="s">
        <v>723</v>
      </c>
      <c r="I14" s="131"/>
      <c r="J14" s="131"/>
      <c r="K14" s="151">
        <f>Invoice!J14</f>
        <v>45169</v>
      </c>
      <c r="L14" s="126"/>
    </row>
    <row r="15" spans="1:15" ht="15" customHeight="1">
      <c r="A15" s="125"/>
      <c r="B15" s="142" t="s">
        <v>765</v>
      </c>
      <c r="C15" s="7"/>
      <c r="D15" s="7"/>
      <c r="E15" s="7"/>
      <c r="F15" s="8"/>
      <c r="G15" s="127"/>
      <c r="H15" s="141" t="s">
        <v>766</v>
      </c>
      <c r="I15" s="131"/>
      <c r="J15" s="131"/>
      <c r="K15" s="152"/>
      <c r="L15" s="126"/>
    </row>
    <row r="16" spans="1:15" ht="15" customHeight="1">
      <c r="A16" s="125"/>
      <c r="B16" s="131"/>
      <c r="C16" s="131"/>
      <c r="D16" s="131"/>
      <c r="E16" s="131"/>
      <c r="F16" s="131"/>
      <c r="G16" s="131"/>
      <c r="H16" s="131"/>
      <c r="I16" s="134" t="s">
        <v>147</v>
      </c>
      <c r="J16" s="134" t="s">
        <v>147</v>
      </c>
      <c r="K16" s="140">
        <v>39815</v>
      </c>
      <c r="L16" s="126"/>
    </row>
    <row r="17" spans="1:12" ht="12.75" customHeight="1">
      <c r="A17" s="125"/>
      <c r="B17" s="131" t="s">
        <v>724</v>
      </c>
      <c r="C17" s="131"/>
      <c r="D17" s="131"/>
      <c r="E17" s="131"/>
      <c r="F17" s="131"/>
      <c r="G17" s="131"/>
      <c r="H17" s="131"/>
      <c r="I17" s="134" t="s">
        <v>148</v>
      </c>
      <c r="J17" s="134" t="s">
        <v>148</v>
      </c>
      <c r="K17" s="140" t="str">
        <f>IF(Invoice!J17&lt;&gt;"",Invoice!J17,"")</f>
        <v>Leo</v>
      </c>
      <c r="L17" s="126"/>
    </row>
    <row r="18" spans="1:12" ht="18" customHeight="1">
      <c r="A18" s="125"/>
      <c r="B18" s="131" t="s">
        <v>725</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3" t="s">
        <v>207</v>
      </c>
      <c r="G20" s="154"/>
      <c r="H20" s="111" t="s">
        <v>174</v>
      </c>
      <c r="I20" s="111" t="s">
        <v>208</v>
      </c>
      <c r="J20" s="111" t="s">
        <v>208</v>
      </c>
      <c r="K20" s="111" t="s">
        <v>26</v>
      </c>
      <c r="L20" s="126"/>
    </row>
    <row r="21" spans="1:12" ht="25.5">
      <c r="A21" s="125"/>
      <c r="B21" s="116"/>
      <c r="C21" s="116"/>
      <c r="D21" s="116"/>
      <c r="E21" s="117"/>
      <c r="F21" s="155"/>
      <c r="G21" s="156"/>
      <c r="H21" s="143" t="s">
        <v>789</v>
      </c>
      <c r="I21" s="116"/>
      <c r="J21" s="116"/>
      <c r="K21" s="116"/>
      <c r="L21" s="126"/>
    </row>
    <row r="22" spans="1:12" ht="24" customHeight="1">
      <c r="A22" s="125"/>
      <c r="B22" s="118">
        <f>'Tax Invoice'!D18</f>
        <v>20</v>
      </c>
      <c r="C22" s="10" t="s">
        <v>668</v>
      </c>
      <c r="D22" s="10" t="s">
        <v>668</v>
      </c>
      <c r="E22" s="129" t="s">
        <v>31</v>
      </c>
      <c r="F22" s="145" t="s">
        <v>112</v>
      </c>
      <c r="G22" s="146"/>
      <c r="H22" s="11" t="s">
        <v>786</v>
      </c>
      <c r="I22" s="14">
        <f t="shared" ref="I22:I58" si="0">J22*$N$1</f>
        <v>0.20749999999999999</v>
      </c>
      <c r="J22" s="14">
        <v>0.83</v>
      </c>
      <c r="K22" s="120">
        <f t="shared" ref="K22:K58" si="1">I22*B22</f>
        <v>4.1499999999999995</v>
      </c>
      <c r="L22" s="126"/>
    </row>
    <row r="23" spans="1:12" ht="24" customHeight="1">
      <c r="A23" s="125"/>
      <c r="B23" s="118">
        <f>'Tax Invoice'!D19</f>
        <v>3</v>
      </c>
      <c r="C23" s="10" t="s">
        <v>668</v>
      </c>
      <c r="D23" s="10" t="s">
        <v>668</v>
      </c>
      <c r="E23" s="129" t="s">
        <v>31</v>
      </c>
      <c r="F23" s="145" t="s">
        <v>218</v>
      </c>
      <c r="G23" s="146"/>
      <c r="H23" s="11" t="s">
        <v>786</v>
      </c>
      <c r="I23" s="14">
        <f t="shared" si="0"/>
        <v>0.20749999999999999</v>
      </c>
      <c r="J23" s="14">
        <v>0.83</v>
      </c>
      <c r="K23" s="120">
        <f t="shared" si="1"/>
        <v>0.62249999999999994</v>
      </c>
      <c r="L23" s="126"/>
    </row>
    <row r="24" spans="1:12" ht="24" customHeight="1">
      <c r="A24" s="125"/>
      <c r="B24" s="118">
        <f>'Tax Invoice'!D20</f>
        <v>3</v>
      </c>
      <c r="C24" s="10" t="s">
        <v>668</v>
      </c>
      <c r="D24" s="10" t="s">
        <v>668</v>
      </c>
      <c r="E24" s="129" t="s">
        <v>31</v>
      </c>
      <c r="F24" s="145" t="s">
        <v>269</v>
      </c>
      <c r="G24" s="146"/>
      <c r="H24" s="11" t="s">
        <v>786</v>
      </c>
      <c r="I24" s="14">
        <f t="shared" si="0"/>
        <v>0.20749999999999999</v>
      </c>
      <c r="J24" s="14">
        <v>0.83</v>
      </c>
      <c r="K24" s="120">
        <f t="shared" si="1"/>
        <v>0.62249999999999994</v>
      </c>
      <c r="L24" s="126"/>
    </row>
    <row r="25" spans="1:12" ht="24" customHeight="1">
      <c r="A25" s="125"/>
      <c r="B25" s="118">
        <f>'Tax Invoice'!D21</f>
        <v>3</v>
      </c>
      <c r="C25" s="10" t="s">
        <v>668</v>
      </c>
      <c r="D25" s="10" t="s">
        <v>668</v>
      </c>
      <c r="E25" s="129" t="s">
        <v>31</v>
      </c>
      <c r="F25" s="145" t="s">
        <v>220</v>
      </c>
      <c r="G25" s="146"/>
      <c r="H25" s="11" t="s">
        <v>786</v>
      </c>
      <c r="I25" s="14">
        <f t="shared" si="0"/>
        <v>0.20749999999999999</v>
      </c>
      <c r="J25" s="14">
        <v>0.83</v>
      </c>
      <c r="K25" s="120">
        <f t="shared" si="1"/>
        <v>0.62249999999999994</v>
      </c>
      <c r="L25" s="126"/>
    </row>
    <row r="26" spans="1:12" ht="24" customHeight="1">
      <c r="A26" s="125"/>
      <c r="B26" s="118">
        <f>'Tax Invoice'!D22</f>
        <v>3</v>
      </c>
      <c r="C26" s="10" t="s">
        <v>668</v>
      </c>
      <c r="D26" s="10" t="s">
        <v>668</v>
      </c>
      <c r="E26" s="129" t="s">
        <v>31</v>
      </c>
      <c r="F26" s="145" t="s">
        <v>271</v>
      </c>
      <c r="G26" s="146"/>
      <c r="H26" s="11" t="s">
        <v>786</v>
      </c>
      <c r="I26" s="14">
        <f t="shared" si="0"/>
        <v>0.20749999999999999</v>
      </c>
      <c r="J26" s="14">
        <v>0.83</v>
      </c>
      <c r="K26" s="120">
        <f t="shared" si="1"/>
        <v>0.62249999999999994</v>
      </c>
      <c r="L26" s="126"/>
    </row>
    <row r="27" spans="1:12" ht="24" customHeight="1">
      <c r="A27" s="125"/>
      <c r="B27" s="118">
        <f>'Tax Invoice'!D23</f>
        <v>3</v>
      </c>
      <c r="C27" s="10" t="s">
        <v>625</v>
      </c>
      <c r="D27" s="10" t="s">
        <v>625</v>
      </c>
      <c r="E27" s="129" t="s">
        <v>31</v>
      </c>
      <c r="F27" s="145" t="s">
        <v>727</v>
      </c>
      <c r="G27" s="146"/>
      <c r="H27" s="11" t="s">
        <v>769</v>
      </c>
      <c r="I27" s="14">
        <f t="shared" si="0"/>
        <v>0.19</v>
      </c>
      <c r="J27" s="14">
        <v>0.76</v>
      </c>
      <c r="K27" s="120">
        <f t="shared" si="1"/>
        <v>0.57000000000000006</v>
      </c>
      <c r="L27" s="126"/>
    </row>
    <row r="28" spans="1:12" ht="12.75" customHeight="1">
      <c r="A28" s="125"/>
      <c r="B28" s="118">
        <f>'Tax Invoice'!D24</f>
        <v>10</v>
      </c>
      <c r="C28" s="10" t="s">
        <v>728</v>
      </c>
      <c r="D28" s="10" t="s">
        <v>728</v>
      </c>
      <c r="E28" s="129" t="s">
        <v>32</v>
      </c>
      <c r="F28" s="145"/>
      <c r="G28" s="146"/>
      <c r="H28" s="11" t="s">
        <v>770</v>
      </c>
      <c r="I28" s="14">
        <f t="shared" si="0"/>
        <v>0.05</v>
      </c>
      <c r="J28" s="14">
        <v>0.2</v>
      </c>
      <c r="K28" s="120">
        <f t="shared" si="1"/>
        <v>0.5</v>
      </c>
      <c r="L28" s="126"/>
    </row>
    <row r="29" spans="1:12">
      <c r="A29" s="125"/>
      <c r="B29" s="118">
        <f>'Tax Invoice'!D25</f>
        <v>20</v>
      </c>
      <c r="C29" s="10" t="s">
        <v>730</v>
      </c>
      <c r="D29" s="10" t="s">
        <v>730</v>
      </c>
      <c r="E29" s="129" t="s">
        <v>31</v>
      </c>
      <c r="F29" s="145"/>
      <c r="G29" s="146"/>
      <c r="H29" s="11" t="s">
        <v>771</v>
      </c>
      <c r="I29" s="14">
        <f t="shared" si="0"/>
        <v>5.7500000000000002E-2</v>
      </c>
      <c r="J29" s="14">
        <v>0.23</v>
      </c>
      <c r="K29" s="120">
        <f t="shared" si="1"/>
        <v>1.1500000000000001</v>
      </c>
      <c r="L29" s="126"/>
    </row>
    <row r="30" spans="1:12" ht="12.75" customHeight="1">
      <c r="A30" s="125"/>
      <c r="B30" s="118">
        <f>'Tax Invoice'!D26</f>
        <v>20</v>
      </c>
      <c r="C30" s="10" t="s">
        <v>662</v>
      </c>
      <c r="D30" s="10" t="s">
        <v>662</v>
      </c>
      <c r="E30" s="129" t="s">
        <v>30</v>
      </c>
      <c r="F30" s="145"/>
      <c r="G30" s="146"/>
      <c r="H30" s="11" t="s">
        <v>772</v>
      </c>
      <c r="I30" s="14">
        <f t="shared" si="0"/>
        <v>0.04</v>
      </c>
      <c r="J30" s="14">
        <v>0.16</v>
      </c>
      <c r="K30" s="120">
        <f t="shared" si="1"/>
        <v>0.8</v>
      </c>
      <c r="L30" s="126"/>
    </row>
    <row r="31" spans="1:12" ht="12.75" customHeight="1">
      <c r="A31" s="125"/>
      <c r="B31" s="118">
        <f>'Tax Invoice'!D27</f>
        <v>20</v>
      </c>
      <c r="C31" s="10" t="s">
        <v>662</v>
      </c>
      <c r="D31" s="10" t="s">
        <v>662</v>
      </c>
      <c r="E31" s="129" t="s">
        <v>32</v>
      </c>
      <c r="F31" s="145"/>
      <c r="G31" s="146"/>
      <c r="H31" s="11" t="s">
        <v>772</v>
      </c>
      <c r="I31" s="14">
        <f t="shared" si="0"/>
        <v>0.04</v>
      </c>
      <c r="J31" s="14">
        <v>0.16</v>
      </c>
      <c r="K31" s="120">
        <f t="shared" si="1"/>
        <v>0.8</v>
      </c>
      <c r="L31" s="126"/>
    </row>
    <row r="32" spans="1:12" ht="36" customHeight="1">
      <c r="A32" s="125"/>
      <c r="B32" s="118">
        <f>'Tax Invoice'!D28</f>
        <v>2</v>
      </c>
      <c r="C32" s="10" t="s">
        <v>732</v>
      </c>
      <c r="D32" s="10" t="s">
        <v>732</v>
      </c>
      <c r="E32" s="129" t="s">
        <v>31</v>
      </c>
      <c r="F32" s="145" t="s">
        <v>112</v>
      </c>
      <c r="G32" s="146"/>
      <c r="H32" s="11" t="s">
        <v>773</v>
      </c>
      <c r="I32" s="14">
        <f t="shared" si="0"/>
        <v>0.40500000000000003</v>
      </c>
      <c r="J32" s="14">
        <v>1.62</v>
      </c>
      <c r="K32" s="120">
        <f t="shared" si="1"/>
        <v>0.81</v>
      </c>
      <c r="L32" s="126"/>
    </row>
    <row r="33" spans="1:12" ht="36" customHeight="1">
      <c r="A33" s="125"/>
      <c r="B33" s="118">
        <f>'Tax Invoice'!D29</f>
        <v>1</v>
      </c>
      <c r="C33" s="10" t="s">
        <v>732</v>
      </c>
      <c r="D33" s="10" t="s">
        <v>732</v>
      </c>
      <c r="E33" s="129" t="s">
        <v>31</v>
      </c>
      <c r="F33" s="145" t="s">
        <v>275</v>
      </c>
      <c r="G33" s="146"/>
      <c r="H33" s="11" t="s">
        <v>773</v>
      </c>
      <c r="I33" s="14">
        <f t="shared" si="0"/>
        <v>0.40500000000000003</v>
      </c>
      <c r="J33" s="14">
        <v>1.62</v>
      </c>
      <c r="K33" s="120">
        <f t="shared" si="1"/>
        <v>0.40500000000000003</v>
      </c>
      <c r="L33" s="126"/>
    </row>
    <row r="34" spans="1:12" ht="36">
      <c r="A34" s="125"/>
      <c r="B34" s="118">
        <f>'Tax Invoice'!D30</f>
        <v>1</v>
      </c>
      <c r="C34" s="10" t="s">
        <v>733</v>
      </c>
      <c r="D34" s="10" t="s">
        <v>733</v>
      </c>
      <c r="E34" s="129" t="s">
        <v>31</v>
      </c>
      <c r="F34" s="145" t="s">
        <v>112</v>
      </c>
      <c r="G34" s="146"/>
      <c r="H34" s="11" t="s">
        <v>785</v>
      </c>
      <c r="I34" s="14">
        <f t="shared" si="0"/>
        <v>0.52</v>
      </c>
      <c r="J34" s="14">
        <v>2.08</v>
      </c>
      <c r="K34" s="120">
        <f t="shared" si="1"/>
        <v>0.52</v>
      </c>
      <c r="L34" s="126"/>
    </row>
    <row r="35" spans="1:12" ht="24">
      <c r="A35" s="125"/>
      <c r="B35" s="118">
        <f>'Tax Invoice'!D31</f>
        <v>1</v>
      </c>
      <c r="C35" s="10" t="s">
        <v>735</v>
      </c>
      <c r="D35" s="10" t="s">
        <v>735</v>
      </c>
      <c r="E35" s="129" t="s">
        <v>275</v>
      </c>
      <c r="F35" s="145"/>
      <c r="G35" s="146"/>
      <c r="H35" s="11" t="s">
        <v>774</v>
      </c>
      <c r="I35" s="14">
        <f t="shared" si="0"/>
        <v>0.46750000000000003</v>
      </c>
      <c r="J35" s="14">
        <v>1.87</v>
      </c>
      <c r="K35" s="120">
        <f t="shared" si="1"/>
        <v>0.46750000000000003</v>
      </c>
      <c r="L35" s="126"/>
    </row>
    <row r="36" spans="1:12" ht="24">
      <c r="A36" s="125"/>
      <c r="B36" s="118">
        <f>'Tax Invoice'!D32</f>
        <v>3</v>
      </c>
      <c r="C36" s="10" t="s">
        <v>736</v>
      </c>
      <c r="D36" s="10" t="s">
        <v>736</v>
      </c>
      <c r="E36" s="129" t="s">
        <v>245</v>
      </c>
      <c r="F36" s="145" t="s">
        <v>31</v>
      </c>
      <c r="G36" s="146"/>
      <c r="H36" s="11" t="s">
        <v>783</v>
      </c>
      <c r="I36" s="14">
        <f t="shared" si="0"/>
        <v>0.59750000000000003</v>
      </c>
      <c r="J36" s="14">
        <v>2.39</v>
      </c>
      <c r="K36" s="120">
        <f t="shared" si="1"/>
        <v>1.7925</v>
      </c>
      <c r="L36" s="126"/>
    </row>
    <row r="37" spans="1:12" ht="36">
      <c r="A37" s="125"/>
      <c r="B37" s="118">
        <f>'Tax Invoice'!D33</f>
        <v>2</v>
      </c>
      <c r="C37" s="10" t="s">
        <v>738</v>
      </c>
      <c r="D37" s="10" t="s">
        <v>738</v>
      </c>
      <c r="E37" s="129" t="s">
        <v>31</v>
      </c>
      <c r="F37" s="145" t="s">
        <v>112</v>
      </c>
      <c r="G37" s="146"/>
      <c r="H37" s="11" t="s">
        <v>784</v>
      </c>
      <c r="I37" s="14">
        <f t="shared" si="0"/>
        <v>0.99250000000000005</v>
      </c>
      <c r="J37" s="14">
        <v>3.97</v>
      </c>
      <c r="K37" s="120">
        <f t="shared" si="1"/>
        <v>1.9850000000000001</v>
      </c>
      <c r="L37" s="126"/>
    </row>
    <row r="38" spans="1:12">
      <c r="A38" s="125"/>
      <c r="B38" s="118">
        <f>'Tax Invoice'!D34</f>
        <v>10</v>
      </c>
      <c r="C38" s="10" t="s">
        <v>740</v>
      </c>
      <c r="D38" s="10" t="s">
        <v>740</v>
      </c>
      <c r="E38" s="129" t="s">
        <v>112</v>
      </c>
      <c r="F38" s="145"/>
      <c r="G38" s="146"/>
      <c r="H38" s="11" t="s">
        <v>775</v>
      </c>
      <c r="I38" s="14">
        <f t="shared" si="0"/>
        <v>4.7500000000000001E-2</v>
      </c>
      <c r="J38" s="14">
        <v>0.19</v>
      </c>
      <c r="K38" s="120">
        <f t="shared" si="1"/>
        <v>0.47499999999999998</v>
      </c>
      <c r="L38" s="126"/>
    </row>
    <row r="39" spans="1:12" ht="24">
      <c r="A39" s="125"/>
      <c r="B39" s="118">
        <f>'Tax Invoice'!D35</f>
        <v>10</v>
      </c>
      <c r="C39" s="10" t="s">
        <v>121</v>
      </c>
      <c r="D39" s="10" t="s">
        <v>121</v>
      </c>
      <c r="E39" s="129"/>
      <c r="F39" s="145"/>
      <c r="G39" s="146"/>
      <c r="H39" s="11" t="s">
        <v>776</v>
      </c>
      <c r="I39" s="14">
        <f t="shared" si="0"/>
        <v>4.4999999999999998E-2</v>
      </c>
      <c r="J39" s="14">
        <v>0.18</v>
      </c>
      <c r="K39" s="120">
        <f t="shared" si="1"/>
        <v>0.44999999999999996</v>
      </c>
      <c r="L39" s="126"/>
    </row>
    <row r="40" spans="1:12" ht="24">
      <c r="A40" s="125"/>
      <c r="B40" s="118">
        <f>'Tax Invoice'!D36</f>
        <v>5</v>
      </c>
      <c r="C40" s="10" t="s">
        <v>743</v>
      </c>
      <c r="D40" s="10" t="s">
        <v>743</v>
      </c>
      <c r="E40" s="129" t="s">
        <v>269</v>
      </c>
      <c r="F40" s="145"/>
      <c r="G40" s="146"/>
      <c r="H40" s="11" t="s">
        <v>744</v>
      </c>
      <c r="I40" s="14">
        <f t="shared" si="0"/>
        <v>0.105</v>
      </c>
      <c r="J40" s="14">
        <v>0.42</v>
      </c>
      <c r="K40" s="120">
        <f t="shared" si="1"/>
        <v>0.52500000000000002</v>
      </c>
      <c r="L40" s="126"/>
    </row>
    <row r="41" spans="1:12" ht="24">
      <c r="A41" s="125"/>
      <c r="B41" s="118">
        <f>'Tax Invoice'!D37</f>
        <v>5</v>
      </c>
      <c r="C41" s="10" t="s">
        <v>743</v>
      </c>
      <c r="D41" s="10" t="s">
        <v>743</v>
      </c>
      <c r="E41" s="129" t="s">
        <v>276</v>
      </c>
      <c r="F41" s="145"/>
      <c r="G41" s="146"/>
      <c r="H41" s="11" t="s">
        <v>744</v>
      </c>
      <c r="I41" s="14">
        <f t="shared" si="0"/>
        <v>0.105</v>
      </c>
      <c r="J41" s="14">
        <v>0.42</v>
      </c>
      <c r="K41" s="120">
        <f t="shared" si="1"/>
        <v>0.52500000000000002</v>
      </c>
      <c r="L41" s="126"/>
    </row>
    <row r="42" spans="1:12" ht="12" customHeight="1">
      <c r="A42" s="125"/>
      <c r="B42" s="118">
        <f>'Tax Invoice'!D38</f>
        <v>8</v>
      </c>
      <c r="C42" s="10" t="s">
        <v>70</v>
      </c>
      <c r="D42" s="10" t="s">
        <v>70</v>
      </c>
      <c r="E42" s="129" t="s">
        <v>31</v>
      </c>
      <c r="F42" s="145"/>
      <c r="G42" s="146"/>
      <c r="H42" s="11" t="s">
        <v>777</v>
      </c>
      <c r="I42" s="14">
        <f t="shared" si="0"/>
        <v>0.38250000000000001</v>
      </c>
      <c r="J42" s="14">
        <v>1.53</v>
      </c>
      <c r="K42" s="120">
        <f t="shared" si="1"/>
        <v>3.06</v>
      </c>
      <c r="L42" s="126"/>
    </row>
    <row r="43" spans="1:12" ht="12" customHeight="1">
      <c r="A43" s="125"/>
      <c r="B43" s="118">
        <f>'Tax Invoice'!D39</f>
        <v>4</v>
      </c>
      <c r="C43" s="10" t="s">
        <v>70</v>
      </c>
      <c r="D43" s="10" t="s">
        <v>70</v>
      </c>
      <c r="E43" s="129" t="s">
        <v>32</v>
      </c>
      <c r="F43" s="145"/>
      <c r="G43" s="146"/>
      <c r="H43" s="11" t="s">
        <v>777</v>
      </c>
      <c r="I43" s="14">
        <f t="shared" si="0"/>
        <v>0.38250000000000001</v>
      </c>
      <c r="J43" s="14">
        <v>1.53</v>
      </c>
      <c r="K43" s="120">
        <f t="shared" si="1"/>
        <v>1.53</v>
      </c>
      <c r="L43" s="126"/>
    </row>
    <row r="44" spans="1:12" ht="12" customHeight="1">
      <c r="A44" s="125"/>
      <c r="B44" s="118">
        <f>'Tax Invoice'!D40</f>
        <v>4</v>
      </c>
      <c r="C44" s="10" t="s">
        <v>70</v>
      </c>
      <c r="D44" s="10" t="s">
        <v>70</v>
      </c>
      <c r="E44" s="129" t="s">
        <v>33</v>
      </c>
      <c r="F44" s="145"/>
      <c r="G44" s="146"/>
      <c r="H44" s="11" t="s">
        <v>777</v>
      </c>
      <c r="I44" s="14">
        <f t="shared" si="0"/>
        <v>0.38250000000000001</v>
      </c>
      <c r="J44" s="14">
        <v>1.53</v>
      </c>
      <c r="K44" s="120">
        <f t="shared" si="1"/>
        <v>1.53</v>
      </c>
      <c r="L44" s="126"/>
    </row>
    <row r="45" spans="1:12" ht="12" customHeight="1">
      <c r="A45" s="125"/>
      <c r="B45" s="118">
        <f>'Tax Invoice'!D41</f>
        <v>4</v>
      </c>
      <c r="C45" s="10" t="s">
        <v>70</v>
      </c>
      <c r="D45" s="10" t="s">
        <v>70</v>
      </c>
      <c r="E45" s="129" t="s">
        <v>34</v>
      </c>
      <c r="F45" s="145"/>
      <c r="G45" s="146"/>
      <c r="H45" s="11" t="s">
        <v>777</v>
      </c>
      <c r="I45" s="14">
        <f t="shared" si="0"/>
        <v>0.38250000000000001</v>
      </c>
      <c r="J45" s="14">
        <v>1.53</v>
      </c>
      <c r="K45" s="120">
        <f t="shared" si="1"/>
        <v>1.53</v>
      </c>
      <c r="L45" s="126"/>
    </row>
    <row r="46" spans="1:12" ht="12" customHeight="1">
      <c r="A46" s="125"/>
      <c r="B46" s="118">
        <f>'Tax Invoice'!D42</f>
        <v>6</v>
      </c>
      <c r="C46" s="10" t="s">
        <v>746</v>
      </c>
      <c r="D46" s="10" t="s">
        <v>746</v>
      </c>
      <c r="E46" s="129" t="s">
        <v>28</v>
      </c>
      <c r="F46" s="145"/>
      <c r="G46" s="146"/>
      <c r="H46" s="11" t="s">
        <v>778</v>
      </c>
      <c r="I46" s="14">
        <f t="shared" si="0"/>
        <v>0.50249999999999995</v>
      </c>
      <c r="J46" s="14">
        <v>2.0099999999999998</v>
      </c>
      <c r="K46" s="120">
        <f t="shared" si="1"/>
        <v>3.0149999999999997</v>
      </c>
      <c r="L46" s="126"/>
    </row>
    <row r="47" spans="1:12" ht="12" customHeight="1">
      <c r="A47" s="125"/>
      <c r="B47" s="118">
        <f>'Tax Invoice'!D43</f>
        <v>10</v>
      </c>
      <c r="C47" s="10" t="s">
        <v>746</v>
      </c>
      <c r="D47" s="10" t="s">
        <v>746</v>
      </c>
      <c r="E47" s="129" t="s">
        <v>30</v>
      </c>
      <c r="F47" s="145"/>
      <c r="G47" s="146"/>
      <c r="H47" s="11" t="s">
        <v>778</v>
      </c>
      <c r="I47" s="14">
        <f t="shared" si="0"/>
        <v>0.50249999999999995</v>
      </c>
      <c r="J47" s="14">
        <v>2.0099999999999998</v>
      </c>
      <c r="K47" s="120">
        <f t="shared" si="1"/>
        <v>5.0249999999999995</v>
      </c>
      <c r="L47" s="126"/>
    </row>
    <row r="48" spans="1:12" ht="12" customHeight="1">
      <c r="A48" s="125"/>
      <c r="B48" s="118">
        <f>'Tax Invoice'!D44</f>
        <v>5</v>
      </c>
      <c r="C48" s="10" t="s">
        <v>746</v>
      </c>
      <c r="D48" s="10" t="s">
        <v>746</v>
      </c>
      <c r="E48" s="129" t="s">
        <v>31</v>
      </c>
      <c r="F48" s="145"/>
      <c r="G48" s="146"/>
      <c r="H48" s="11" t="s">
        <v>778</v>
      </c>
      <c r="I48" s="14">
        <f t="shared" si="0"/>
        <v>0.50249999999999995</v>
      </c>
      <c r="J48" s="14">
        <v>2.0099999999999998</v>
      </c>
      <c r="K48" s="120">
        <f t="shared" si="1"/>
        <v>2.5124999999999997</v>
      </c>
      <c r="L48" s="126"/>
    </row>
    <row r="49" spans="1:12" ht="12.75" customHeight="1">
      <c r="A49" s="125"/>
      <c r="B49" s="118">
        <f>'Tax Invoice'!D45</f>
        <v>4</v>
      </c>
      <c r="C49" s="10" t="s">
        <v>73</v>
      </c>
      <c r="D49" s="10" t="s">
        <v>73</v>
      </c>
      <c r="E49" s="129" t="s">
        <v>30</v>
      </c>
      <c r="F49" s="145" t="s">
        <v>278</v>
      </c>
      <c r="G49" s="146"/>
      <c r="H49" s="11" t="s">
        <v>779</v>
      </c>
      <c r="I49" s="14">
        <f t="shared" si="0"/>
        <v>0.46500000000000002</v>
      </c>
      <c r="J49" s="14">
        <v>1.86</v>
      </c>
      <c r="K49" s="120">
        <f t="shared" si="1"/>
        <v>1.86</v>
      </c>
      <c r="L49" s="126"/>
    </row>
    <row r="50" spans="1:12" ht="12.75" customHeight="1">
      <c r="A50" s="125"/>
      <c r="B50" s="118">
        <f>'Tax Invoice'!D46</f>
        <v>4</v>
      </c>
      <c r="C50" s="10" t="s">
        <v>73</v>
      </c>
      <c r="D50" s="10" t="s">
        <v>73</v>
      </c>
      <c r="E50" s="129" t="s">
        <v>31</v>
      </c>
      <c r="F50" s="145" t="s">
        <v>278</v>
      </c>
      <c r="G50" s="146"/>
      <c r="H50" s="11" t="s">
        <v>779</v>
      </c>
      <c r="I50" s="14">
        <f t="shared" si="0"/>
        <v>0.46500000000000002</v>
      </c>
      <c r="J50" s="14">
        <v>1.86</v>
      </c>
      <c r="K50" s="120">
        <f t="shared" si="1"/>
        <v>1.86</v>
      </c>
      <c r="L50" s="126"/>
    </row>
    <row r="51" spans="1:12" ht="24" customHeight="1">
      <c r="A51" s="125"/>
      <c r="B51" s="118">
        <f>'Tax Invoice'!D47</f>
        <v>2</v>
      </c>
      <c r="C51" s="10" t="s">
        <v>749</v>
      </c>
      <c r="D51" s="10" t="s">
        <v>759</v>
      </c>
      <c r="E51" s="129" t="s">
        <v>750</v>
      </c>
      <c r="F51" s="145"/>
      <c r="G51" s="146"/>
      <c r="H51" s="11" t="s">
        <v>782</v>
      </c>
      <c r="I51" s="14">
        <f t="shared" si="0"/>
        <v>1.03</v>
      </c>
      <c r="J51" s="14">
        <v>4.12</v>
      </c>
      <c r="K51" s="120">
        <f t="shared" si="1"/>
        <v>2.06</v>
      </c>
      <c r="L51" s="126"/>
    </row>
    <row r="52" spans="1:12" ht="24" customHeight="1">
      <c r="A52" s="125"/>
      <c r="B52" s="118">
        <f>'Tax Invoice'!D48</f>
        <v>2</v>
      </c>
      <c r="C52" s="10" t="s">
        <v>749</v>
      </c>
      <c r="D52" s="10" t="s">
        <v>760</v>
      </c>
      <c r="E52" s="129" t="s">
        <v>752</v>
      </c>
      <c r="F52" s="145"/>
      <c r="G52" s="146"/>
      <c r="H52" s="11" t="s">
        <v>782</v>
      </c>
      <c r="I52" s="14">
        <f t="shared" si="0"/>
        <v>1.03</v>
      </c>
      <c r="J52" s="14">
        <v>4.12</v>
      </c>
      <c r="K52" s="120">
        <f t="shared" si="1"/>
        <v>2.06</v>
      </c>
      <c r="L52" s="126"/>
    </row>
    <row r="53" spans="1:12" ht="24" customHeight="1">
      <c r="A53" s="125"/>
      <c r="B53" s="118">
        <f>'Tax Invoice'!D49</f>
        <v>1</v>
      </c>
      <c r="C53" s="10" t="s">
        <v>753</v>
      </c>
      <c r="D53" s="10" t="s">
        <v>753</v>
      </c>
      <c r="E53" s="129" t="s">
        <v>112</v>
      </c>
      <c r="F53" s="145" t="s">
        <v>31</v>
      </c>
      <c r="G53" s="146"/>
      <c r="H53" s="11" t="s">
        <v>787</v>
      </c>
      <c r="I53" s="14">
        <f t="shared" si="0"/>
        <v>0.47749999999999998</v>
      </c>
      <c r="J53" s="14">
        <v>1.91</v>
      </c>
      <c r="K53" s="120">
        <f t="shared" si="1"/>
        <v>0.47749999999999998</v>
      </c>
      <c r="L53" s="126"/>
    </row>
    <row r="54" spans="1:12" ht="24" customHeight="1">
      <c r="A54" s="125"/>
      <c r="B54" s="118">
        <f>'Tax Invoice'!D50</f>
        <v>2</v>
      </c>
      <c r="C54" s="10" t="s">
        <v>755</v>
      </c>
      <c r="D54" s="10" t="s">
        <v>755</v>
      </c>
      <c r="E54" s="129"/>
      <c r="F54" s="145"/>
      <c r="G54" s="146"/>
      <c r="H54" s="11" t="s">
        <v>780</v>
      </c>
      <c r="I54" s="14">
        <f t="shared" si="0"/>
        <v>0.14749999999999999</v>
      </c>
      <c r="J54" s="14">
        <v>0.59</v>
      </c>
      <c r="K54" s="120">
        <f t="shared" si="1"/>
        <v>0.29499999999999998</v>
      </c>
      <c r="L54" s="126"/>
    </row>
    <row r="55" spans="1:12" ht="24" customHeight="1">
      <c r="A55" s="125"/>
      <c r="B55" s="118">
        <f>'Tax Invoice'!D51</f>
        <v>1</v>
      </c>
      <c r="C55" s="10" t="s">
        <v>757</v>
      </c>
      <c r="D55" s="10" t="s">
        <v>757</v>
      </c>
      <c r="E55" s="129"/>
      <c r="F55" s="145"/>
      <c r="G55" s="146"/>
      <c r="H55" s="11" t="s">
        <v>781</v>
      </c>
      <c r="I55" s="14">
        <f t="shared" si="0"/>
        <v>0.17249999999999999</v>
      </c>
      <c r="J55" s="14">
        <v>0.69</v>
      </c>
      <c r="K55" s="120">
        <f t="shared" si="1"/>
        <v>0.17249999999999999</v>
      </c>
      <c r="L55" s="126"/>
    </row>
    <row r="56" spans="1:12" ht="24" customHeight="1">
      <c r="A56" s="125"/>
      <c r="B56" s="118">
        <f>'Tax Invoice'!D52</f>
        <v>2</v>
      </c>
      <c r="C56" s="10" t="s">
        <v>717</v>
      </c>
      <c r="D56" s="10" t="s">
        <v>717</v>
      </c>
      <c r="E56" s="129" t="s">
        <v>112</v>
      </c>
      <c r="F56" s="145"/>
      <c r="G56" s="146"/>
      <c r="H56" s="11" t="s">
        <v>788</v>
      </c>
      <c r="I56" s="14">
        <f t="shared" si="0"/>
        <v>0.89</v>
      </c>
      <c r="J56" s="14">
        <v>3.56</v>
      </c>
      <c r="K56" s="120">
        <f t="shared" si="1"/>
        <v>1.78</v>
      </c>
      <c r="L56" s="126"/>
    </row>
    <row r="57" spans="1:12" ht="24" customHeight="1">
      <c r="A57" s="125"/>
      <c r="B57" s="118">
        <f>'Tax Invoice'!D53</f>
        <v>1</v>
      </c>
      <c r="C57" s="10" t="s">
        <v>717</v>
      </c>
      <c r="D57" s="10" t="s">
        <v>717</v>
      </c>
      <c r="E57" s="129" t="s">
        <v>220</v>
      </c>
      <c r="F57" s="145"/>
      <c r="G57" s="146"/>
      <c r="H57" s="11" t="s">
        <v>788</v>
      </c>
      <c r="I57" s="14">
        <f t="shared" si="0"/>
        <v>0.89</v>
      </c>
      <c r="J57" s="14">
        <v>3.56</v>
      </c>
      <c r="K57" s="120">
        <f t="shared" si="1"/>
        <v>0.89</v>
      </c>
      <c r="L57" s="126"/>
    </row>
    <row r="58" spans="1:12" ht="24" customHeight="1">
      <c r="A58" s="125"/>
      <c r="B58" s="119">
        <f>'Tax Invoice'!D54</f>
        <v>1</v>
      </c>
      <c r="C58" s="12" t="s">
        <v>717</v>
      </c>
      <c r="D58" s="12" t="s">
        <v>717</v>
      </c>
      <c r="E58" s="130" t="s">
        <v>271</v>
      </c>
      <c r="F58" s="147"/>
      <c r="G58" s="148"/>
      <c r="H58" s="13" t="s">
        <v>788</v>
      </c>
      <c r="I58" s="15">
        <f t="shared" si="0"/>
        <v>0.89</v>
      </c>
      <c r="J58" s="15">
        <v>3.56</v>
      </c>
      <c r="K58" s="121">
        <f t="shared" si="1"/>
        <v>0.89</v>
      </c>
      <c r="L58" s="126"/>
    </row>
    <row r="59" spans="1:12" ht="12.75" customHeight="1">
      <c r="A59" s="125"/>
      <c r="B59" s="137"/>
      <c r="C59" s="137"/>
      <c r="D59" s="137"/>
      <c r="E59" s="137"/>
      <c r="F59" s="137"/>
      <c r="G59" s="137"/>
      <c r="H59" s="137"/>
      <c r="I59" s="138" t="s">
        <v>261</v>
      </c>
      <c r="J59" s="138" t="s">
        <v>261</v>
      </c>
      <c r="K59" s="139">
        <f>SUM(K22:K58)</f>
        <v>48.962500000000006</v>
      </c>
      <c r="L59" s="126"/>
    </row>
    <row r="60" spans="1:12" ht="12.75" customHeight="1">
      <c r="A60" s="125"/>
      <c r="B60" s="137"/>
      <c r="C60" s="137"/>
      <c r="D60" s="137"/>
      <c r="E60" s="137"/>
      <c r="F60" s="137"/>
      <c r="G60" s="137"/>
      <c r="H60" s="137"/>
      <c r="I60" s="138" t="s">
        <v>767</v>
      </c>
      <c r="J60" s="138" t="s">
        <v>190</v>
      </c>
      <c r="K60" s="139">
        <f>Invoice!J60</f>
        <v>19.22</v>
      </c>
      <c r="L60" s="126"/>
    </row>
    <row r="61" spans="1:12" ht="12.75" customHeight="1">
      <c r="A61" s="125"/>
      <c r="B61" s="137"/>
      <c r="C61" s="137"/>
      <c r="D61" s="137"/>
      <c r="E61" s="137"/>
      <c r="F61" s="137"/>
      <c r="G61" s="137"/>
      <c r="H61" s="137"/>
      <c r="I61" s="138" t="s">
        <v>263</v>
      </c>
      <c r="J61" s="138" t="s">
        <v>263</v>
      </c>
      <c r="K61" s="139">
        <f>SUM(K59:K60)</f>
        <v>68.182500000000005</v>
      </c>
      <c r="L61" s="126"/>
    </row>
    <row r="62" spans="1:12" ht="12.75" customHeight="1">
      <c r="A62" s="6"/>
      <c r="B62" s="7"/>
      <c r="C62" s="7"/>
      <c r="D62" s="7"/>
      <c r="E62" s="7"/>
      <c r="F62" s="7"/>
      <c r="G62" s="7"/>
      <c r="H62" s="7" t="s">
        <v>768</v>
      </c>
      <c r="I62" s="7"/>
      <c r="J62" s="7"/>
      <c r="K62" s="7"/>
      <c r="L62" s="8"/>
    </row>
  </sheetData>
  <mergeCells count="41">
    <mergeCell ref="F22:G22"/>
    <mergeCell ref="F23:G23"/>
    <mergeCell ref="F24:G24"/>
    <mergeCell ref="K10:K11"/>
    <mergeCell ref="K14:K15"/>
    <mergeCell ref="F20:G20"/>
    <mergeCell ref="F21:G21"/>
    <mergeCell ref="F36:G36"/>
    <mergeCell ref="F33:G33"/>
    <mergeCell ref="F34:G34"/>
    <mergeCell ref="F35:G35"/>
    <mergeCell ref="F29:G29"/>
    <mergeCell ref="F30:G30"/>
    <mergeCell ref="F31:G31"/>
    <mergeCell ref="F25:G25"/>
    <mergeCell ref="F26:G26"/>
    <mergeCell ref="F27:G27"/>
    <mergeCell ref="F28:G28"/>
    <mergeCell ref="F32:G32"/>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7:G57"/>
    <mergeCell ref="F58:G58"/>
    <mergeCell ref="F52:G52"/>
    <mergeCell ref="F53:G53"/>
    <mergeCell ref="F54:G54"/>
    <mergeCell ref="F55:G55"/>
    <mergeCell ref="F56:G56"/>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206</v>
      </c>
      <c r="O1" t="s">
        <v>149</v>
      </c>
      <c r="T1" t="s">
        <v>261</v>
      </c>
      <c r="U1">
        <v>195.85000000000002</v>
      </c>
    </row>
    <row r="2" spans="1:21" ht="15.75">
      <c r="A2" s="125"/>
      <c r="B2" s="135" t="s">
        <v>139</v>
      </c>
      <c r="C2" s="131"/>
      <c r="D2" s="131"/>
      <c r="E2" s="131"/>
      <c r="F2" s="131"/>
      <c r="G2" s="131"/>
      <c r="H2" s="131"/>
      <c r="I2" s="136" t="s">
        <v>145</v>
      </c>
      <c r="J2" s="126"/>
      <c r="T2" t="s">
        <v>190</v>
      </c>
      <c r="U2">
        <v>19.22</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215.07000000000002</v>
      </c>
    </row>
    <row r="5" spans="1:21">
      <c r="A5" s="125"/>
      <c r="B5" s="132" t="s">
        <v>142</v>
      </c>
      <c r="C5" s="131"/>
      <c r="D5" s="131"/>
      <c r="E5" s="131"/>
      <c r="F5" s="131"/>
      <c r="G5" s="131"/>
      <c r="H5" s="131"/>
      <c r="I5" s="131"/>
      <c r="J5" s="126"/>
      <c r="S5" t="s">
        <v>761</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719</v>
      </c>
      <c r="C10" s="131"/>
      <c r="D10" s="131"/>
      <c r="E10" s="126"/>
      <c r="F10" s="127"/>
      <c r="G10" s="127" t="s">
        <v>719</v>
      </c>
      <c r="H10" s="131"/>
      <c r="I10" s="149"/>
      <c r="J10" s="126"/>
    </row>
    <row r="11" spans="1:21">
      <c r="A11" s="125"/>
      <c r="B11" s="125" t="s">
        <v>720</v>
      </c>
      <c r="C11" s="131"/>
      <c r="D11" s="131"/>
      <c r="E11" s="126"/>
      <c r="F11" s="127"/>
      <c r="G11" s="127" t="s">
        <v>720</v>
      </c>
      <c r="H11" s="131"/>
      <c r="I11" s="150"/>
      <c r="J11" s="126"/>
    </row>
    <row r="12" spans="1:21">
      <c r="A12" s="125"/>
      <c r="B12" s="125" t="s">
        <v>721</v>
      </c>
      <c r="C12" s="131"/>
      <c r="D12" s="131"/>
      <c r="E12" s="126"/>
      <c r="F12" s="127"/>
      <c r="G12" s="127" t="s">
        <v>721</v>
      </c>
      <c r="H12" s="131"/>
      <c r="I12" s="131"/>
      <c r="J12" s="126"/>
    </row>
    <row r="13" spans="1:21">
      <c r="A13" s="125"/>
      <c r="B13" s="125" t="s">
        <v>722</v>
      </c>
      <c r="C13" s="131"/>
      <c r="D13" s="131"/>
      <c r="E13" s="126"/>
      <c r="F13" s="127"/>
      <c r="G13" s="127" t="s">
        <v>722</v>
      </c>
      <c r="H13" s="131"/>
      <c r="I13" s="110" t="s">
        <v>16</v>
      </c>
      <c r="J13" s="126"/>
    </row>
    <row r="14" spans="1:21">
      <c r="A14" s="125"/>
      <c r="B14" s="125" t="s">
        <v>723</v>
      </c>
      <c r="C14" s="131"/>
      <c r="D14" s="131"/>
      <c r="E14" s="126"/>
      <c r="F14" s="127"/>
      <c r="G14" s="127" t="s">
        <v>723</v>
      </c>
      <c r="H14" s="131"/>
      <c r="I14" s="151">
        <v>45169</v>
      </c>
      <c r="J14" s="126"/>
    </row>
    <row r="15" spans="1:21">
      <c r="A15" s="125"/>
      <c r="B15" s="6" t="s">
        <v>11</v>
      </c>
      <c r="C15" s="7"/>
      <c r="D15" s="7"/>
      <c r="E15" s="8"/>
      <c r="F15" s="127"/>
      <c r="G15" s="9" t="s">
        <v>11</v>
      </c>
      <c r="H15" s="131"/>
      <c r="I15" s="152"/>
      <c r="J15" s="126"/>
    </row>
    <row r="16" spans="1:21">
      <c r="A16" s="125"/>
      <c r="B16" s="131"/>
      <c r="C16" s="131"/>
      <c r="D16" s="131"/>
      <c r="E16" s="131"/>
      <c r="F16" s="131"/>
      <c r="G16" s="131"/>
      <c r="H16" s="134" t="s">
        <v>147</v>
      </c>
      <c r="I16" s="140">
        <v>39815</v>
      </c>
      <c r="J16" s="126"/>
    </row>
    <row r="17" spans="1:16">
      <c r="A17" s="125"/>
      <c r="B17" s="131" t="s">
        <v>724</v>
      </c>
      <c r="C17" s="131"/>
      <c r="D17" s="131"/>
      <c r="E17" s="131"/>
      <c r="F17" s="131"/>
      <c r="G17" s="131"/>
      <c r="H17" s="134" t="s">
        <v>148</v>
      </c>
      <c r="I17" s="140"/>
      <c r="J17" s="126"/>
    </row>
    <row r="18" spans="1:16" ht="18">
      <c r="A18" s="125"/>
      <c r="B18" s="131" t="s">
        <v>725</v>
      </c>
      <c r="C18" s="131"/>
      <c r="D18" s="131"/>
      <c r="E18" s="131"/>
      <c r="F18" s="131"/>
      <c r="G18" s="131"/>
      <c r="H18" s="133" t="s">
        <v>264</v>
      </c>
      <c r="I18" s="115" t="s">
        <v>138</v>
      </c>
      <c r="J18" s="126"/>
    </row>
    <row r="19" spans="1:16">
      <c r="A19" s="125"/>
      <c r="B19" s="131"/>
      <c r="C19" s="131"/>
      <c r="D19" s="131"/>
      <c r="E19" s="131"/>
      <c r="F19" s="131"/>
      <c r="G19" s="131"/>
      <c r="H19" s="131"/>
      <c r="I19" s="131"/>
      <c r="J19" s="126"/>
      <c r="P19">
        <v>45169</v>
      </c>
    </row>
    <row r="20" spans="1:16">
      <c r="A20" s="125"/>
      <c r="B20" s="111" t="s">
        <v>204</v>
      </c>
      <c r="C20" s="111" t="s">
        <v>205</v>
      </c>
      <c r="D20" s="128" t="s">
        <v>206</v>
      </c>
      <c r="E20" s="153" t="s">
        <v>207</v>
      </c>
      <c r="F20" s="154"/>
      <c r="G20" s="111" t="s">
        <v>174</v>
      </c>
      <c r="H20" s="111" t="s">
        <v>208</v>
      </c>
      <c r="I20" s="111" t="s">
        <v>26</v>
      </c>
      <c r="J20" s="126"/>
    </row>
    <row r="21" spans="1:16">
      <c r="A21" s="125"/>
      <c r="B21" s="116"/>
      <c r="C21" s="116"/>
      <c r="D21" s="117"/>
      <c r="E21" s="155"/>
      <c r="F21" s="156"/>
      <c r="G21" s="116" t="s">
        <v>146</v>
      </c>
      <c r="H21" s="116"/>
      <c r="I21" s="116"/>
      <c r="J21" s="126"/>
    </row>
    <row r="22" spans="1:16" ht="192">
      <c r="A22" s="125"/>
      <c r="B22" s="118">
        <v>20</v>
      </c>
      <c r="C22" s="10" t="s">
        <v>668</v>
      </c>
      <c r="D22" s="129" t="s">
        <v>31</v>
      </c>
      <c r="E22" s="145" t="s">
        <v>112</v>
      </c>
      <c r="F22" s="146"/>
      <c r="G22" s="11" t="s">
        <v>726</v>
      </c>
      <c r="H22" s="14">
        <v>0.83</v>
      </c>
      <c r="I22" s="120">
        <f t="shared" ref="I22:I58" si="0">H22*B22</f>
        <v>16.599999999999998</v>
      </c>
      <c r="J22" s="126"/>
    </row>
    <row r="23" spans="1:16" ht="192">
      <c r="A23" s="125"/>
      <c r="B23" s="118">
        <v>3</v>
      </c>
      <c r="C23" s="10" t="s">
        <v>668</v>
      </c>
      <c r="D23" s="129" t="s">
        <v>31</v>
      </c>
      <c r="E23" s="145" t="s">
        <v>218</v>
      </c>
      <c r="F23" s="146"/>
      <c r="G23" s="11" t="s">
        <v>726</v>
      </c>
      <c r="H23" s="14">
        <v>0.83</v>
      </c>
      <c r="I23" s="120">
        <f t="shared" si="0"/>
        <v>2.4899999999999998</v>
      </c>
      <c r="J23" s="126"/>
    </row>
    <row r="24" spans="1:16" ht="192">
      <c r="A24" s="125"/>
      <c r="B24" s="118">
        <v>3</v>
      </c>
      <c r="C24" s="10" t="s">
        <v>668</v>
      </c>
      <c r="D24" s="129" t="s">
        <v>31</v>
      </c>
      <c r="E24" s="145" t="s">
        <v>269</v>
      </c>
      <c r="F24" s="146"/>
      <c r="G24" s="11" t="s">
        <v>726</v>
      </c>
      <c r="H24" s="14">
        <v>0.83</v>
      </c>
      <c r="I24" s="120">
        <f t="shared" si="0"/>
        <v>2.4899999999999998</v>
      </c>
      <c r="J24" s="126"/>
    </row>
    <row r="25" spans="1:16" ht="192">
      <c r="A25" s="125"/>
      <c r="B25" s="118">
        <v>3</v>
      </c>
      <c r="C25" s="10" t="s">
        <v>668</v>
      </c>
      <c r="D25" s="129" t="s">
        <v>31</v>
      </c>
      <c r="E25" s="145" t="s">
        <v>220</v>
      </c>
      <c r="F25" s="146"/>
      <c r="G25" s="11" t="s">
        <v>726</v>
      </c>
      <c r="H25" s="14">
        <v>0.83</v>
      </c>
      <c r="I25" s="120">
        <f t="shared" si="0"/>
        <v>2.4899999999999998</v>
      </c>
      <c r="J25" s="126"/>
    </row>
    <row r="26" spans="1:16" ht="192">
      <c r="A26" s="125"/>
      <c r="B26" s="118">
        <v>3</v>
      </c>
      <c r="C26" s="10" t="s">
        <v>668</v>
      </c>
      <c r="D26" s="129" t="s">
        <v>31</v>
      </c>
      <c r="E26" s="145" t="s">
        <v>271</v>
      </c>
      <c r="F26" s="146"/>
      <c r="G26" s="11" t="s">
        <v>726</v>
      </c>
      <c r="H26" s="14">
        <v>0.83</v>
      </c>
      <c r="I26" s="120">
        <f t="shared" si="0"/>
        <v>2.4899999999999998</v>
      </c>
      <c r="J26" s="126"/>
    </row>
    <row r="27" spans="1:16" ht="132">
      <c r="A27" s="125"/>
      <c r="B27" s="118">
        <v>3</v>
      </c>
      <c r="C27" s="10" t="s">
        <v>625</v>
      </c>
      <c r="D27" s="129" t="s">
        <v>31</v>
      </c>
      <c r="E27" s="145" t="s">
        <v>727</v>
      </c>
      <c r="F27" s="146"/>
      <c r="G27" s="11" t="s">
        <v>627</v>
      </c>
      <c r="H27" s="14">
        <v>0.76</v>
      </c>
      <c r="I27" s="120">
        <f t="shared" si="0"/>
        <v>2.2800000000000002</v>
      </c>
      <c r="J27" s="126"/>
    </row>
    <row r="28" spans="1:16" ht="108">
      <c r="A28" s="125"/>
      <c r="B28" s="118">
        <v>10</v>
      </c>
      <c r="C28" s="10" t="s">
        <v>728</v>
      </c>
      <c r="D28" s="129" t="s">
        <v>32</v>
      </c>
      <c r="E28" s="145"/>
      <c r="F28" s="146"/>
      <c r="G28" s="11" t="s">
        <v>729</v>
      </c>
      <c r="H28" s="14">
        <v>0.2</v>
      </c>
      <c r="I28" s="120">
        <f t="shared" si="0"/>
        <v>2</v>
      </c>
      <c r="J28" s="126"/>
    </row>
    <row r="29" spans="1:16" ht="108">
      <c r="A29" s="125"/>
      <c r="B29" s="118">
        <v>20</v>
      </c>
      <c r="C29" s="10" t="s">
        <v>730</v>
      </c>
      <c r="D29" s="129" t="s">
        <v>31</v>
      </c>
      <c r="E29" s="145"/>
      <c r="F29" s="146"/>
      <c r="G29" s="11" t="s">
        <v>731</v>
      </c>
      <c r="H29" s="14">
        <v>0.23</v>
      </c>
      <c r="I29" s="120">
        <f t="shared" si="0"/>
        <v>4.6000000000000005</v>
      </c>
      <c r="J29" s="126"/>
    </row>
    <row r="30" spans="1:16" ht="84">
      <c r="A30" s="125"/>
      <c r="B30" s="118">
        <v>20</v>
      </c>
      <c r="C30" s="10" t="s">
        <v>662</v>
      </c>
      <c r="D30" s="129" t="s">
        <v>30</v>
      </c>
      <c r="E30" s="145"/>
      <c r="F30" s="146"/>
      <c r="G30" s="11" t="s">
        <v>664</v>
      </c>
      <c r="H30" s="14">
        <v>0.16</v>
      </c>
      <c r="I30" s="120">
        <f t="shared" si="0"/>
        <v>3.2</v>
      </c>
      <c r="J30" s="126"/>
    </row>
    <row r="31" spans="1:16" ht="84">
      <c r="A31" s="125"/>
      <c r="B31" s="118">
        <v>20</v>
      </c>
      <c r="C31" s="10" t="s">
        <v>662</v>
      </c>
      <c r="D31" s="129" t="s">
        <v>32</v>
      </c>
      <c r="E31" s="145"/>
      <c r="F31" s="146"/>
      <c r="G31" s="11" t="s">
        <v>664</v>
      </c>
      <c r="H31" s="14">
        <v>0.16</v>
      </c>
      <c r="I31" s="120">
        <f t="shared" si="0"/>
        <v>3.2</v>
      </c>
      <c r="J31" s="126"/>
    </row>
    <row r="32" spans="1:16" ht="240">
      <c r="A32" s="125"/>
      <c r="B32" s="118">
        <v>2</v>
      </c>
      <c r="C32" s="10" t="s">
        <v>732</v>
      </c>
      <c r="D32" s="129" t="s">
        <v>31</v>
      </c>
      <c r="E32" s="145" t="s">
        <v>112</v>
      </c>
      <c r="F32" s="146"/>
      <c r="G32" s="11" t="s">
        <v>762</v>
      </c>
      <c r="H32" s="14">
        <v>1.62</v>
      </c>
      <c r="I32" s="120">
        <f t="shared" si="0"/>
        <v>3.24</v>
      </c>
      <c r="J32" s="126"/>
    </row>
    <row r="33" spans="1:10" ht="240">
      <c r="A33" s="125"/>
      <c r="B33" s="118">
        <v>1</v>
      </c>
      <c r="C33" s="10" t="s">
        <v>732</v>
      </c>
      <c r="D33" s="129" t="s">
        <v>31</v>
      </c>
      <c r="E33" s="145" t="s">
        <v>275</v>
      </c>
      <c r="F33" s="146"/>
      <c r="G33" s="11" t="s">
        <v>762</v>
      </c>
      <c r="H33" s="14">
        <v>1.62</v>
      </c>
      <c r="I33" s="120">
        <f t="shared" si="0"/>
        <v>1.62</v>
      </c>
      <c r="J33" s="126"/>
    </row>
    <row r="34" spans="1:10" ht="288">
      <c r="A34" s="125"/>
      <c r="B34" s="118">
        <v>1</v>
      </c>
      <c r="C34" s="10" t="s">
        <v>733</v>
      </c>
      <c r="D34" s="129" t="s">
        <v>31</v>
      </c>
      <c r="E34" s="145" t="s">
        <v>112</v>
      </c>
      <c r="F34" s="146"/>
      <c r="G34" s="11" t="s">
        <v>734</v>
      </c>
      <c r="H34" s="14">
        <v>2.08</v>
      </c>
      <c r="I34" s="120">
        <f t="shared" si="0"/>
        <v>2.08</v>
      </c>
      <c r="J34" s="126"/>
    </row>
    <row r="35" spans="1:10" ht="216">
      <c r="A35" s="125"/>
      <c r="B35" s="118">
        <v>1</v>
      </c>
      <c r="C35" s="10" t="s">
        <v>735</v>
      </c>
      <c r="D35" s="129" t="s">
        <v>275</v>
      </c>
      <c r="E35" s="145"/>
      <c r="F35" s="146"/>
      <c r="G35" s="11" t="s">
        <v>763</v>
      </c>
      <c r="H35" s="14">
        <v>1.87</v>
      </c>
      <c r="I35" s="120">
        <f t="shared" si="0"/>
        <v>1.87</v>
      </c>
      <c r="J35" s="126"/>
    </row>
    <row r="36" spans="1:10" ht="192">
      <c r="A36" s="125"/>
      <c r="B36" s="118">
        <v>3</v>
      </c>
      <c r="C36" s="10" t="s">
        <v>736</v>
      </c>
      <c r="D36" s="129" t="s">
        <v>245</v>
      </c>
      <c r="E36" s="145" t="s">
        <v>31</v>
      </c>
      <c r="F36" s="146"/>
      <c r="G36" s="11" t="s">
        <v>737</v>
      </c>
      <c r="H36" s="14">
        <v>2.39</v>
      </c>
      <c r="I36" s="120">
        <f t="shared" si="0"/>
        <v>7.17</v>
      </c>
      <c r="J36" s="126"/>
    </row>
    <row r="37" spans="1:10" ht="336">
      <c r="A37" s="125"/>
      <c r="B37" s="118">
        <v>2</v>
      </c>
      <c r="C37" s="10" t="s">
        <v>738</v>
      </c>
      <c r="D37" s="129" t="s">
        <v>31</v>
      </c>
      <c r="E37" s="145" t="s">
        <v>112</v>
      </c>
      <c r="F37" s="146"/>
      <c r="G37" s="11" t="s">
        <v>739</v>
      </c>
      <c r="H37" s="14">
        <v>3.97</v>
      </c>
      <c r="I37" s="120">
        <f t="shared" si="0"/>
        <v>7.94</v>
      </c>
      <c r="J37" s="126"/>
    </row>
    <row r="38" spans="1:10" ht="120">
      <c r="A38" s="125"/>
      <c r="B38" s="118">
        <v>10</v>
      </c>
      <c r="C38" s="10" t="s">
        <v>740</v>
      </c>
      <c r="D38" s="129" t="s">
        <v>112</v>
      </c>
      <c r="E38" s="145"/>
      <c r="F38" s="146"/>
      <c r="G38" s="11" t="s">
        <v>741</v>
      </c>
      <c r="H38" s="14">
        <v>0.19</v>
      </c>
      <c r="I38" s="120">
        <f t="shared" si="0"/>
        <v>1.9</v>
      </c>
      <c r="J38" s="126"/>
    </row>
    <row r="39" spans="1:10" ht="132">
      <c r="A39" s="125"/>
      <c r="B39" s="118">
        <v>10</v>
      </c>
      <c r="C39" s="10" t="s">
        <v>121</v>
      </c>
      <c r="D39" s="129"/>
      <c r="E39" s="145"/>
      <c r="F39" s="146"/>
      <c r="G39" s="11" t="s">
        <v>742</v>
      </c>
      <c r="H39" s="14">
        <v>0.18</v>
      </c>
      <c r="I39" s="120">
        <f t="shared" si="0"/>
        <v>1.7999999999999998</v>
      </c>
      <c r="J39" s="126"/>
    </row>
    <row r="40" spans="1:10" ht="132">
      <c r="A40" s="125"/>
      <c r="B40" s="118">
        <v>5</v>
      </c>
      <c r="C40" s="10" t="s">
        <v>743</v>
      </c>
      <c r="D40" s="129" t="s">
        <v>269</v>
      </c>
      <c r="E40" s="145"/>
      <c r="F40" s="146"/>
      <c r="G40" s="11" t="s">
        <v>744</v>
      </c>
      <c r="H40" s="14">
        <v>0.42</v>
      </c>
      <c r="I40" s="120">
        <f t="shared" si="0"/>
        <v>2.1</v>
      </c>
      <c r="J40" s="126"/>
    </row>
    <row r="41" spans="1:10" ht="132">
      <c r="A41" s="125"/>
      <c r="B41" s="118">
        <v>5</v>
      </c>
      <c r="C41" s="10" t="s">
        <v>743</v>
      </c>
      <c r="D41" s="129" t="s">
        <v>276</v>
      </c>
      <c r="E41" s="145"/>
      <c r="F41" s="146"/>
      <c r="G41" s="11" t="s">
        <v>744</v>
      </c>
      <c r="H41" s="14">
        <v>0.42</v>
      </c>
      <c r="I41" s="120">
        <f t="shared" si="0"/>
        <v>2.1</v>
      </c>
      <c r="J41" s="126"/>
    </row>
    <row r="42" spans="1:10" ht="96">
      <c r="A42" s="125"/>
      <c r="B42" s="118">
        <v>8</v>
      </c>
      <c r="C42" s="10" t="s">
        <v>70</v>
      </c>
      <c r="D42" s="129" t="s">
        <v>31</v>
      </c>
      <c r="E42" s="145"/>
      <c r="F42" s="146"/>
      <c r="G42" s="11" t="s">
        <v>745</v>
      </c>
      <c r="H42" s="14">
        <v>1.53</v>
      </c>
      <c r="I42" s="120">
        <f t="shared" si="0"/>
        <v>12.24</v>
      </c>
      <c r="J42" s="126"/>
    </row>
    <row r="43" spans="1:10" ht="96">
      <c r="A43" s="125"/>
      <c r="B43" s="118">
        <v>4</v>
      </c>
      <c r="C43" s="10" t="s">
        <v>70</v>
      </c>
      <c r="D43" s="129" t="s">
        <v>32</v>
      </c>
      <c r="E43" s="145"/>
      <c r="F43" s="146"/>
      <c r="G43" s="11" t="s">
        <v>745</v>
      </c>
      <c r="H43" s="14">
        <v>1.53</v>
      </c>
      <c r="I43" s="120">
        <f t="shared" si="0"/>
        <v>6.12</v>
      </c>
      <c r="J43" s="126"/>
    </row>
    <row r="44" spans="1:10" ht="96">
      <c r="A44" s="125"/>
      <c r="B44" s="118">
        <v>4</v>
      </c>
      <c r="C44" s="10" t="s">
        <v>70</v>
      </c>
      <c r="D44" s="129" t="s">
        <v>33</v>
      </c>
      <c r="E44" s="145"/>
      <c r="F44" s="146"/>
      <c r="G44" s="11" t="s">
        <v>745</v>
      </c>
      <c r="H44" s="14">
        <v>1.53</v>
      </c>
      <c r="I44" s="120">
        <f t="shared" si="0"/>
        <v>6.12</v>
      </c>
      <c r="J44" s="126"/>
    </row>
    <row r="45" spans="1:10" ht="96">
      <c r="A45" s="125"/>
      <c r="B45" s="118">
        <v>4</v>
      </c>
      <c r="C45" s="10" t="s">
        <v>70</v>
      </c>
      <c r="D45" s="129" t="s">
        <v>34</v>
      </c>
      <c r="E45" s="145"/>
      <c r="F45" s="146"/>
      <c r="G45" s="11" t="s">
        <v>745</v>
      </c>
      <c r="H45" s="14">
        <v>1.53</v>
      </c>
      <c r="I45" s="120">
        <f t="shared" si="0"/>
        <v>6.12</v>
      </c>
      <c r="J45" s="126"/>
    </row>
    <row r="46" spans="1:10" ht="96">
      <c r="A46" s="125"/>
      <c r="B46" s="118">
        <v>6</v>
      </c>
      <c r="C46" s="10" t="s">
        <v>746</v>
      </c>
      <c r="D46" s="129" t="s">
        <v>28</v>
      </c>
      <c r="E46" s="145"/>
      <c r="F46" s="146"/>
      <c r="G46" s="11" t="s">
        <v>747</v>
      </c>
      <c r="H46" s="14">
        <v>2.0099999999999998</v>
      </c>
      <c r="I46" s="120">
        <f t="shared" si="0"/>
        <v>12.059999999999999</v>
      </c>
      <c r="J46" s="126"/>
    </row>
    <row r="47" spans="1:10" ht="96">
      <c r="A47" s="125"/>
      <c r="B47" s="118">
        <v>10</v>
      </c>
      <c r="C47" s="10" t="s">
        <v>746</v>
      </c>
      <c r="D47" s="129" t="s">
        <v>30</v>
      </c>
      <c r="E47" s="145"/>
      <c r="F47" s="146"/>
      <c r="G47" s="11" t="s">
        <v>747</v>
      </c>
      <c r="H47" s="14">
        <v>2.0099999999999998</v>
      </c>
      <c r="I47" s="120">
        <f t="shared" si="0"/>
        <v>20.099999999999998</v>
      </c>
      <c r="J47" s="126"/>
    </row>
    <row r="48" spans="1:10" ht="96">
      <c r="A48" s="125"/>
      <c r="B48" s="118">
        <v>5</v>
      </c>
      <c r="C48" s="10" t="s">
        <v>746</v>
      </c>
      <c r="D48" s="129" t="s">
        <v>31</v>
      </c>
      <c r="E48" s="145"/>
      <c r="F48" s="146"/>
      <c r="G48" s="11" t="s">
        <v>747</v>
      </c>
      <c r="H48" s="14">
        <v>2.0099999999999998</v>
      </c>
      <c r="I48" s="120">
        <f t="shared" si="0"/>
        <v>10.049999999999999</v>
      </c>
      <c r="J48" s="126"/>
    </row>
    <row r="49" spans="1:10" ht="96">
      <c r="A49" s="125"/>
      <c r="B49" s="118">
        <v>4</v>
      </c>
      <c r="C49" s="10" t="s">
        <v>73</v>
      </c>
      <c r="D49" s="129" t="s">
        <v>30</v>
      </c>
      <c r="E49" s="145" t="s">
        <v>278</v>
      </c>
      <c r="F49" s="146"/>
      <c r="G49" s="11" t="s">
        <v>748</v>
      </c>
      <c r="H49" s="14">
        <v>1.86</v>
      </c>
      <c r="I49" s="120">
        <f t="shared" si="0"/>
        <v>7.44</v>
      </c>
      <c r="J49" s="126"/>
    </row>
    <row r="50" spans="1:10" ht="96">
      <c r="A50" s="125"/>
      <c r="B50" s="118">
        <v>4</v>
      </c>
      <c r="C50" s="10" t="s">
        <v>73</v>
      </c>
      <c r="D50" s="129" t="s">
        <v>31</v>
      </c>
      <c r="E50" s="145" t="s">
        <v>278</v>
      </c>
      <c r="F50" s="146"/>
      <c r="G50" s="11" t="s">
        <v>748</v>
      </c>
      <c r="H50" s="14">
        <v>1.86</v>
      </c>
      <c r="I50" s="120">
        <f t="shared" si="0"/>
        <v>7.44</v>
      </c>
      <c r="J50" s="126"/>
    </row>
    <row r="51" spans="1:10" ht="180">
      <c r="A51" s="125"/>
      <c r="B51" s="118">
        <v>2</v>
      </c>
      <c r="C51" s="10" t="s">
        <v>749</v>
      </c>
      <c r="D51" s="129" t="s">
        <v>750</v>
      </c>
      <c r="E51" s="145"/>
      <c r="F51" s="146"/>
      <c r="G51" s="11" t="s">
        <v>751</v>
      </c>
      <c r="H51" s="14">
        <v>4.12</v>
      </c>
      <c r="I51" s="120">
        <f t="shared" si="0"/>
        <v>8.24</v>
      </c>
      <c r="J51" s="126"/>
    </row>
    <row r="52" spans="1:10" ht="180">
      <c r="A52" s="125"/>
      <c r="B52" s="118">
        <v>2</v>
      </c>
      <c r="C52" s="10" t="s">
        <v>749</v>
      </c>
      <c r="D52" s="129" t="s">
        <v>752</v>
      </c>
      <c r="E52" s="145"/>
      <c r="F52" s="146"/>
      <c r="G52" s="11" t="s">
        <v>751</v>
      </c>
      <c r="H52" s="14">
        <v>4.12</v>
      </c>
      <c r="I52" s="120">
        <f t="shared" si="0"/>
        <v>8.24</v>
      </c>
      <c r="J52" s="126"/>
    </row>
    <row r="53" spans="1:10" ht="168">
      <c r="A53" s="125"/>
      <c r="B53" s="118">
        <v>1</v>
      </c>
      <c r="C53" s="10" t="s">
        <v>753</v>
      </c>
      <c r="D53" s="129" t="s">
        <v>112</v>
      </c>
      <c r="E53" s="145" t="s">
        <v>31</v>
      </c>
      <c r="F53" s="146"/>
      <c r="G53" s="11" t="s">
        <v>754</v>
      </c>
      <c r="H53" s="14">
        <v>1.91</v>
      </c>
      <c r="I53" s="120">
        <f t="shared" si="0"/>
        <v>1.91</v>
      </c>
      <c r="J53" s="126"/>
    </row>
    <row r="54" spans="1:10" ht="132">
      <c r="A54" s="125"/>
      <c r="B54" s="118">
        <v>2</v>
      </c>
      <c r="C54" s="10" t="s">
        <v>755</v>
      </c>
      <c r="D54" s="129"/>
      <c r="E54" s="145"/>
      <c r="F54" s="146"/>
      <c r="G54" s="11" t="s">
        <v>756</v>
      </c>
      <c r="H54" s="14">
        <v>0.59</v>
      </c>
      <c r="I54" s="120">
        <f t="shared" si="0"/>
        <v>1.18</v>
      </c>
      <c r="J54" s="126"/>
    </row>
    <row r="55" spans="1:10" ht="132">
      <c r="A55" s="125"/>
      <c r="B55" s="118">
        <v>1</v>
      </c>
      <c r="C55" s="10" t="s">
        <v>757</v>
      </c>
      <c r="D55" s="129"/>
      <c r="E55" s="145"/>
      <c r="F55" s="146"/>
      <c r="G55" s="11" t="s">
        <v>758</v>
      </c>
      <c r="H55" s="14">
        <v>0.69</v>
      </c>
      <c r="I55" s="120">
        <f t="shared" si="0"/>
        <v>0.69</v>
      </c>
      <c r="J55" s="126"/>
    </row>
    <row r="56" spans="1:10" ht="156">
      <c r="A56" s="125"/>
      <c r="B56" s="118">
        <v>2</v>
      </c>
      <c r="C56" s="10" t="s">
        <v>717</v>
      </c>
      <c r="D56" s="129" t="s">
        <v>112</v>
      </c>
      <c r="E56" s="145"/>
      <c r="F56" s="146"/>
      <c r="G56" s="11" t="s">
        <v>718</v>
      </c>
      <c r="H56" s="14">
        <v>3.56</v>
      </c>
      <c r="I56" s="120">
        <f t="shared" si="0"/>
        <v>7.12</v>
      </c>
      <c r="J56" s="126"/>
    </row>
    <row r="57" spans="1:10" ht="156">
      <c r="A57" s="125"/>
      <c r="B57" s="118">
        <v>1</v>
      </c>
      <c r="C57" s="10" t="s">
        <v>717</v>
      </c>
      <c r="D57" s="129" t="s">
        <v>220</v>
      </c>
      <c r="E57" s="145"/>
      <c r="F57" s="146"/>
      <c r="G57" s="11" t="s">
        <v>718</v>
      </c>
      <c r="H57" s="14">
        <v>3.56</v>
      </c>
      <c r="I57" s="120">
        <f t="shared" si="0"/>
        <v>3.56</v>
      </c>
      <c r="J57" s="126"/>
    </row>
    <row r="58" spans="1:10" ht="156">
      <c r="A58" s="125"/>
      <c r="B58" s="119">
        <v>1</v>
      </c>
      <c r="C58" s="12" t="s">
        <v>717</v>
      </c>
      <c r="D58" s="130" t="s">
        <v>271</v>
      </c>
      <c r="E58" s="147"/>
      <c r="F58" s="148"/>
      <c r="G58" s="13" t="s">
        <v>718</v>
      </c>
      <c r="H58" s="15">
        <v>3.56</v>
      </c>
      <c r="I58" s="121">
        <f t="shared" si="0"/>
        <v>3.56</v>
      </c>
      <c r="J58" s="126"/>
    </row>
  </sheetData>
  <mergeCells count="41">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6:F56"/>
    <mergeCell ref="E57:F57"/>
    <mergeCell ref="E58:F58"/>
    <mergeCell ref="E51:F51"/>
    <mergeCell ref="E52:F52"/>
    <mergeCell ref="E53:F53"/>
    <mergeCell ref="E54:F54"/>
    <mergeCell ref="E55:F5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195.85000000000002</v>
      </c>
      <c r="O2" s="21" t="s">
        <v>265</v>
      </c>
    </row>
    <row r="3" spans="1:15" s="21" customFormat="1" ht="15" customHeight="1" thickBot="1">
      <c r="A3" s="22" t="s">
        <v>156</v>
      </c>
      <c r="G3" s="28">
        <f>Invoice!J14</f>
        <v>45169</v>
      </c>
      <c r="H3" s="29"/>
      <c r="N3" s="21">
        <v>195.85000000000002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Cuore Nero Tattoo e Piercing di Demi Michela</v>
      </c>
      <c r="B10" s="37"/>
      <c r="C10" s="37"/>
      <c r="D10" s="37"/>
      <c r="F10" s="38" t="s">
        <v>790</v>
      </c>
      <c r="G10" s="39"/>
      <c r="H10" s="40"/>
      <c r="K10" s="106" t="s">
        <v>282</v>
      </c>
      <c r="L10" s="35" t="s">
        <v>282</v>
      </c>
      <c r="M10" s="21">
        <v>1</v>
      </c>
    </row>
    <row r="11" spans="1:15" s="21" customFormat="1" ht="15.75" thickBot="1">
      <c r="A11" s="41" t="str">
        <f>'Copy paste to Here'!G11</f>
        <v>Michela Demi</v>
      </c>
      <c r="B11" s="42"/>
      <c r="C11" s="42"/>
      <c r="D11" s="42"/>
      <c r="F11" s="43" t="str">
        <f>'Copy paste to Here'!B11</f>
        <v>Michela Demi</v>
      </c>
      <c r="G11" s="44"/>
      <c r="H11" s="45"/>
      <c r="K11" s="104" t="s">
        <v>163</v>
      </c>
      <c r="L11" s="46" t="s">
        <v>164</v>
      </c>
      <c r="M11" s="21">
        <f>VLOOKUP(G3,[1]Sheet1!$A$9:$I$7290,2,FALSE)</f>
        <v>34.75</v>
      </c>
    </row>
    <row r="12" spans="1:15" s="21" customFormat="1" ht="15.75" thickBot="1">
      <c r="A12" s="41" t="str">
        <f>'Copy paste to Here'!G12</f>
        <v>Viale Vittorio Alfieri 18 C</v>
      </c>
      <c r="B12" s="42"/>
      <c r="C12" s="42"/>
      <c r="D12" s="42"/>
      <c r="E12" s="88"/>
      <c r="F12" s="43" t="str">
        <f>'Copy paste to Here'!B12</f>
        <v>Viale Vittorio Alfieri 18 C</v>
      </c>
      <c r="G12" s="44"/>
      <c r="H12" s="45"/>
      <c r="K12" s="104" t="s">
        <v>165</v>
      </c>
      <c r="L12" s="46" t="s">
        <v>138</v>
      </c>
      <c r="M12" s="21">
        <f>VLOOKUP(G3,[1]Sheet1!$A$9:$I$7290,3,FALSE)</f>
        <v>37.82</v>
      </c>
    </row>
    <row r="13" spans="1:15" s="21" customFormat="1" ht="15.75" thickBot="1">
      <c r="A13" s="41" t="str">
        <f>'Copy paste to Here'!G13</f>
        <v>57124 Livorno (LI)</v>
      </c>
      <c r="B13" s="42"/>
      <c r="C13" s="42"/>
      <c r="D13" s="42"/>
      <c r="E13" s="122" t="s">
        <v>138</v>
      </c>
      <c r="F13" s="43" t="str">
        <f>'Copy paste to Here'!B13</f>
        <v>57124 Livorno (LI)</v>
      </c>
      <c r="G13" s="44"/>
      <c r="H13" s="45"/>
      <c r="K13" s="104" t="s">
        <v>166</v>
      </c>
      <c r="L13" s="46" t="s">
        <v>167</v>
      </c>
      <c r="M13" s="124">
        <f>VLOOKUP(G3,[1]Sheet1!$A$9:$I$7290,4,FALSE)</f>
        <v>44.02</v>
      </c>
    </row>
    <row r="14" spans="1:15" s="21" customFormat="1" ht="15.75" thickBot="1">
      <c r="A14" s="41" t="str">
        <f>'Copy paste to Here'!G14</f>
        <v>Italy</v>
      </c>
      <c r="B14" s="42"/>
      <c r="C14" s="42"/>
      <c r="D14" s="42"/>
      <c r="E14" s="122">
        <f>VLOOKUP(J9,$L$10:$M$17,2,FALSE)</f>
        <v>37.82</v>
      </c>
      <c r="F14" s="43" t="str">
        <f>'Copy paste to Here'!B14</f>
        <v>Italy</v>
      </c>
      <c r="G14" s="44"/>
      <c r="H14" s="45"/>
      <c r="K14" s="104"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25.5</v>
      </c>
    </row>
    <row r="16" spans="1:15" s="21" customFormat="1" ht="13.7" customHeight="1" thickBot="1">
      <c r="A16" s="52"/>
      <c r="K16" s="105" t="s">
        <v>172</v>
      </c>
      <c r="L16" s="51" t="s">
        <v>173</v>
      </c>
      <c r="M16" s="21">
        <f>VLOOKUP(G3,[1]Sheet1!$A$9:$I$7290,7,FALSE)</f>
        <v>20.48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316L steel belly banana, 14g (1.6m) with a 8mm and a 5mm bezel set jewel ball using original Czech Preciosa crystals. &amp; Length: 10mm  &amp;  Crystal Color: Clear</v>
      </c>
      <c r="B18" s="57" t="str">
        <f>'Copy paste to Here'!C22</f>
        <v>BN2CG</v>
      </c>
      <c r="C18" s="57" t="s">
        <v>668</v>
      </c>
      <c r="D18" s="58">
        <f>Invoice!B22</f>
        <v>20</v>
      </c>
      <c r="E18" s="59">
        <f>'Shipping Invoice'!J22*$N$1</f>
        <v>0.83</v>
      </c>
      <c r="F18" s="59">
        <f>D18*E18</f>
        <v>16.599999999999998</v>
      </c>
      <c r="G18" s="60">
        <f>E18*$E$14</f>
        <v>31.390599999999999</v>
      </c>
      <c r="H18" s="61">
        <f>D18*G18</f>
        <v>627.81200000000001</v>
      </c>
    </row>
    <row r="19" spans="1:13" s="62" customFormat="1" ht="36">
      <c r="A19" s="123" t="str">
        <f>IF((LEN('Copy paste to Here'!G23))&gt;5,((CONCATENATE('Copy paste to Here'!G23," &amp; ",'Copy paste to Here'!D23,"  &amp;  ",'Copy paste to Here'!E23))),"Empty Cell")</f>
        <v>316L steel belly banana, 14g (1.6m) with a 8mm and a 5mm bezel set jewel ball using original Czech Preciosa crystals. &amp; Length: 10mm  &amp;  Crystal Color: Rose</v>
      </c>
      <c r="B19" s="57" t="str">
        <f>'Copy paste to Here'!C23</f>
        <v>BN2CG</v>
      </c>
      <c r="C19" s="57" t="s">
        <v>668</v>
      </c>
      <c r="D19" s="58">
        <f>Invoice!B23</f>
        <v>3</v>
      </c>
      <c r="E19" s="59">
        <f>'Shipping Invoice'!J23*$N$1</f>
        <v>0.83</v>
      </c>
      <c r="F19" s="59">
        <f t="shared" ref="F19:F82" si="0">D19*E19</f>
        <v>2.4899999999999998</v>
      </c>
      <c r="G19" s="60">
        <f t="shared" ref="G19:G82" si="1">E19*$E$14</f>
        <v>31.390599999999999</v>
      </c>
      <c r="H19" s="63">
        <f t="shared" ref="H19:H82" si="2">D19*G19</f>
        <v>94.17179999999999</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10mm  &amp;  Crystal Color: Sapphire</v>
      </c>
      <c r="B20" s="57" t="str">
        <f>'Copy paste to Here'!C24</f>
        <v>BN2CG</v>
      </c>
      <c r="C20" s="57" t="s">
        <v>668</v>
      </c>
      <c r="D20" s="58">
        <f>Invoice!B24</f>
        <v>3</v>
      </c>
      <c r="E20" s="59">
        <f>'Shipping Invoice'!J24*$N$1</f>
        <v>0.83</v>
      </c>
      <c r="F20" s="59">
        <f t="shared" si="0"/>
        <v>2.4899999999999998</v>
      </c>
      <c r="G20" s="60">
        <f t="shared" si="1"/>
        <v>31.390599999999999</v>
      </c>
      <c r="H20" s="63">
        <f t="shared" si="2"/>
        <v>94.17179999999999</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10mm  &amp;  Crystal Color: Aquamarine</v>
      </c>
      <c r="B21" s="57" t="str">
        <f>'Copy paste to Here'!C25</f>
        <v>BN2CG</v>
      </c>
      <c r="C21" s="57" t="s">
        <v>668</v>
      </c>
      <c r="D21" s="58">
        <f>Invoice!B25</f>
        <v>3</v>
      </c>
      <c r="E21" s="59">
        <f>'Shipping Invoice'!J25*$N$1</f>
        <v>0.83</v>
      </c>
      <c r="F21" s="59">
        <f t="shared" si="0"/>
        <v>2.4899999999999998</v>
      </c>
      <c r="G21" s="60">
        <f t="shared" si="1"/>
        <v>31.390599999999999</v>
      </c>
      <c r="H21" s="63">
        <f t="shared" si="2"/>
        <v>94.17179999999999</v>
      </c>
    </row>
    <row r="22" spans="1:13" s="62" customFormat="1" ht="36">
      <c r="A22" s="56" t="str">
        <f>IF((LEN('Copy paste to Here'!G26))&gt;5,((CONCATENATE('Copy paste to Here'!G26," &amp; ",'Copy paste to Here'!D26,"  &amp;  ",'Copy paste to Here'!E26))),"Empty Cell")</f>
        <v>316L steel belly banana, 14g (1.6m) with a 8mm and a 5mm bezel set jewel ball using original Czech Preciosa crystals. &amp; Length: 10mm  &amp;  Crystal Color: Blue Zircon</v>
      </c>
      <c r="B22" s="57" t="str">
        <f>'Copy paste to Here'!C26</f>
        <v>BN2CG</v>
      </c>
      <c r="C22" s="57" t="s">
        <v>668</v>
      </c>
      <c r="D22" s="58">
        <f>Invoice!B26</f>
        <v>3</v>
      </c>
      <c r="E22" s="59">
        <f>'Shipping Invoice'!J26*$N$1</f>
        <v>0.83</v>
      </c>
      <c r="F22" s="59">
        <f t="shared" si="0"/>
        <v>2.4899999999999998</v>
      </c>
      <c r="G22" s="60">
        <f t="shared" si="1"/>
        <v>31.390599999999999</v>
      </c>
      <c r="H22" s="63">
        <f t="shared" si="2"/>
        <v>94.17179999999999</v>
      </c>
    </row>
    <row r="23" spans="1:13" s="62" customFormat="1" ht="36">
      <c r="A23" s="56" t="str">
        <f>IF((LEN('Copy paste to Here'!G27))&gt;5,((CONCATENATE('Copy paste to Here'!G27," &amp; ",'Copy paste to Here'!D27,"  &amp;  ",'Copy paste to Here'!E27))),"Empty Cell")</f>
        <v>Surgical steel belly banana, 14g (1.6mm) with a 6mm and a 5mm bezel set jewel ball &amp; Length: 10mm  &amp;  Crystal Color: AB Sapphire</v>
      </c>
      <c r="B23" s="57" t="str">
        <f>'Copy paste to Here'!C27</f>
        <v>BN2CS</v>
      </c>
      <c r="C23" s="57" t="s">
        <v>625</v>
      </c>
      <c r="D23" s="58">
        <f>Invoice!B27</f>
        <v>3</v>
      </c>
      <c r="E23" s="59">
        <f>'Shipping Invoice'!J27*$N$1</f>
        <v>0.76</v>
      </c>
      <c r="F23" s="59">
        <f t="shared" si="0"/>
        <v>2.2800000000000002</v>
      </c>
      <c r="G23" s="60">
        <f t="shared" si="1"/>
        <v>28.743200000000002</v>
      </c>
      <c r="H23" s="63">
        <f t="shared" si="2"/>
        <v>86.229600000000005</v>
      </c>
    </row>
    <row r="24" spans="1:13" s="62" customFormat="1" ht="24">
      <c r="A24" s="56" t="str">
        <f>IF((LEN('Copy paste to Here'!G28))&gt;5,((CONCATENATE('Copy paste to Here'!G28," &amp; ",'Copy paste to Here'!D28,"  &amp;  ",'Copy paste to Here'!E28))),"Empty Cell")</f>
        <v xml:space="preserve">Surgical Steel belly banana, 14g (1.6mm) with two 5mm balls &amp; Length: 12mm  &amp;  </v>
      </c>
      <c r="B24" s="57" t="str">
        <f>'Copy paste to Here'!C28</f>
        <v>BNB5</v>
      </c>
      <c r="C24" s="57" t="s">
        <v>728</v>
      </c>
      <c r="D24" s="58">
        <f>Invoice!B28</f>
        <v>10</v>
      </c>
      <c r="E24" s="59">
        <f>'Shipping Invoice'!J28*$N$1</f>
        <v>0.2</v>
      </c>
      <c r="F24" s="59">
        <f t="shared" si="0"/>
        <v>2</v>
      </c>
      <c r="G24" s="60">
        <f t="shared" si="1"/>
        <v>7.5640000000000001</v>
      </c>
      <c r="H24" s="63">
        <f t="shared" si="2"/>
        <v>75.64</v>
      </c>
    </row>
    <row r="25" spans="1:13" s="62" customFormat="1" ht="24">
      <c r="A25" s="56" t="str">
        <f>IF((LEN('Copy paste to Here'!G29))&gt;5,((CONCATENATE('Copy paste to Here'!G29," &amp; ",'Copy paste to Here'!D29,"  &amp;  ",'Copy paste to Here'!E29))),"Empty Cell")</f>
        <v xml:space="preserve">Surgical steel circular barbell, 16g (1.2mm) with two 3mm balls &amp; Length: 10mm  &amp;  </v>
      </c>
      <c r="B25" s="57" t="str">
        <f>'Copy paste to Here'!C29</f>
        <v>CBEB</v>
      </c>
      <c r="C25" s="57" t="s">
        <v>730</v>
      </c>
      <c r="D25" s="58">
        <f>Invoice!B29</f>
        <v>20</v>
      </c>
      <c r="E25" s="59">
        <f>'Shipping Invoice'!J29*$N$1</f>
        <v>0.23</v>
      </c>
      <c r="F25" s="59">
        <f t="shared" si="0"/>
        <v>4.6000000000000005</v>
      </c>
      <c r="G25" s="60">
        <f t="shared" si="1"/>
        <v>8.6986000000000008</v>
      </c>
      <c r="H25" s="63">
        <f t="shared" si="2"/>
        <v>173.97200000000001</v>
      </c>
    </row>
    <row r="26" spans="1:13" s="62" customFormat="1" ht="24">
      <c r="A26" s="56" t="str">
        <f>IF((LEN('Copy paste to Here'!G30))&gt;5,((CONCATENATE('Copy paste to Here'!G30," &amp; ",'Copy paste to Here'!D30,"  &amp;  ",'Copy paste to Here'!E30))),"Empty Cell")</f>
        <v xml:space="preserve">Surgical steel labret, 16g (1.2mm) with a 3mm ball &amp; Length: 8mm  &amp;  </v>
      </c>
      <c r="B26" s="57" t="str">
        <f>'Copy paste to Here'!C30</f>
        <v>LBB3</v>
      </c>
      <c r="C26" s="57" t="s">
        <v>662</v>
      </c>
      <c r="D26" s="58">
        <f>Invoice!B30</f>
        <v>20</v>
      </c>
      <c r="E26" s="59">
        <f>'Shipping Invoice'!J30*$N$1</f>
        <v>0.16</v>
      </c>
      <c r="F26" s="59">
        <f t="shared" si="0"/>
        <v>3.2</v>
      </c>
      <c r="G26" s="60">
        <f t="shared" si="1"/>
        <v>6.0512000000000006</v>
      </c>
      <c r="H26" s="63">
        <f t="shared" si="2"/>
        <v>121.02400000000002</v>
      </c>
    </row>
    <row r="27" spans="1:13" s="62" customFormat="1" ht="24">
      <c r="A27" s="56" t="str">
        <f>IF((LEN('Copy paste to Here'!G31))&gt;5,((CONCATENATE('Copy paste to Here'!G31," &amp; ",'Copy paste to Here'!D31,"  &amp;  ",'Copy paste to Here'!E31))),"Empty Cell")</f>
        <v xml:space="preserve">Surgical steel labret, 16g (1.2mm) with a 3mm ball &amp; Length: 12mm  &amp;  </v>
      </c>
      <c r="B27" s="57" t="str">
        <f>'Copy paste to Here'!C31</f>
        <v>LBB3</v>
      </c>
      <c r="C27" s="57" t="s">
        <v>662</v>
      </c>
      <c r="D27" s="58">
        <f>Invoice!B31</f>
        <v>20</v>
      </c>
      <c r="E27" s="59">
        <f>'Shipping Invoice'!J31*$N$1</f>
        <v>0.16</v>
      </c>
      <c r="F27" s="59">
        <f t="shared" si="0"/>
        <v>3.2</v>
      </c>
      <c r="G27" s="60">
        <f t="shared" si="1"/>
        <v>6.0512000000000006</v>
      </c>
      <c r="H27" s="63">
        <f t="shared" si="2"/>
        <v>121.02400000000002</v>
      </c>
    </row>
    <row r="28" spans="1:13" s="62" customFormat="1" ht="36">
      <c r="A28" s="56" t="str">
        <f>IF((LEN('Copy paste to Here'!G32))&gt;5,((CONCATENATE('Copy paste to Here'!G32," &amp; ",'Copy paste to Here'!D32,"  &amp;  ",'Copy paste to Here'!E32))),"Empty Cell")</f>
        <v>Surgical Steel belly banana, 14g (1.6mm) with an 8mm bezel set jewel ball and a heart shaped crystal studded dangling design - length 3/8'' (10mm) &amp; Length: 10mm  &amp;  Crystal Color: Clear</v>
      </c>
      <c r="B28" s="57" t="str">
        <f>'Copy paste to Here'!C32</f>
        <v>MCD542</v>
      </c>
      <c r="C28" s="57" t="s">
        <v>732</v>
      </c>
      <c r="D28" s="58">
        <f>Invoice!B32</f>
        <v>2</v>
      </c>
      <c r="E28" s="59">
        <f>'Shipping Invoice'!J32*$N$1</f>
        <v>1.62</v>
      </c>
      <c r="F28" s="59">
        <f t="shared" si="0"/>
        <v>3.24</v>
      </c>
      <c r="G28" s="60">
        <f t="shared" si="1"/>
        <v>61.268400000000007</v>
      </c>
      <c r="H28" s="63">
        <f t="shared" si="2"/>
        <v>122.53680000000001</v>
      </c>
    </row>
    <row r="29" spans="1:13" s="62" customFormat="1" ht="36">
      <c r="A29" s="56" t="str">
        <f>IF((LEN('Copy paste to Here'!G33))&gt;5,((CONCATENATE('Copy paste to Here'!G33," &amp; ",'Copy paste to Here'!D33,"  &amp;  ",'Copy paste to Here'!E33))),"Empty Cell")</f>
        <v>Surgical Steel belly banana, 14g (1.6mm) with an 8mm bezel set jewel ball and a heart shaped crystal studded dangling design - length 3/8'' (10mm) &amp; Length: 10mm  &amp;  Crystal Color: Light Siam</v>
      </c>
      <c r="B29" s="57" t="str">
        <f>'Copy paste to Here'!C33</f>
        <v>MCD542</v>
      </c>
      <c r="C29" s="57" t="s">
        <v>732</v>
      </c>
      <c r="D29" s="58">
        <f>Invoice!B33</f>
        <v>1</v>
      </c>
      <c r="E29" s="59">
        <f>'Shipping Invoice'!J33*$N$1</f>
        <v>1.62</v>
      </c>
      <c r="F29" s="59">
        <f t="shared" si="0"/>
        <v>1.62</v>
      </c>
      <c r="G29" s="60">
        <f t="shared" si="1"/>
        <v>61.268400000000007</v>
      </c>
      <c r="H29" s="63">
        <f t="shared" si="2"/>
        <v>61.268400000000007</v>
      </c>
    </row>
    <row r="30" spans="1:13" s="62" customFormat="1" ht="48">
      <c r="A30" s="56" t="str">
        <f>IF((LEN('Copy paste to Here'!G34))&gt;5,((CONCATENATE('Copy paste to Here'!G34," &amp; ",'Copy paste to Here'!D34,"  &amp;  ",'Copy paste to Here'!E34))),"Empty Cell")</f>
        <v>Surgical steel belly banana, 14g (1.6mm) with a lower 8mm bezel set jewel ball with a dangling snake with crystal eyes (dangling part is made from silver plated brass) &amp; Length: 10mm  &amp;  Crystal Color: Clear</v>
      </c>
      <c r="B30" s="57" t="str">
        <f>'Copy paste to Here'!C34</f>
        <v>MCD728</v>
      </c>
      <c r="C30" s="57" t="s">
        <v>733</v>
      </c>
      <c r="D30" s="58">
        <f>Invoice!B34</f>
        <v>1</v>
      </c>
      <c r="E30" s="59">
        <f>'Shipping Invoice'!J34*$N$1</f>
        <v>2.08</v>
      </c>
      <c r="F30" s="59">
        <f t="shared" si="0"/>
        <v>2.08</v>
      </c>
      <c r="G30" s="60">
        <f t="shared" si="1"/>
        <v>78.665599999999998</v>
      </c>
      <c r="H30" s="63">
        <f t="shared" si="2"/>
        <v>78.665599999999998</v>
      </c>
    </row>
    <row r="31" spans="1:13" s="62" customFormat="1" ht="36">
      <c r="A31" s="56" t="str">
        <f>IF((LEN('Copy paste to Here'!G35))&gt;5,((CONCATENATE('Copy paste to Here'!G35," &amp; ",'Copy paste to Here'!D35,"  &amp;  ",'Copy paste to Here'!E35))),"Empty Cell")</f>
        <v xml:space="preserve">Surgical steel belly banana, 14g (1.6mm) with an 8mm bezel set jewel ball and a dangling crystal cherry design - length 3/8'' (10mm) &amp; Crystal Color: Light Siam  &amp;  </v>
      </c>
      <c r="B31" s="57" t="str">
        <f>'Copy paste to Here'!C35</f>
        <v>MCDCHZ</v>
      </c>
      <c r="C31" s="57" t="s">
        <v>735</v>
      </c>
      <c r="D31" s="58">
        <f>Invoice!B35</f>
        <v>1</v>
      </c>
      <c r="E31" s="59">
        <f>'Shipping Invoice'!J35*$N$1</f>
        <v>1.87</v>
      </c>
      <c r="F31" s="59">
        <f t="shared" si="0"/>
        <v>1.87</v>
      </c>
      <c r="G31" s="60">
        <f t="shared" si="1"/>
        <v>70.723399999999998</v>
      </c>
      <c r="H31" s="63">
        <f t="shared" si="2"/>
        <v>70.723399999999998</v>
      </c>
    </row>
    <row r="32" spans="1:13" s="62" customFormat="1" ht="36">
      <c r="A32" s="56" t="str">
        <f>IF((LEN('Copy paste to Here'!G36))&gt;5,((CONCATENATE('Copy paste to Here'!G36," &amp; ",'Copy paste to Here'!D36,"  &amp;  ",'Copy paste to Here'!E36))),"Empty Cell")</f>
        <v>Surgical steel belly banana, 14g (1.6mm) with an 8mm prong set CZ stone and a dangling 9mm heart shaped CZ stone &amp; Cz Color: Clear  &amp;  Length: 10mm</v>
      </c>
      <c r="B32" s="57" t="str">
        <f>'Copy paste to Here'!C36</f>
        <v>MCDZ529</v>
      </c>
      <c r="C32" s="57" t="s">
        <v>736</v>
      </c>
      <c r="D32" s="58">
        <f>Invoice!B36</f>
        <v>3</v>
      </c>
      <c r="E32" s="59">
        <f>'Shipping Invoice'!J36*$N$1</f>
        <v>2.39</v>
      </c>
      <c r="F32" s="59">
        <f t="shared" si="0"/>
        <v>7.17</v>
      </c>
      <c r="G32" s="60">
        <f t="shared" si="1"/>
        <v>90.389800000000008</v>
      </c>
      <c r="H32" s="63">
        <f t="shared" si="2"/>
        <v>271.1694</v>
      </c>
    </row>
    <row r="33" spans="1:8" s="62" customFormat="1" ht="48">
      <c r="A33" s="56" t="str">
        <f>IF((LEN('Copy paste to Here'!G37))&gt;5,((CONCATENATE('Copy paste to Here'!G37," &amp; ",'Copy paste to Here'!D37,"  &amp;  ",'Copy paste to Here'!E37))),"Empty Cell")</f>
        <v>Rose gold PVD plated 316L steel belly banana, 1.6mm (14g) with prong set 8mm round Cubic Zirconia (CZ) stone and dangling snake with crystal eyes (dangling is made from rose gold plated brass) &amp; Length: 10mm  &amp;  Crystal Color: Clear</v>
      </c>
      <c r="B33" s="57" t="str">
        <f>'Copy paste to Here'!C37</f>
        <v>MDRZ728</v>
      </c>
      <c r="C33" s="57" t="s">
        <v>738</v>
      </c>
      <c r="D33" s="58">
        <f>Invoice!B37</f>
        <v>2</v>
      </c>
      <c r="E33" s="59">
        <f>'Shipping Invoice'!J37*$N$1</f>
        <v>3.97</v>
      </c>
      <c r="F33" s="59">
        <f t="shared" si="0"/>
        <v>7.94</v>
      </c>
      <c r="G33" s="60">
        <f t="shared" si="1"/>
        <v>150.1454</v>
      </c>
      <c r="H33" s="63">
        <f t="shared" si="2"/>
        <v>300.29079999999999</v>
      </c>
    </row>
    <row r="34" spans="1:8" s="62" customFormat="1" ht="24">
      <c r="A34" s="56" t="str">
        <f>IF((LEN('Copy paste to Here'!G38))&gt;5,((CONCATENATE('Copy paste to Here'!G38," &amp; ",'Copy paste to Here'!D38,"  &amp;  ",'Copy paste to Here'!E38))),"Empty Cell")</f>
        <v xml:space="preserve">Surgical steel nose bone, 20g (0.8mm) with a 2mm round crystal top &amp; Crystal Color: Clear  &amp;  </v>
      </c>
      <c r="B34" s="57" t="str">
        <f>'Copy paste to Here'!C38</f>
        <v>NBS20</v>
      </c>
      <c r="C34" s="57" t="s">
        <v>740</v>
      </c>
      <c r="D34" s="58">
        <f>Invoice!B38</f>
        <v>10</v>
      </c>
      <c r="E34" s="59">
        <f>'Shipping Invoice'!J38*$N$1</f>
        <v>0.19</v>
      </c>
      <c r="F34" s="59">
        <f t="shared" si="0"/>
        <v>1.9</v>
      </c>
      <c r="G34" s="60">
        <f t="shared" si="1"/>
        <v>7.1858000000000004</v>
      </c>
      <c r="H34" s="63">
        <f t="shared" si="2"/>
        <v>71.858000000000004</v>
      </c>
    </row>
    <row r="35" spans="1:8" s="62" customFormat="1" ht="24">
      <c r="A35" s="56" t="str">
        <f>IF((LEN('Copy paste to Here'!G39))&gt;5,((CONCATENATE('Copy paste to Here'!G39," &amp; ",'Copy paste to Here'!D39,"  &amp;  ",'Copy paste to Here'!E39))),"Empty Cell")</f>
        <v xml:space="preserve">High polished surgical steel nose screw, 0.8mm (20g) with 2mm ball shaped top &amp;   &amp;  </v>
      </c>
      <c r="B35" s="57" t="str">
        <f>'Copy paste to Here'!C39</f>
        <v>NSB</v>
      </c>
      <c r="C35" s="57" t="s">
        <v>121</v>
      </c>
      <c r="D35" s="58">
        <f>Invoice!B39</f>
        <v>10</v>
      </c>
      <c r="E35" s="59">
        <f>'Shipping Invoice'!J39*$N$1</f>
        <v>0.18</v>
      </c>
      <c r="F35" s="59">
        <f t="shared" si="0"/>
        <v>1.7999999999999998</v>
      </c>
      <c r="G35" s="60">
        <f t="shared" si="1"/>
        <v>6.8075999999999999</v>
      </c>
      <c r="H35" s="63">
        <f t="shared" si="2"/>
        <v>68.075999999999993</v>
      </c>
    </row>
    <row r="36" spans="1:8" s="62" customFormat="1" ht="24">
      <c r="A36" s="56" t="str">
        <f>IF((LEN('Copy paste to Here'!G40))&gt;5,((CONCATENATE('Copy paste to Here'!G40," &amp; ",'Copy paste to Here'!D40,"  &amp;  ",'Copy paste to Here'!E40))),"Empty Cell")</f>
        <v xml:space="preserve">316L steel nose screw, 0.8mm (20g) with 2mm bezel set color round crystal &amp; Crystal Color: Sapphire  &amp;  </v>
      </c>
      <c r="B36" s="57" t="str">
        <f>'Copy paste to Here'!C40</f>
        <v>NSCB25</v>
      </c>
      <c r="C36" s="57" t="s">
        <v>743</v>
      </c>
      <c r="D36" s="58">
        <f>Invoice!B40</f>
        <v>5</v>
      </c>
      <c r="E36" s="59">
        <f>'Shipping Invoice'!J40*$N$1</f>
        <v>0.42</v>
      </c>
      <c r="F36" s="59">
        <f t="shared" si="0"/>
        <v>2.1</v>
      </c>
      <c r="G36" s="60">
        <f t="shared" si="1"/>
        <v>15.884399999999999</v>
      </c>
      <c r="H36" s="63">
        <f t="shared" si="2"/>
        <v>79.421999999999997</v>
      </c>
    </row>
    <row r="37" spans="1:8" s="62" customFormat="1" ht="24">
      <c r="A37" s="56" t="str">
        <f>IF((LEN('Copy paste to Here'!G41))&gt;5,((CONCATENATE('Copy paste to Here'!G41," &amp; ",'Copy paste to Here'!D41,"  &amp;  ",'Copy paste to Here'!E41))),"Empty Cell")</f>
        <v xml:space="preserve">316L steel nose screw, 0.8mm (20g) with 2mm bezel set color round crystal &amp; Crystal Color: Emerald  &amp;  </v>
      </c>
      <c r="B37" s="57" t="str">
        <f>'Copy paste to Here'!C41</f>
        <v>NSCB25</v>
      </c>
      <c r="C37" s="57" t="s">
        <v>743</v>
      </c>
      <c r="D37" s="58">
        <f>Invoice!B41</f>
        <v>5</v>
      </c>
      <c r="E37" s="59">
        <f>'Shipping Invoice'!J41*$N$1</f>
        <v>0.42</v>
      </c>
      <c r="F37" s="59">
        <f t="shared" si="0"/>
        <v>2.1</v>
      </c>
      <c r="G37" s="60">
        <f t="shared" si="1"/>
        <v>15.884399999999999</v>
      </c>
      <c r="H37" s="63">
        <f t="shared" si="2"/>
        <v>79.421999999999997</v>
      </c>
    </row>
    <row r="38" spans="1:8" s="62" customFormat="1" ht="24">
      <c r="A38" s="56" t="str">
        <f>IF((LEN('Copy paste to Here'!G42))&gt;5,((CONCATENATE('Copy paste to Here'!G42," &amp; ",'Copy paste to Here'!D42,"  &amp;  ",'Copy paste to Here'!E42))),"Empty Cell")</f>
        <v xml:space="preserve">High polished surgical steel hinged segment ring, 16g (1.2mm) &amp; Length: 10mm  &amp;  </v>
      </c>
      <c r="B38" s="57" t="str">
        <f>'Copy paste to Here'!C42</f>
        <v>SEGH16</v>
      </c>
      <c r="C38" s="57" t="s">
        <v>70</v>
      </c>
      <c r="D38" s="58">
        <f>Invoice!B42</f>
        <v>8</v>
      </c>
      <c r="E38" s="59">
        <f>'Shipping Invoice'!J42*$N$1</f>
        <v>1.53</v>
      </c>
      <c r="F38" s="59">
        <f t="shared" si="0"/>
        <v>12.24</v>
      </c>
      <c r="G38" s="60">
        <f t="shared" si="1"/>
        <v>57.864600000000003</v>
      </c>
      <c r="H38" s="63">
        <f t="shared" si="2"/>
        <v>462.91680000000002</v>
      </c>
    </row>
    <row r="39" spans="1:8" s="62" customFormat="1" ht="24">
      <c r="A39" s="56" t="str">
        <f>IF((LEN('Copy paste to Here'!G43))&gt;5,((CONCATENATE('Copy paste to Here'!G43," &amp; ",'Copy paste to Here'!D43,"  &amp;  ",'Copy paste to Here'!E43))),"Empty Cell")</f>
        <v xml:space="preserve">High polished surgical steel hinged segment ring, 16g (1.2mm) &amp; Length: 12mm  &amp;  </v>
      </c>
      <c r="B39" s="57" t="str">
        <f>'Copy paste to Here'!C43</f>
        <v>SEGH16</v>
      </c>
      <c r="C39" s="57" t="s">
        <v>70</v>
      </c>
      <c r="D39" s="58">
        <f>Invoice!B43</f>
        <v>4</v>
      </c>
      <c r="E39" s="59">
        <f>'Shipping Invoice'!J43*$N$1</f>
        <v>1.53</v>
      </c>
      <c r="F39" s="59">
        <f t="shared" si="0"/>
        <v>6.12</v>
      </c>
      <c r="G39" s="60">
        <f t="shared" si="1"/>
        <v>57.864600000000003</v>
      </c>
      <c r="H39" s="63">
        <f t="shared" si="2"/>
        <v>231.45840000000001</v>
      </c>
    </row>
    <row r="40" spans="1:8" s="62" customFormat="1" ht="24">
      <c r="A40" s="56" t="str">
        <f>IF((LEN('Copy paste to Here'!G44))&gt;5,((CONCATENATE('Copy paste to Here'!G44," &amp; ",'Copy paste to Here'!D44,"  &amp;  ",'Copy paste to Here'!E44))),"Empty Cell")</f>
        <v xml:space="preserve">High polished surgical steel hinged segment ring, 16g (1.2mm) &amp; Length: 14mm  &amp;  </v>
      </c>
      <c r="B40" s="57" t="str">
        <f>'Copy paste to Here'!C44</f>
        <v>SEGH16</v>
      </c>
      <c r="C40" s="57" t="s">
        <v>70</v>
      </c>
      <c r="D40" s="58">
        <f>Invoice!B44</f>
        <v>4</v>
      </c>
      <c r="E40" s="59">
        <f>'Shipping Invoice'!J44*$N$1</f>
        <v>1.53</v>
      </c>
      <c r="F40" s="59">
        <f t="shared" si="0"/>
        <v>6.12</v>
      </c>
      <c r="G40" s="60">
        <f t="shared" si="1"/>
        <v>57.864600000000003</v>
      </c>
      <c r="H40" s="63">
        <f t="shared" si="2"/>
        <v>231.45840000000001</v>
      </c>
    </row>
    <row r="41" spans="1:8" s="62" customFormat="1" ht="24">
      <c r="A41" s="56" t="str">
        <f>IF((LEN('Copy paste to Here'!G45))&gt;5,((CONCATENATE('Copy paste to Here'!G45," &amp; ",'Copy paste to Here'!D45,"  &amp;  ",'Copy paste to Here'!E45))),"Empty Cell")</f>
        <v xml:space="preserve">High polished surgical steel hinged segment ring, 16g (1.2mm) &amp; Length: 16mm  &amp;  </v>
      </c>
      <c r="B41" s="57" t="str">
        <f>'Copy paste to Here'!C45</f>
        <v>SEGH16</v>
      </c>
      <c r="C41" s="57" t="s">
        <v>70</v>
      </c>
      <c r="D41" s="58">
        <f>Invoice!B45</f>
        <v>4</v>
      </c>
      <c r="E41" s="59">
        <f>'Shipping Invoice'!J45*$N$1</f>
        <v>1.53</v>
      </c>
      <c r="F41" s="59">
        <f t="shared" si="0"/>
        <v>6.12</v>
      </c>
      <c r="G41" s="60">
        <f t="shared" si="1"/>
        <v>57.864600000000003</v>
      </c>
      <c r="H41" s="63">
        <f t="shared" si="2"/>
        <v>231.45840000000001</v>
      </c>
    </row>
    <row r="42" spans="1:8" s="62" customFormat="1" ht="24">
      <c r="A42" s="56" t="str">
        <f>IF((LEN('Copy paste to Here'!G46))&gt;5,((CONCATENATE('Copy paste to Here'!G46," &amp; ",'Copy paste to Here'!D46,"  &amp;  ",'Copy paste to Here'!E46))),"Empty Cell")</f>
        <v xml:space="preserve">High polished surgical steel hinged segment ring, 20g (0.8mm) &amp; Length: 6mm  &amp;  </v>
      </c>
      <c r="B42" s="57" t="str">
        <f>'Copy paste to Here'!C46</f>
        <v>SEGH20</v>
      </c>
      <c r="C42" s="57" t="s">
        <v>746</v>
      </c>
      <c r="D42" s="58">
        <f>Invoice!B46</f>
        <v>6</v>
      </c>
      <c r="E42" s="59">
        <f>'Shipping Invoice'!J46*$N$1</f>
        <v>2.0099999999999998</v>
      </c>
      <c r="F42" s="59">
        <f t="shared" si="0"/>
        <v>12.059999999999999</v>
      </c>
      <c r="G42" s="60">
        <f t="shared" si="1"/>
        <v>76.018199999999993</v>
      </c>
      <c r="H42" s="63">
        <f t="shared" si="2"/>
        <v>456.10919999999999</v>
      </c>
    </row>
    <row r="43" spans="1:8" s="62" customFormat="1" ht="24">
      <c r="A43" s="56" t="str">
        <f>IF((LEN('Copy paste to Here'!G47))&gt;5,((CONCATENATE('Copy paste to Here'!G47," &amp; ",'Copy paste to Here'!D47,"  &amp;  ",'Copy paste to Here'!E47))),"Empty Cell")</f>
        <v xml:space="preserve">High polished surgical steel hinged segment ring, 20g (0.8mm) &amp; Length: 8mm  &amp;  </v>
      </c>
      <c r="B43" s="57" t="str">
        <f>'Copy paste to Here'!C47</f>
        <v>SEGH20</v>
      </c>
      <c r="C43" s="57" t="s">
        <v>746</v>
      </c>
      <c r="D43" s="58">
        <f>Invoice!B47</f>
        <v>10</v>
      </c>
      <c r="E43" s="59">
        <f>'Shipping Invoice'!J47*$N$1</f>
        <v>2.0099999999999998</v>
      </c>
      <c r="F43" s="59">
        <f t="shared" si="0"/>
        <v>20.099999999999998</v>
      </c>
      <c r="G43" s="60">
        <f t="shared" si="1"/>
        <v>76.018199999999993</v>
      </c>
      <c r="H43" s="63">
        <f t="shared" si="2"/>
        <v>760.1819999999999</v>
      </c>
    </row>
    <row r="44" spans="1:8" s="62" customFormat="1" ht="24">
      <c r="A44" s="56" t="str">
        <f>IF((LEN('Copy paste to Here'!G48))&gt;5,((CONCATENATE('Copy paste to Here'!G48," &amp; ",'Copy paste to Here'!D48,"  &amp;  ",'Copy paste to Here'!E48))),"Empty Cell")</f>
        <v xml:space="preserve">High polished surgical steel hinged segment ring, 20g (0.8mm) &amp; Length: 10mm  &amp;  </v>
      </c>
      <c r="B44" s="57" t="str">
        <f>'Copy paste to Here'!C48</f>
        <v>SEGH20</v>
      </c>
      <c r="C44" s="57" t="s">
        <v>746</v>
      </c>
      <c r="D44" s="58">
        <f>Invoice!B48</f>
        <v>5</v>
      </c>
      <c r="E44" s="59">
        <f>'Shipping Invoice'!J48*$N$1</f>
        <v>2.0099999999999998</v>
      </c>
      <c r="F44" s="59">
        <f t="shared" si="0"/>
        <v>10.049999999999999</v>
      </c>
      <c r="G44" s="60">
        <f t="shared" si="1"/>
        <v>76.018199999999993</v>
      </c>
      <c r="H44" s="63">
        <f t="shared" si="2"/>
        <v>380.09099999999995</v>
      </c>
    </row>
    <row r="45" spans="1:8" s="62" customFormat="1" ht="25.5">
      <c r="A45" s="56" t="str">
        <f>IF((LEN('Copy paste to Here'!G49))&gt;5,((CONCATENATE('Copy paste to Here'!G49," &amp; ",'Copy paste to Here'!D49,"  &amp;  ",'Copy paste to Here'!E49))),"Empty Cell")</f>
        <v>PVD plated surgical steel hinged segment ring, 16g (1.2mm) &amp; Length: 8mm  &amp;  Color: Gold</v>
      </c>
      <c r="B45" s="57" t="str">
        <f>'Copy paste to Here'!C49</f>
        <v>SEGHT16</v>
      </c>
      <c r="C45" s="57" t="s">
        <v>73</v>
      </c>
      <c r="D45" s="58">
        <f>Invoice!B49</f>
        <v>4</v>
      </c>
      <c r="E45" s="59">
        <f>'Shipping Invoice'!J49*$N$1</f>
        <v>1.86</v>
      </c>
      <c r="F45" s="59">
        <f t="shared" si="0"/>
        <v>7.44</v>
      </c>
      <c r="G45" s="60">
        <f t="shared" si="1"/>
        <v>70.345200000000006</v>
      </c>
      <c r="H45" s="63">
        <f t="shared" si="2"/>
        <v>281.38080000000002</v>
      </c>
    </row>
    <row r="46" spans="1:8" s="62" customFormat="1" ht="25.5">
      <c r="A46" s="56" t="str">
        <f>IF((LEN('Copy paste to Here'!G50))&gt;5,((CONCATENATE('Copy paste to Here'!G50," &amp; ",'Copy paste to Here'!D50,"  &amp;  ",'Copy paste to Here'!E50))),"Empty Cell")</f>
        <v>PVD plated surgical steel hinged segment ring, 16g (1.2mm) &amp; Length: 10mm  &amp;  Color: Gold</v>
      </c>
      <c r="B46" s="57" t="str">
        <f>'Copy paste to Here'!C50</f>
        <v>SEGHT16</v>
      </c>
      <c r="C46" s="57" t="s">
        <v>73</v>
      </c>
      <c r="D46" s="58">
        <f>Invoice!B50</f>
        <v>4</v>
      </c>
      <c r="E46" s="59">
        <f>'Shipping Invoice'!J50*$N$1</f>
        <v>1.86</v>
      </c>
      <c r="F46" s="59">
        <f t="shared" si="0"/>
        <v>7.44</v>
      </c>
      <c r="G46" s="60">
        <f t="shared" si="1"/>
        <v>70.345200000000006</v>
      </c>
      <c r="H46" s="63">
        <f t="shared" si="2"/>
        <v>281.38080000000002</v>
      </c>
    </row>
    <row r="47" spans="1:8" s="62" customFormat="1" ht="36">
      <c r="A47" s="56" t="str">
        <f>IF((LEN('Copy paste to Here'!G51))&gt;5,((CONCATENATE('Copy paste to Here'!G51," &amp; ",'Copy paste to Here'!D51,"  &amp;  ",'Copy paste to Here'!E51))),"Empty Cell")</f>
        <v xml:space="preserve">PVD plated 316L steel hinged segment ring, 1.2mm (16g) with leaves design Cubic Zirconia (CZ) stones &amp; Color: High Polish 8mm  &amp;  </v>
      </c>
      <c r="B47" s="57" t="str">
        <f>'Copy paste to Here'!C51</f>
        <v>SGTSH30</v>
      </c>
      <c r="C47" s="57" t="s">
        <v>759</v>
      </c>
      <c r="D47" s="58">
        <f>Invoice!B51</f>
        <v>2</v>
      </c>
      <c r="E47" s="59">
        <f>'Shipping Invoice'!J51*$N$1</f>
        <v>4.12</v>
      </c>
      <c r="F47" s="59">
        <f t="shared" si="0"/>
        <v>8.24</v>
      </c>
      <c r="G47" s="60">
        <f t="shared" si="1"/>
        <v>155.8184</v>
      </c>
      <c r="H47" s="63">
        <f t="shared" si="2"/>
        <v>311.63679999999999</v>
      </c>
    </row>
    <row r="48" spans="1:8" s="62" customFormat="1" ht="36">
      <c r="A48" s="56" t="str">
        <f>IF((LEN('Copy paste to Here'!G52))&gt;5,((CONCATENATE('Copy paste to Here'!G52," &amp; ",'Copy paste to Here'!D52,"  &amp;  ",'Copy paste to Here'!E52))),"Empty Cell")</f>
        <v xml:space="preserve">PVD plated 316L steel hinged segment ring, 1.2mm (16g) with leaves design Cubic Zirconia (CZ) stones &amp; Color: High Polish 10mm  &amp;  </v>
      </c>
      <c r="B48" s="57" t="str">
        <f>'Copy paste to Here'!C52</f>
        <v>SGTSH30</v>
      </c>
      <c r="C48" s="57" t="s">
        <v>760</v>
      </c>
      <c r="D48" s="58">
        <f>Invoice!B52</f>
        <v>2</v>
      </c>
      <c r="E48" s="59">
        <f>'Shipping Invoice'!J52*$N$1</f>
        <v>4.12</v>
      </c>
      <c r="F48" s="59">
        <f t="shared" si="0"/>
        <v>8.24</v>
      </c>
      <c r="G48" s="60">
        <f t="shared" si="1"/>
        <v>155.8184</v>
      </c>
      <c r="H48" s="63">
        <f t="shared" si="2"/>
        <v>311.63679999999999</v>
      </c>
    </row>
    <row r="49" spans="1:8" s="62" customFormat="1" ht="36">
      <c r="A49" s="56" t="str">
        <f>IF((LEN('Copy paste to Here'!G53))&gt;5,((CONCATENATE('Copy paste to Here'!G53," &amp; ",'Copy paste to Here'!D53,"  &amp;  ",'Copy paste to Here'!E53))),"Empty Cell")</f>
        <v>High polished titanium G23 belly banana, 1.6mm (14g) with upper 5mm and lower 6mm bezel set jewel balls &amp; Crystal Color: Clear  &amp;  Length: 10mm</v>
      </c>
      <c r="B49" s="57" t="str">
        <f>'Copy paste to Here'!C53</f>
        <v>UBN2CS</v>
      </c>
      <c r="C49" s="57" t="s">
        <v>753</v>
      </c>
      <c r="D49" s="58">
        <f>Invoice!B53</f>
        <v>1</v>
      </c>
      <c r="E49" s="59">
        <f>'Shipping Invoice'!J53*$N$1</f>
        <v>1.91</v>
      </c>
      <c r="F49" s="59">
        <f t="shared" si="0"/>
        <v>1.91</v>
      </c>
      <c r="G49" s="60">
        <f t="shared" si="1"/>
        <v>72.236199999999997</v>
      </c>
      <c r="H49" s="63">
        <f t="shared" si="2"/>
        <v>72.236199999999997</v>
      </c>
    </row>
    <row r="50" spans="1:8" s="62" customFormat="1" ht="24">
      <c r="A50" s="56" t="str">
        <f>IF((LEN('Copy paste to Here'!G54))&gt;5,((CONCATENATE('Copy paste to Here'!G54," &amp; ",'Copy paste to Here'!D54,"  &amp;  ",'Copy paste to Here'!E54))),"Empty Cell")</f>
        <v xml:space="preserve">Pack of 10 pcs. of 3mm high polished surgical steel balls with 1.2mm threading (16g) &amp;   &amp;  </v>
      </c>
      <c r="B50" s="57" t="str">
        <f>'Copy paste to Here'!C54</f>
        <v>XBAL3</v>
      </c>
      <c r="C50" s="57" t="s">
        <v>755</v>
      </c>
      <c r="D50" s="58">
        <f>Invoice!B54</f>
        <v>2</v>
      </c>
      <c r="E50" s="59">
        <f>'Shipping Invoice'!J54*$N$1</f>
        <v>0.59</v>
      </c>
      <c r="F50" s="59">
        <f t="shared" si="0"/>
        <v>1.18</v>
      </c>
      <c r="G50" s="60">
        <f t="shared" si="1"/>
        <v>22.313800000000001</v>
      </c>
      <c r="H50" s="63">
        <f t="shared" si="2"/>
        <v>44.627600000000001</v>
      </c>
    </row>
    <row r="51" spans="1:8" s="62" customFormat="1" ht="24">
      <c r="A51" s="56" t="str">
        <f>IF((LEN('Copy paste to Here'!G55))&gt;5,((CONCATENATE('Copy paste to Here'!G55," &amp; ",'Copy paste to Here'!D55,"  &amp;  ",'Copy paste to Here'!E55))),"Empty Cell")</f>
        <v xml:space="preserve">Pack of 10 pcs. of 4mm high polished surgical steel balls with 1.2mm threading (16g) &amp;   &amp;  </v>
      </c>
      <c r="B51" s="57" t="str">
        <f>'Copy paste to Here'!C55</f>
        <v>XBAL4S</v>
      </c>
      <c r="C51" s="57" t="s">
        <v>757</v>
      </c>
      <c r="D51" s="58">
        <f>Invoice!B55</f>
        <v>1</v>
      </c>
      <c r="E51" s="59">
        <f>'Shipping Invoice'!J55*$N$1</f>
        <v>0.69</v>
      </c>
      <c r="F51" s="59">
        <f t="shared" si="0"/>
        <v>0.69</v>
      </c>
      <c r="G51" s="60">
        <f t="shared" si="1"/>
        <v>26.095799999999997</v>
      </c>
      <c r="H51" s="63">
        <f t="shared" si="2"/>
        <v>26.095799999999997</v>
      </c>
    </row>
    <row r="52" spans="1:8" s="62" customFormat="1" ht="24">
      <c r="A52" s="56" t="str">
        <f>IF((LEN('Copy paste to Here'!G56))&gt;5,((CONCATENATE('Copy paste to Here'!G56," &amp; ",'Copy paste to Here'!D56,"  &amp;  ",'Copy paste to Here'!E56))),"Empty Cell")</f>
        <v xml:space="preserve">Pack of 10 pcs. of 3mm surgical steel half jewel balls with bezel set crystal with 1.2mm threading (16g) &amp; Crystal Color: Clear  &amp;  </v>
      </c>
      <c r="B52" s="57" t="str">
        <f>'Copy paste to Here'!C56</f>
        <v>XHJB3</v>
      </c>
      <c r="C52" s="57" t="s">
        <v>717</v>
      </c>
      <c r="D52" s="58">
        <f>Invoice!B56</f>
        <v>2</v>
      </c>
      <c r="E52" s="59">
        <f>'Shipping Invoice'!J56*$N$1</f>
        <v>3.56</v>
      </c>
      <c r="F52" s="59">
        <f t="shared" si="0"/>
        <v>7.12</v>
      </c>
      <c r="G52" s="60">
        <f t="shared" si="1"/>
        <v>134.63920000000002</v>
      </c>
      <c r="H52" s="63">
        <f t="shared" si="2"/>
        <v>269.27840000000003</v>
      </c>
    </row>
    <row r="53" spans="1:8" s="62" customFormat="1" ht="36">
      <c r="A53" s="56" t="str">
        <f>IF((LEN('Copy paste to Here'!G57))&gt;5,((CONCATENATE('Copy paste to Here'!G57," &amp; ",'Copy paste to Here'!D57,"  &amp;  ",'Copy paste to Here'!E57))),"Empty Cell")</f>
        <v xml:space="preserve">Pack of 10 pcs. of 3mm surgical steel half jewel balls with bezel set crystal with 1.2mm threading (16g) &amp; Crystal Color: Aquamarine  &amp;  </v>
      </c>
      <c r="B53" s="57" t="str">
        <f>'Copy paste to Here'!C57</f>
        <v>XHJB3</v>
      </c>
      <c r="C53" s="57" t="s">
        <v>717</v>
      </c>
      <c r="D53" s="58">
        <f>Invoice!B57</f>
        <v>1</v>
      </c>
      <c r="E53" s="59">
        <f>'Shipping Invoice'!J57*$N$1</f>
        <v>3.56</v>
      </c>
      <c r="F53" s="59">
        <f t="shared" si="0"/>
        <v>3.56</v>
      </c>
      <c r="G53" s="60">
        <f t="shared" si="1"/>
        <v>134.63920000000002</v>
      </c>
      <c r="H53" s="63">
        <f t="shared" si="2"/>
        <v>134.63920000000002</v>
      </c>
    </row>
    <row r="54" spans="1:8" s="62" customFormat="1" ht="36">
      <c r="A54" s="56" t="str">
        <f>IF((LEN('Copy paste to Here'!G58))&gt;5,((CONCATENATE('Copy paste to Here'!G58," &amp; ",'Copy paste to Here'!D58,"  &amp;  ",'Copy paste to Here'!E58))),"Empty Cell")</f>
        <v xml:space="preserve">Pack of 10 pcs. of 3mm surgical steel half jewel balls with bezel set crystal with 1.2mm threading (16g) &amp; Crystal Color: Blue Zircon  &amp;  </v>
      </c>
      <c r="B54" s="57" t="str">
        <f>'Copy paste to Here'!C58</f>
        <v>XHJB3</v>
      </c>
      <c r="C54" s="57" t="s">
        <v>717</v>
      </c>
      <c r="D54" s="58">
        <f>Invoice!B58</f>
        <v>1</v>
      </c>
      <c r="E54" s="59">
        <f>'Shipping Invoice'!J58*$N$1</f>
        <v>3.56</v>
      </c>
      <c r="F54" s="59">
        <f t="shared" si="0"/>
        <v>3.56</v>
      </c>
      <c r="G54" s="60">
        <f t="shared" si="1"/>
        <v>134.63920000000002</v>
      </c>
      <c r="H54" s="63">
        <f t="shared" si="2"/>
        <v>134.63920000000002</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195.85000000000002</v>
      </c>
      <c r="G1000" s="60"/>
      <c r="H1000" s="61">
        <f t="shared" ref="H1000:H1007" si="49">F1000*$E$14</f>
        <v>7407.0470000000005</v>
      </c>
    </row>
    <row r="1001" spans="1:8" s="62" customFormat="1">
      <c r="A1001" s="56" t="str">
        <f>Invoice!I60</f>
        <v>Shipping cost to Italy via DHL:</v>
      </c>
      <c r="B1001" s="75"/>
      <c r="C1001" s="75"/>
      <c r="D1001" s="76"/>
      <c r="E1001" s="67"/>
      <c r="F1001" s="59">
        <f>Invoice!J60</f>
        <v>19.22</v>
      </c>
      <c r="G1001" s="60"/>
      <c r="H1001" s="61">
        <f t="shared" si="49"/>
        <v>726.90039999999999</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215.07000000000002</v>
      </c>
      <c r="G1003" s="60"/>
      <c r="H1003" s="61">
        <f t="shared" si="49"/>
        <v>8133.9474000000009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7407.0470000000005</v>
      </c>
    </row>
    <row r="1010" spans="1:8" s="21" customFormat="1">
      <c r="A1010" s="22"/>
      <c r="E1010" s="21" t="s">
        <v>182</v>
      </c>
      <c r="H1010" s="84">
        <f>(SUMIF($A$1000:$A$1008,"Total:",$H$1000:$H$1008))</f>
        <v>8133.9474000000009</v>
      </c>
    </row>
    <row r="1011" spans="1:8" s="21" customFormat="1">
      <c r="E1011" s="21" t="s">
        <v>183</v>
      </c>
      <c r="H1011" s="85">
        <f>H1013-H1012</f>
        <v>7601.82</v>
      </c>
    </row>
    <row r="1012" spans="1:8" s="21" customFormat="1">
      <c r="E1012" s="21" t="s">
        <v>184</v>
      </c>
      <c r="H1012" s="85">
        <f>ROUND((H1013*7)/107,2)</f>
        <v>532.13</v>
      </c>
    </row>
    <row r="1013" spans="1:8" s="21" customFormat="1">
      <c r="E1013" s="22" t="s">
        <v>185</v>
      </c>
      <c r="H1013" s="86">
        <f>ROUND((SUMIF($A$1000:$A$1008,"Total:",$H$1000:$H$1008)),2)</f>
        <v>8133.95</v>
      </c>
    </row>
  </sheetData>
  <conditionalFormatting sqref="A18:A998">
    <cfRule type="containsText" dxfId="7" priority="32" stopIfTrue="1" operator="containsText" text="Empty Cell">
      <formula>NOT(ISERROR(SEARCH("Empty Cell",A18)))</formula>
    </cfRule>
  </conditionalFormatting>
  <conditionalFormatting sqref="B1:C65200">
    <cfRule type="cellIs" dxfId="6" priority="1" stopIfTrue="1" operator="equal">
      <formula>0</formula>
    </cfRule>
  </conditionalFormatting>
  <conditionalFormatting sqref="B18:C77 B79:C1007">
    <cfRule type="cellIs" dxfId="5" priority="2" stopIfTrue="1" operator="equal">
      <formula>0</formula>
    </cfRule>
  </conditionalFormatting>
  <conditionalFormatting sqref="B27:C27">
    <cfRule type="cellIs" dxfId="4" priority="3" stopIfTrue="1" operator="equal">
      <formula>"ALERT"</formula>
    </cfRule>
  </conditionalFormatting>
  <conditionalFormatting sqref="D18:D77 D79:D999">
    <cfRule type="cellIs" dxfId="3" priority="34" stopIfTrue="1" operator="equal">
      <formula>"ALERT"</formula>
    </cfRule>
  </conditionalFormatting>
  <conditionalFormatting sqref="D1000:D1008">
    <cfRule type="cellIs" dxfId="2" priority="6" stopIfTrue="1" operator="equal">
      <formula>"ALERT"</formula>
    </cfRule>
  </conditionalFormatting>
  <conditionalFormatting sqref="D1:H65200">
    <cfRule type="cellIs" dxfId="1" priority="31" stopIfTrue="1" operator="equal">
      <formula>0</formula>
    </cfRule>
  </conditionalFormatting>
  <conditionalFormatting sqref="F10:F15 D18:H77 D79:H1007">
    <cfRule type="cellIs" dxfId="0" priority="33"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7"/>
  <sheetViews>
    <sheetView workbookViewId="0">
      <selection activeCell="A5" sqref="A5"/>
    </sheetView>
  </sheetViews>
  <sheetFormatPr defaultRowHeight="15"/>
  <sheetData>
    <row r="1" spans="1:1">
      <c r="A1" s="2" t="s">
        <v>668</v>
      </c>
    </row>
    <row r="2" spans="1:1">
      <c r="A2" s="2" t="s">
        <v>668</v>
      </c>
    </row>
    <row r="3" spans="1:1">
      <c r="A3" s="2" t="s">
        <v>668</v>
      </c>
    </row>
    <row r="4" spans="1:1">
      <c r="A4" s="2" t="s">
        <v>668</v>
      </c>
    </row>
    <row r="5" spans="1:1">
      <c r="A5" s="2" t="s">
        <v>668</v>
      </c>
    </row>
    <row r="6" spans="1:1">
      <c r="A6" s="2" t="s">
        <v>625</v>
      </c>
    </row>
    <row r="7" spans="1:1">
      <c r="A7" s="2" t="s">
        <v>728</v>
      </c>
    </row>
    <row r="8" spans="1:1">
      <c r="A8" s="2" t="s">
        <v>730</v>
      </c>
    </row>
    <row r="9" spans="1:1">
      <c r="A9" s="2" t="s">
        <v>662</v>
      </c>
    </row>
    <row r="10" spans="1:1">
      <c r="A10" s="2" t="s">
        <v>662</v>
      </c>
    </row>
    <row r="11" spans="1:1">
      <c r="A11" s="2" t="s">
        <v>732</v>
      </c>
    </row>
    <row r="12" spans="1:1">
      <c r="A12" s="2" t="s">
        <v>732</v>
      </c>
    </row>
    <row r="13" spans="1:1">
      <c r="A13" s="2" t="s">
        <v>733</v>
      </c>
    </row>
    <row r="14" spans="1:1">
      <c r="A14" s="2" t="s">
        <v>735</v>
      </c>
    </row>
    <row r="15" spans="1:1">
      <c r="A15" s="2" t="s">
        <v>736</v>
      </c>
    </row>
    <row r="16" spans="1:1">
      <c r="A16" s="2" t="s">
        <v>738</v>
      </c>
    </row>
    <row r="17" spans="1:1">
      <c r="A17" s="2" t="s">
        <v>740</v>
      </c>
    </row>
    <row r="18" spans="1:1">
      <c r="A18" s="2" t="s">
        <v>121</v>
      </c>
    </row>
    <row r="19" spans="1:1">
      <c r="A19" s="2" t="s">
        <v>743</v>
      </c>
    </row>
    <row r="20" spans="1:1">
      <c r="A20" s="2" t="s">
        <v>743</v>
      </c>
    </row>
    <row r="21" spans="1:1">
      <c r="A21" s="2" t="s">
        <v>70</v>
      </c>
    </row>
    <row r="22" spans="1:1">
      <c r="A22" s="2" t="s">
        <v>70</v>
      </c>
    </row>
    <row r="23" spans="1:1">
      <c r="A23" s="2" t="s">
        <v>70</v>
      </c>
    </row>
    <row r="24" spans="1:1">
      <c r="A24" s="2" t="s">
        <v>70</v>
      </c>
    </row>
    <row r="25" spans="1:1">
      <c r="A25" s="2" t="s">
        <v>746</v>
      </c>
    </row>
    <row r="26" spans="1:1">
      <c r="A26" s="2" t="s">
        <v>746</v>
      </c>
    </row>
    <row r="27" spans="1:1">
      <c r="A27" s="2" t="s">
        <v>746</v>
      </c>
    </row>
    <row r="28" spans="1:1">
      <c r="A28" s="2" t="s">
        <v>73</v>
      </c>
    </row>
    <row r="29" spans="1:1">
      <c r="A29" s="2" t="s">
        <v>73</v>
      </c>
    </row>
    <row r="30" spans="1:1">
      <c r="A30" s="2" t="s">
        <v>759</v>
      </c>
    </row>
    <row r="31" spans="1:1">
      <c r="A31" s="2" t="s">
        <v>760</v>
      </c>
    </row>
    <row r="32" spans="1:1">
      <c r="A32" s="2" t="s">
        <v>753</v>
      </c>
    </row>
    <row r="33" spans="1:1">
      <c r="A33" s="2" t="s">
        <v>755</v>
      </c>
    </row>
    <row r="34" spans="1:1">
      <c r="A34" s="2" t="s">
        <v>757</v>
      </c>
    </row>
    <row r="35" spans="1:1">
      <c r="A35" s="2" t="s">
        <v>717</v>
      </c>
    </row>
    <row r="36" spans="1:1">
      <c r="A36" s="2" t="s">
        <v>717</v>
      </c>
    </row>
    <row r="37" spans="1:1">
      <c r="A37" s="2" t="s">
        <v>717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Shipping Invoice</vt:lpstr>
      <vt:lpstr>Copy paste to Here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2023-09-05T07:51:38Z</cp:lastPrinted>
  <dcterms:created xsi:type="dcterms:W3CDTF">2009-06-02T18:56:54Z</dcterms:created>
  <dcterms:modified xsi:type="dcterms:W3CDTF">2023-09-05T07:51:38Z</dcterms:modified>
</cp:coreProperties>
</file>