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192.168.101.50\share_folder\sales\Invoice\"/>
    </mc:Choice>
  </mc:AlternateContent>
  <xr:revisionPtr revIDLastSave="0" documentId="13_ncr:1_{A0536E1A-A582-401B-9B78-AB5A6059BCCE}" xr6:coauthVersionLast="47" xr6:coauthVersionMax="47" xr10:uidLastSave="{00000000-0000-0000-0000-000000000000}"/>
  <bookViews>
    <workbookView xWindow="28680" yWindow="-120" windowWidth="29040" windowHeight="15720" firstSheet="2" activeTab="2" xr2:uid="{00000000-000D-0000-FFFF-FFFF00000000}"/>
  </bookViews>
  <sheets>
    <sheet name="Invoice  " sheetId="12" state="hidden" r:id="rId1"/>
    <sheet name="Copy paste to Here" sheetId="5" state="hidden" r:id="rId2"/>
    <sheet name=" Invoice" sheetId="13" r:id="rId3"/>
    <sheet name=" Invoice (Photo)" sheetId="16" r:id="rId4"/>
    <sheet name="Shipping Invoice " sheetId="19" r:id="rId5"/>
    <sheet name=" Invoice FR" sheetId="15" state="hidden" r:id="rId6"/>
    <sheet name="Orginal Invoice" sheetId="2" state="hidden" r:id="rId7"/>
    <sheet name="Shipping Invoice" sheetId="7" state="hidden" r:id="rId8"/>
    <sheet name=" Invoice FR " sheetId="21" r:id="rId9"/>
    <sheet name="Shipping Invoice (FR)" sheetId="18" r:id="rId10"/>
    <sheet name="Pending Items" sheetId="20" r:id="rId11"/>
    <sheet name="Tax Invoice" sheetId="6" r:id="rId12"/>
    <sheet name="Old Code" sheetId="11" state="hidden" r:id="rId13"/>
    <sheet name="Just data" sheetId="8" state="hidden" r:id="rId14"/>
    <sheet name="Just data 2" sheetId="9" state="hidden" r:id="rId15"/>
    <sheet name="Just Data 3" sheetId="10" state="hidden" r:id="rId16"/>
  </sheets>
  <externalReferences>
    <externalReference r:id="rId17"/>
    <externalReference r:id="rId18"/>
  </externalReferences>
  <definedNames>
    <definedName name="_xlnm.Print_Area" localSheetId="2">' Invoice'!$A$1:$K$140</definedName>
    <definedName name="_xlnm.Print_Area" localSheetId="3">' Invoice (Photo)'!$A$1:$L$131</definedName>
    <definedName name="_xlnm.Print_Area" localSheetId="5">' Invoice FR'!$A$1:$K$131</definedName>
    <definedName name="_xlnm.Print_Area" localSheetId="8">' Invoice FR '!$A$1:$K$133</definedName>
    <definedName name="_xlnm.Print_Area" localSheetId="0">'Invoice  '!$A$1:$K$124</definedName>
    <definedName name="_xlnm.Print_Area" localSheetId="6">'Orginal Invoice'!$A$1:$K$105</definedName>
    <definedName name="_xlnm.Print_Area" localSheetId="10">'Pending Items'!$A$1:$K$31</definedName>
    <definedName name="_xlnm.Print_Area" localSheetId="7">'Shipping Invoice'!$A$1:$L$105</definedName>
    <definedName name="_xlnm.Print_Area" localSheetId="4">'Shipping Invoice '!$A$1:$L$131</definedName>
    <definedName name="_xlnm.Print_Area" localSheetId="9">'Shipping Invoice (FR)'!$A$1:$L$133</definedName>
    <definedName name="_xlnm.Print_Area" localSheetId="11">'Tax Invoice'!$A$1:$H$1013</definedName>
    <definedName name="_xlnm.Print_Titles" localSheetId="2">' Invoice'!$2:$22</definedName>
    <definedName name="_xlnm.Print_Titles" localSheetId="3">' Invoice (Photo)'!$2:$22</definedName>
    <definedName name="_xlnm.Print_Titles" localSheetId="5">' Invoice FR'!$2:$22</definedName>
    <definedName name="_xlnm.Print_Titles" localSheetId="8">' Invoice FR '!$2:$22</definedName>
    <definedName name="_xlnm.Print_Titles" localSheetId="0">'Invoice  '!$2:$21</definedName>
    <definedName name="_xlnm.Print_Titles" localSheetId="6">'Orginal Invoice'!$2:$21</definedName>
    <definedName name="_xlnm.Print_Titles" localSheetId="10">'Pending Items'!$2:$22</definedName>
    <definedName name="_xlnm.Print_Titles" localSheetId="7">'Shipping Invoice'!$1:$21</definedName>
    <definedName name="_xlnm.Print_Titles" localSheetId="4">'Shipping Invoice '!$2:$22</definedName>
    <definedName name="_xlnm.Print_Titles" localSheetId="9">'Shipping Invoice (FR)'!$2:$22</definedName>
    <definedName name="_xlnm.Print_Titles" localSheetId="11">'Tax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6" l="1"/>
  <c r="F12" i="6"/>
  <c r="F13" i="6"/>
  <c r="F14" i="6"/>
  <c r="F10" i="6"/>
  <c r="A11" i="6"/>
  <c r="A12" i="6"/>
  <c r="A13" i="6"/>
  <c r="A14" i="6"/>
  <c r="A10" i="6"/>
  <c r="F1000" i="6"/>
  <c r="E98" i="6"/>
  <c r="E99" i="6"/>
  <c r="E100" i="6"/>
  <c r="E101" i="6"/>
  <c r="E97" i="6"/>
  <c r="D98" i="6"/>
  <c r="D99" i="6"/>
  <c r="D100" i="6"/>
  <c r="D101" i="6"/>
  <c r="D97" i="6"/>
  <c r="B101" i="6"/>
  <c r="B98" i="6"/>
  <c r="B99" i="6"/>
  <c r="B100" i="6"/>
  <c r="B97" i="6"/>
  <c r="A101" i="6"/>
  <c r="A102" i="6"/>
  <c r="A98" i="6"/>
  <c r="A99" i="6"/>
  <c r="A100" i="6"/>
  <c r="A97" i="6"/>
  <c r="F1001" i="6"/>
  <c r="A1002" i="6"/>
  <c r="A1001" i="6"/>
  <c r="E14" i="6"/>
  <c r="K130" i="18"/>
  <c r="J126" i="21"/>
  <c r="I125" i="21"/>
  <c r="J125" i="21" s="1"/>
  <c r="I124" i="21"/>
  <c r="J124" i="21" s="1"/>
  <c r="I123" i="21"/>
  <c r="J123" i="21" s="1"/>
  <c r="J122" i="21"/>
  <c r="B120" i="21"/>
  <c r="J120" i="21" s="1"/>
  <c r="J119" i="21"/>
  <c r="B119" i="21"/>
  <c r="B118" i="21"/>
  <c r="J118" i="21" s="1"/>
  <c r="B117" i="21"/>
  <c r="J117" i="21" s="1"/>
  <c r="J116" i="21"/>
  <c r="B116" i="21"/>
  <c r="J115" i="21"/>
  <c r="B115" i="21"/>
  <c r="J114" i="21"/>
  <c r="B114" i="21"/>
  <c r="J113" i="21"/>
  <c r="B113" i="21"/>
  <c r="B112" i="21"/>
  <c r="J112" i="21" s="1"/>
  <c r="B111" i="21"/>
  <c r="J111" i="21" s="1"/>
  <c r="J110" i="21"/>
  <c r="B110" i="21"/>
  <c r="B109" i="21"/>
  <c r="J109" i="21" s="1"/>
  <c r="J108" i="21"/>
  <c r="B108" i="21"/>
  <c r="J107" i="21"/>
  <c r="B107" i="21"/>
  <c r="J106" i="21"/>
  <c r="B106" i="21"/>
  <c r="J105" i="21"/>
  <c r="B105" i="21"/>
  <c r="B104" i="21"/>
  <c r="J104" i="21" s="1"/>
  <c r="J103" i="21"/>
  <c r="B103" i="21"/>
  <c r="J102" i="21"/>
  <c r="B102" i="21"/>
  <c r="B101" i="21"/>
  <c r="J101" i="21" s="1"/>
  <c r="J100" i="21"/>
  <c r="B100" i="21"/>
  <c r="J99" i="21"/>
  <c r="B99" i="21"/>
  <c r="J98" i="21"/>
  <c r="B98" i="21"/>
  <c r="J97" i="21"/>
  <c r="B97" i="21"/>
  <c r="B96" i="21"/>
  <c r="J96" i="21" s="1"/>
  <c r="J95" i="21"/>
  <c r="B95" i="21"/>
  <c r="J94" i="21"/>
  <c r="B94" i="21"/>
  <c r="B93" i="21"/>
  <c r="J93" i="21" s="1"/>
  <c r="J92" i="21"/>
  <c r="B92" i="21"/>
  <c r="J91" i="21"/>
  <c r="B91" i="21"/>
  <c r="J90" i="21"/>
  <c r="B90" i="21"/>
  <c r="J89" i="21"/>
  <c r="B89" i="21"/>
  <c r="B88" i="21"/>
  <c r="J88" i="21" s="1"/>
  <c r="J87" i="21"/>
  <c r="B87" i="21"/>
  <c r="J86" i="21"/>
  <c r="B86" i="21"/>
  <c r="B85" i="21"/>
  <c r="J85" i="21" s="1"/>
  <c r="J84" i="21"/>
  <c r="B84" i="21"/>
  <c r="J83" i="21"/>
  <c r="B83" i="21"/>
  <c r="J82" i="21"/>
  <c r="B82" i="21"/>
  <c r="J81" i="21"/>
  <c r="B81" i="21"/>
  <c r="B80" i="21"/>
  <c r="J80" i="21" s="1"/>
  <c r="J79" i="21"/>
  <c r="B79" i="21"/>
  <c r="J78" i="21"/>
  <c r="B78" i="21"/>
  <c r="B77" i="21"/>
  <c r="J77" i="21" s="1"/>
  <c r="J76" i="21"/>
  <c r="B76" i="21"/>
  <c r="J75" i="21"/>
  <c r="B75" i="21"/>
  <c r="J74" i="21"/>
  <c r="B74" i="21"/>
  <c r="J73" i="21"/>
  <c r="B73" i="21"/>
  <c r="B72" i="21"/>
  <c r="J72" i="21" s="1"/>
  <c r="J71" i="21"/>
  <c r="B71" i="21"/>
  <c r="J70" i="21"/>
  <c r="B70" i="21"/>
  <c r="B69" i="21"/>
  <c r="J69" i="21" s="1"/>
  <c r="J68" i="21"/>
  <c r="B68" i="21"/>
  <c r="J67" i="21"/>
  <c r="B67" i="21"/>
  <c r="J66" i="21"/>
  <c r="B66" i="21"/>
  <c r="J65" i="21"/>
  <c r="B65" i="21"/>
  <c r="B64" i="21"/>
  <c r="J64" i="21" s="1"/>
  <c r="J63" i="21"/>
  <c r="B63" i="21"/>
  <c r="J62" i="21"/>
  <c r="B62" i="21"/>
  <c r="B61" i="21"/>
  <c r="J61" i="21" s="1"/>
  <c r="J60" i="21"/>
  <c r="B60" i="21"/>
  <c r="J59" i="21"/>
  <c r="B59" i="21"/>
  <c r="J58" i="21"/>
  <c r="B58" i="21"/>
  <c r="J57" i="21"/>
  <c r="B57" i="21"/>
  <c r="B56" i="21"/>
  <c r="J56" i="21" s="1"/>
  <c r="J55" i="21"/>
  <c r="B55" i="21"/>
  <c r="J54" i="21"/>
  <c r="B54" i="21"/>
  <c r="B53" i="21"/>
  <c r="J53" i="21" s="1"/>
  <c r="J52" i="21"/>
  <c r="B52" i="21"/>
  <c r="J51" i="21"/>
  <c r="B51" i="21"/>
  <c r="J50" i="21"/>
  <c r="B50" i="21"/>
  <c r="J49" i="21"/>
  <c r="B49" i="21"/>
  <c r="I48" i="21"/>
  <c r="J48" i="21" s="1"/>
  <c r="B48" i="21"/>
  <c r="B47" i="21"/>
  <c r="J47" i="21" s="1"/>
  <c r="B46" i="21"/>
  <c r="J46" i="21" s="1"/>
  <c r="B45" i="21"/>
  <c r="J45" i="21" s="1"/>
  <c r="B44" i="21"/>
  <c r="J44" i="21" s="1"/>
  <c r="B43" i="21"/>
  <c r="J43" i="21" s="1"/>
  <c r="B42" i="21"/>
  <c r="J42" i="21" s="1"/>
  <c r="B41" i="21"/>
  <c r="J41" i="21" s="1"/>
  <c r="J40" i="21"/>
  <c r="B40" i="21"/>
  <c r="B39" i="21"/>
  <c r="J39" i="21" s="1"/>
  <c r="B38" i="21"/>
  <c r="J38" i="21" s="1"/>
  <c r="B37" i="21"/>
  <c r="J37" i="21" s="1"/>
  <c r="B36" i="21"/>
  <c r="J36" i="21" s="1"/>
  <c r="B35" i="21"/>
  <c r="J35" i="21" s="1"/>
  <c r="B34" i="21"/>
  <c r="J34" i="21" s="1"/>
  <c r="B33" i="21"/>
  <c r="J33" i="21" s="1"/>
  <c r="J32" i="21"/>
  <c r="B32" i="21"/>
  <c r="B31" i="21"/>
  <c r="J31" i="21" s="1"/>
  <c r="B30" i="21"/>
  <c r="J30" i="21" s="1"/>
  <c r="B29" i="21"/>
  <c r="J29" i="21" s="1"/>
  <c r="B28" i="21"/>
  <c r="J28" i="21" s="1"/>
  <c r="B27" i="21"/>
  <c r="J27" i="21" s="1"/>
  <c r="I26" i="21"/>
  <c r="J26" i="21" s="1"/>
  <c r="B26" i="21"/>
  <c r="I25" i="21"/>
  <c r="J25" i="21" s="1"/>
  <c r="B25" i="21"/>
  <c r="I24" i="21"/>
  <c r="J24" i="21" s="1"/>
  <c r="B24" i="21"/>
  <c r="B23" i="21"/>
  <c r="J23" i="21" s="1"/>
  <c r="H16" i="21"/>
  <c r="H15" i="21"/>
  <c r="H14" i="21"/>
  <c r="H13" i="21"/>
  <c r="H12" i="21"/>
  <c r="H11" i="21"/>
  <c r="H10" i="21"/>
  <c r="H16" i="20"/>
  <c r="H15" i="20"/>
  <c r="H14" i="20"/>
  <c r="H13" i="20"/>
  <c r="H12" i="20"/>
  <c r="H11" i="20"/>
  <c r="H10" i="20"/>
  <c r="H16" i="18"/>
  <c r="H15" i="18"/>
  <c r="H14" i="18"/>
  <c r="H13" i="18"/>
  <c r="H12" i="18"/>
  <c r="H11" i="18"/>
  <c r="H10" i="18"/>
  <c r="H16" i="15"/>
  <c r="H15" i="15"/>
  <c r="H14" i="15"/>
  <c r="H13" i="15"/>
  <c r="H12" i="15"/>
  <c r="H11" i="15"/>
  <c r="H10" i="15"/>
  <c r="H16" i="19"/>
  <c r="H15" i="19"/>
  <c r="H14" i="19"/>
  <c r="H13" i="19"/>
  <c r="H12" i="19"/>
  <c r="H11" i="19"/>
  <c r="H10" i="19"/>
  <c r="I11" i="16"/>
  <c r="I12" i="16"/>
  <c r="I13" i="16"/>
  <c r="I14" i="16"/>
  <c r="I15" i="16"/>
  <c r="I16" i="16"/>
  <c r="I10" i="16"/>
  <c r="B11" i="16"/>
  <c r="B12" i="16"/>
  <c r="B13" i="16"/>
  <c r="B14" i="16"/>
  <c r="B15" i="16"/>
  <c r="B16" i="16"/>
  <c r="B10" i="16"/>
  <c r="H15" i="13"/>
  <c r="K127" i="18"/>
  <c r="J31" i="20"/>
  <c r="J30" i="20"/>
  <c r="J29" i="20"/>
  <c r="J28" i="20"/>
  <c r="J27" i="20"/>
  <c r="J26" i="20"/>
  <c r="J25" i="20"/>
  <c r="J24" i="20"/>
  <c r="J23" i="20"/>
  <c r="K124" i="19"/>
  <c r="K123" i="19"/>
  <c r="K122" i="19"/>
  <c r="I25" i="19"/>
  <c r="K25" i="19" s="1"/>
  <c r="I27" i="19"/>
  <c r="I28" i="19"/>
  <c r="I29" i="19"/>
  <c r="I30" i="19"/>
  <c r="K30" i="19" s="1"/>
  <c r="I31" i="19"/>
  <c r="K31" i="19" s="1"/>
  <c r="I32" i="19"/>
  <c r="K32" i="19" s="1"/>
  <c r="I33" i="19"/>
  <c r="I34" i="19"/>
  <c r="I35" i="19"/>
  <c r="I36" i="19"/>
  <c r="K36" i="19" s="1"/>
  <c r="I37" i="19"/>
  <c r="I38" i="19"/>
  <c r="K38" i="19" s="1"/>
  <c r="I39" i="19"/>
  <c r="K39" i="19" s="1"/>
  <c r="I40" i="19"/>
  <c r="I41" i="19"/>
  <c r="K41" i="19" s="1"/>
  <c r="I42" i="19"/>
  <c r="I43" i="19"/>
  <c r="I44" i="19"/>
  <c r="I45" i="19"/>
  <c r="K45" i="19" s="1"/>
  <c r="I46" i="19"/>
  <c r="K46" i="19" s="1"/>
  <c r="I47" i="19"/>
  <c r="I49" i="19"/>
  <c r="K49" i="19" s="1"/>
  <c r="I50" i="19"/>
  <c r="I51" i="19"/>
  <c r="K51" i="19" s="1"/>
  <c r="I52" i="19"/>
  <c r="K52" i="19" s="1"/>
  <c r="I53" i="19"/>
  <c r="K53" i="19" s="1"/>
  <c r="I54" i="19"/>
  <c r="K54" i="19" s="1"/>
  <c r="I55" i="19"/>
  <c r="K55" i="19" s="1"/>
  <c r="I56" i="19"/>
  <c r="I57" i="19"/>
  <c r="K57" i="19" s="1"/>
  <c r="I58" i="19"/>
  <c r="I59" i="19"/>
  <c r="K59" i="19" s="1"/>
  <c r="I60" i="19"/>
  <c r="K60" i="19" s="1"/>
  <c r="I61" i="19"/>
  <c r="K61" i="19" s="1"/>
  <c r="I62" i="19"/>
  <c r="I63" i="19"/>
  <c r="K63" i="19" s="1"/>
  <c r="I64" i="19"/>
  <c r="I65" i="19"/>
  <c r="K65" i="19" s="1"/>
  <c r="I66" i="19"/>
  <c r="K66" i="19" s="1"/>
  <c r="I67" i="19"/>
  <c r="K67" i="19" s="1"/>
  <c r="I68" i="19"/>
  <c r="K68" i="19" s="1"/>
  <c r="I69" i="19"/>
  <c r="K69" i="19" s="1"/>
  <c r="I70" i="19"/>
  <c r="K70" i="19" s="1"/>
  <c r="I71" i="19"/>
  <c r="K71" i="19" s="1"/>
  <c r="I72" i="19"/>
  <c r="I73" i="19"/>
  <c r="K73" i="19" s="1"/>
  <c r="I74" i="19"/>
  <c r="I75" i="19"/>
  <c r="K75" i="19" s="1"/>
  <c r="I76" i="19"/>
  <c r="I77" i="19"/>
  <c r="I78" i="19"/>
  <c r="K78" i="19" s="1"/>
  <c r="I79" i="19"/>
  <c r="K79" i="19" s="1"/>
  <c r="I80" i="19"/>
  <c r="I81" i="19"/>
  <c r="K81" i="19" s="1"/>
  <c r="I82" i="19"/>
  <c r="I83" i="19"/>
  <c r="I84" i="19"/>
  <c r="K84" i="19" s="1"/>
  <c r="I85" i="19"/>
  <c r="I86" i="19"/>
  <c r="K86" i="19" s="1"/>
  <c r="I87" i="19"/>
  <c r="K87" i="19" s="1"/>
  <c r="I88" i="19"/>
  <c r="I89" i="19"/>
  <c r="K89" i="19" s="1"/>
  <c r="I90" i="19"/>
  <c r="I91" i="19"/>
  <c r="I92" i="19"/>
  <c r="I93" i="19"/>
  <c r="I94" i="19"/>
  <c r="K94" i="19" s="1"/>
  <c r="I95" i="19"/>
  <c r="I96" i="19"/>
  <c r="K96" i="19" s="1"/>
  <c r="I97" i="19"/>
  <c r="K97" i="19" s="1"/>
  <c r="I98" i="19"/>
  <c r="K98" i="19" s="1"/>
  <c r="I99" i="19"/>
  <c r="K99" i="19" s="1"/>
  <c r="I100" i="19"/>
  <c r="K100" i="19" s="1"/>
  <c r="I101" i="19"/>
  <c r="K101" i="19" s="1"/>
  <c r="I102" i="19"/>
  <c r="K102" i="19" s="1"/>
  <c r="I103" i="19"/>
  <c r="K103" i="19" s="1"/>
  <c r="I104" i="19"/>
  <c r="I105" i="19"/>
  <c r="K105" i="19" s="1"/>
  <c r="I106" i="19"/>
  <c r="I107" i="19"/>
  <c r="K107" i="19" s="1"/>
  <c r="I108" i="19"/>
  <c r="I109" i="19"/>
  <c r="K109" i="19" s="1"/>
  <c r="I110" i="19"/>
  <c r="I111" i="19"/>
  <c r="I112" i="19"/>
  <c r="I113" i="19"/>
  <c r="K113" i="19" s="1"/>
  <c r="I114" i="19"/>
  <c r="I115" i="19"/>
  <c r="K115" i="19" s="1"/>
  <c r="I116" i="19"/>
  <c r="K116" i="19" s="1"/>
  <c r="I117" i="19"/>
  <c r="K117" i="19" s="1"/>
  <c r="I118" i="19"/>
  <c r="K118" i="19" s="1"/>
  <c r="I119" i="19"/>
  <c r="K119" i="19" s="1"/>
  <c r="I120" i="19"/>
  <c r="I122" i="19"/>
  <c r="I123" i="19"/>
  <c r="I124" i="19"/>
  <c r="I126" i="19"/>
  <c r="K126" i="19" s="1"/>
  <c r="K28" i="19"/>
  <c r="K35" i="19"/>
  <c r="K42" i="19"/>
  <c r="K44" i="19"/>
  <c r="K58" i="19"/>
  <c r="K62" i="19"/>
  <c r="K74" i="19"/>
  <c r="K76" i="19"/>
  <c r="K83" i="19"/>
  <c r="K90" i="19"/>
  <c r="K91" i="19"/>
  <c r="K92" i="19"/>
  <c r="K106" i="19"/>
  <c r="K108" i="19"/>
  <c r="K110" i="19"/>
  <c r="I23" i="19"/>
  <c r="K23" i="19" s="1"/>
  <c r="J125" i="19"/>
  <c r="I125" i="19" s="1"/>
  <c r="K125" i="19" s="1"/>
  <c r="J48" i="19"/>
  <c r="I48" i="19" s="1"/>
  <c r="K48" i="19" s="1"/>
  <c r="J26" i="19"/>
  <c r="I26" i="19" s="1"/>
  <c r="K26" i="19" s="1"/>
  <c r="J25" i="19"/>
  <c r="J24" i="19"/>
  <c r="I24" i="19" s="1"/>
  <c r="K24" i="19" s="1"/>
  <c r="K120" i="19"/>
  <c r="K114" i="19"/>
  <c r="K112" i="19"/>
  <c r="K111" i="19"/>
  <c r="K104" i="19"/>
  <c r="K95" i="19"/>
  <c r="K93" i="19"/>
  <c r="K88" i="19"/>
  <c r="K85" i="19"/>
  <c r="K82" i="19"/>
  <c r="K80" i="19"/>
  <c r="K77" i="19"/>
  <c r="K72" i="19"/>
  <c r="K64" i="19"/>
  <c r="K56" i="19"/>
  <c r="K50" i="19"/>
  <c r="K40" i="19"/>
  <c r="K37" i="19"/>
  <c r="K34" i="19"/>
  <c r="K33" i="19"/>
  <c r="I124" i="15"/>
  <c r="J124" i="15" s="1"/>
  <c r="I123" i="15"/>
  <c r="J123" i="15" s="1"/>
  <c r="I125" i="15"/>
  <c r="J125" i="15" s="1"/>
  <c r="J122" i="15"/>
  <c r="J126" i="15"/>
  <c r="J125" i="16"/>
  <c r="K125" i="16" s="1"/>
  <c r="J124" i="16"/>
  <c r="K124" i="16" s="1"/>
  <c r="J123" i="16"/>
  <c r="K123" i="16" s="1"/>
  <c r="K126" i="16"/>
  <c r="K122" i="16"/>
  <c r="I125" i="13"/>
  <c r="J127" i="21" l="1"/>
  <c r="K29" i="19"/>
  <c r="K47" i="19"/>
  <c r="K43" i="19"/>
  <c r="K27" i="19"/>
  <c r="K127" i="19" s="1"/>
  <c r="K128" i="19" s="1"/>
  <c r="K130" i="19" s="1"/>
  <c r="J126" i="13"/>
  <c r="J125" i="13"/>
  <c r="J124" i="13"/>
  <c r="J123" i="13"/>
  <c r="J122" i="13"/>
  <c r="J128" i="21" l="1"/>
  <c r="J130" i="21" s="1"/>
  <c r="K120" i="16"/>
  <c r="K119" i="16"/>
  <c r="K118" i="16"/>
  <c r="K117" i="16"/>
  <c r="K116" i="16"/>
  <c r="K115" i="16"/>
  <c r="K114" i="16"/>
  <c r="K113" i="16"/>
  <c r="K112" i="16"/>
  <c r="K111" i="16"/>
  <c r="K110" i="16"/>
  <c r="K109" i="16"/>
  <c r="K108" i="16"/>
  <c r="K107" i="16"/>
  <c r="K106" i="16"/>
  <c r="K105" i="16"/>
  <c r="K104" i="16"/>
  <c r="K103" i="16"/>
  <c r="K102" i="16"/>
  <c r="K101" i="16"/>
  <c r="K100" i="16"/>
  <c r="K99" i="16"/>
  <c r="K98" i="16"/>
  <c r="K97" i="16"/>
  <c r="K96" i="16"/>
  <c r="K95" i="16"/>
  <c r="K94" i="16"/>
  <c r="K93" i="16"/>
  <c r="K92" i="16"/>
  <c r="K91" i="16"/>
  <c r="K90" i="16"/>
  <c r="K89" i="16"/>
  <c r="K88" i="16"/>
  <c r="K87" i="16"/>
  <c r="K86" i="16"/>
  <c r="K85" i="16"/>
  <c r="K84" i="16"/>
  <c r="K83" i="16"/>
  <c r="K82" i="16"/>
  <c r="K81" i="16"/>
  <c r="K80" i="16"/>
  <c r="K79" i="16"/>
  <c r="K78" i="16"/>
  <c r="K77" i="16"/>
  <c r="K76" i="16"/>
  <c r="K75" i="16"/>
  <c r="K74" i="16"/>
  <c r="K73" i="16"/>
  <c r="K72" i="16"/>
  <c r="K71" i="16"/>
  <c r="K70" i="16"/>
  <c r="K69" i="16"/>
  <c r="K68" i="16"/>
  <c r="K67" i="16"/>
  <c r="K66" i="16"/>
  <c r="K65" i="16"/>
  <c r="K64" i="16"/>
  <c r="K63" i="16"/>
  <c r="K62" i="16"/>
  <c r="K61" i="16"/>
  <c r="K60" i="16"/>
  <c r="K59" i="16"/>
  <c r="K58" i="16"/>
  <c r="K57" i="16"/>
  <c r="K56" i="16"/>
  <c r="K55" i="16"/>
  <c r="K54" i="16"/>
  <c r="K53" i="16"/>
  <c r="K52" i="16"/>
  <c r="K51" i="16"/>
  <c r="K50" i="16"/>
  <c r="K49" i="16"/>
  <c r="J48" i="16"/>
  <c r="K48" i="16" s="1"/>
  <c r="K47" i="16"/>
  <c r="K46" i="16"/>
  <c r="K45" i="16"/>
  <c r="K44" i="16"/>
  <c r="K43" i="16"/>
  <c r="K42" i="16"/>
  <c r="K41" i="16"/>
  <c r="K40" i="16"/>
  <c r="K39" i="16"/>
  <c r="K38" i="16"/>
  <c r="K37" i="16"/>
  <c r="K36" i="16"/>
  <c r="K35" i="16"/>
  <c r="K34" i="16"/>
  <c r="K33" i="16"/>
  <c r="K32" i="16"/>
  <c r="K31" i="16"/>
  <c r="K30" i="16"/>
  <c r="K29" i="16"/>
  <c r="K28" i="16"/>
  <c r="K27" i="16"/>
  <c r="J26" i="16"/>
  <c r="K26" i="16" s="1"/>
  <c r="J25" i="16"/>
  <c r="K25" i="16" s="1"/>
  <c r="J24" i="16"/>
  <c r="K24" i="16" s="1"/>
  <c r="K23" i="16"/>
  <c r="B24" i="15"/>
  <c r="B25" i="15"/>
  <c r="B26" i="15"/>
  <c r="B27" i="15"/>
  <c r="J27" i="15" s="1"/>
  <c r="B28" i="15"/>
  <c r="J28" i="15" s="1"/>
  <c r="B29" i="15"/>
  <c r="J29" i="15" s="1"/>
  <c r="B30" i="15"/>
  <c r="J30" i="15" s="1"/>
  <c r="B31" i="15"/>
  <c r="J31" i="15" s="1"/>
  <c r="B32" i="15"/>
  <c r="J32" i="15" s="1"/>
  <c r="B33" i="15"/>
  <c r="J33" i="15" s="1"/>
  <c r="B34" i="15"/>
  <c r="J34" i="15" s="1"/>
  <c r="B35" i="15"/>
  <c r="J35" i="15" s="1"/>
  <c r="B36" i="15"/>
  <c r="J36" i="15" s="1"/>
  <c r="B37" i="15"/>
  <c r="J37" i="15" s="1"/>
  <c r="B38" i="15"/>
  <c r="J38" i="15" s="1"/>
  <c r="B39" i="15"/>
  <c r="J39" i="15" s="1"/>
  <c r="B40" i="15"/>
  <c r="J40" i="15" s="1"/>
  <c r="B41" i="15"/>
  <c r="J41" i="15" s="1"/>
  <c r="B42" i="15"/>
  <c r="J42" i="15" s="1"/>
  <c r="B43" i="15"/>
  <c r="J43" i="15" s="1"/>
  <c r="B44" i="15"/>
  <c r="J44" i="15" s="1"/>
  <c r="B45" i="15"/>
  <c r="J45" i="15" s="1"/>
  <c r="B46" i="15"/>
  <c r="J46" i="15" s="1"/>
  <c r="B47" i="15"/>
  <c r="J47" i="15" s="1"/>
  <c r="B48" i="15"/>
  <c r="B49" i="15"/>
  <c r="J49" i="15" s="1"/>
  <c r="B50" i="15"/>
  <c r="J50" i="15" s="1"/>
  <c r="B51" i="15"/>
  <c r="J51" i="15" s="1"/>
  <c r="B52" i="15"/>
  <c r="J52" i="15" s="1"/>
  <c r="B53" i="15"/>
  <c r="J53" i="15" s="1"/>
  <c r="B54" i="15"/>
  <c r="J54" i="15" s="1"/>
  <c r="B55" i="15"/>
  <c r="J55" i="15" s="1"/>
  <c r="B56" i="15"/>
  <c r="J56" i="15" s="1"/>
  <c r="B57" i="15"/>
  <c r="J57" i="15" s="1"/>
  <c r="B58" i="15"/>
  <c r="J58" i="15" s="1"/>
  <c r="B59" i="15"/>
  <c r="J59" i="15" s="1"/>
  <c r="B60" i="15"/>
  <c r="J60" i="15" s="1"/>
  <c r="B61" i="15"/>
  <c r="J61" i="15" s="1"/>
  <c r="B62" i="15"/>
  <c r="J62" i="15" s="1"/>
  <c r="B63" i="15"/>
  <c r="J63" i="15" s="1"/>
  <c r="B64" i="15"/>
  <c r="J64" i="15" s="1"/>
  <c r="B65" i="15"/>
  <c r="J65" i="15" s="1"/>
  <c r="B66" i="15"/>
  <c r="J66" i="15" s="1"/>
  <c r="B67" i="15"/>
  <c r="J67" i="15" s="1"/>
  <c r="B68" i="15"/>
  <c r="J68" i="15" s="1"/>
  <c r="B69" i="15"/>
  <c r="J69" i="15" s="1"/>
  <c r="B70" i="15"/>
  <c r="J70" i="15" s="1"/>
  <c r="B71" i="15"/>
  <c r="J71" i="15" s="1"/>
  <c r="B72" i="15"/>
  <c r="J72" i="15" s="1"/>
  <c r="B73" i="15"/>
  <c r="J73" i="15" s="1"/>
  <c r="B74" i="15"/>
  <c r="J74" i="15" s="1"/>
  <c r="B75" i="15"/>
  <c r="J75" i="15" s="1"/>
  <c r="B76" i="15"/>
  <c r="J76" i="15" s="1"/>
  <c r="B77" i="15"/>
  <c r="J77" i="15" s="1"/>
  <c r="B78" i="15"/>
  <c r="J78" i="15" s="1"/>
  <c r="B79" i="15"/>
  <c r="J79" i="15" s="1"/>
  <c r="B80" i="15"/>
  <c r="J80" i="15" s="1"/>
  <c r="B81" i="15"/>
  <c r="J81" i="15" s="1"/>
  <c r="B82" i="15"/>
  <c r="J82" i="15" s="1"/>
  <c r="B83" i="15"/>
  <c r="J83" i="15" s="1"/>
  <c r="B84" i="15"/>
  <c r="J84" i="15" s="1"/>
  <c r="B85" i="15"/>
  <c r="J85" i="15" s="1"/>
  <c r="B86" i="15"/>
  <c r="J86" i="15" s="1"/>
  <c r="B87" i="15"/>
  <c r="J87" i="15" s="1"/>
  <c r="B88" i="15"/>
  <c r="J88" i="15" s="1"/>
  <c r="B89" i="15"/>
  <c r="J89" i="15" s="1"/>
  <c r="B90" i="15"/>
  <c r="J90" i="15" s="1"/>
  <c r="B91" i="15"/>
  <c r="J91" i="15" s="1"/>
  <c r="B92" i="15"/>
  <c r="J92" i="15" s="1"/>
  <c r="B93" i="15"/>
  <c r="J93" i="15" s="1"/>
  <c r="B94" i="15"/>
  <c r="J94" i="15" s="1"/>
  <c r="B95" i="15"/>
  <c r="J95" i="15" s="1"/>
  <c r="B96" i="15"/>
  <c r="J96" i="15" s="1"/>
  <c r="B97" i="15"/>
  <c r="J97" i="15" s="1"/>
  <c r="B98" i="15"/>
  <c r="J98" i="15" s="1"/>
  <c r="B99" i="15"/>
  <c r="J99" i="15" s="1"/>
  <c r="B100" i="15"/>
  <c r="J100" i="15" s="1"/>
  <c r="B101" i="15"/>
  <c r="J101" i="15" s="1"/>
  <c r="B102" i="15"/>
  <c r="J102" i="15" s="1"/>
  <c r="B103" i="15"/>
  <c r="J103" i="15" s="1"/>
  <c r="B104" i="15"/>
  <c r="J104" i="15" s="1"/>
  <c r="B105" i="15"/>
  <c r="J105" i="15" s="1"/>
  <c r="B106" i="15"/>
  <c r="J106" i="15" s="1"/>
  <c r="B107" i="15"/>
  <c r="J107" i="15" s="1"/>
  <c r="B108" i="15"/>
  <c r="J108" i="15" s="1"/>
  <c r="B109" i="15"/>
  <c r="J109" i="15" s="1"/>
  <c r="B110" i="15"/>
  <c r="J110" i="15" s="1"/>
  <c r="B111" i="15"/>
  <c r="J111" i="15" s="1"/>
  <c r="B112" i="15"/>
  <c r="J112" i="15" s="1"/>
  <c r="B113" i="15"/>
  <c r="J113" i="15" s="1"/>
  <c r="B114" i="15"/>
  <c r="J114" i="15" s="1"/>
  <c r="B115" i="15"/>
  <c r="J115" i="15" s="1"/>
  <c r="B116" i="15"/>
  <c r="J116" i="15" s="1"/>
  <c r="B117" i="15"/>
  <c r="J117" i="15" s="1"/>
  <c r="B118" i="15"/>
  <c r="J118" i="15" s="1"/>
  <c r="B119" i="15"/>
  <c r="J119" i="15" s="1"/>
  <c r="B120" i="15"/>
  <c r="J120" i="15" s="1"/>
  <c r="B23" i="15"/>
  <c r="J23" i="15" s="1"/>
  <c r="I48" i="15"/>
  <c r="I26" i="15"/>
  <c r="I25" i="15"/>
  <c r="I24" i="15"/>
  <c r="K127" i="16" l="1"/>
  <c r="K128" i="16" s="1"/>
  <c r="K130" i="16" s="1"/>
  <c r="J24" i="15"/>
  <c r="J48" i="15"/>
  <c r="J25" i="15"/>
  <c r="J26" i="15"/>
  <c r="J127" i="15" l="1"/>
  <c r="J128" i="15" s="1"/>
  <c r="J130" i="15" s="1"/>
  <c r="I48" i="13"/>
  <c r="J48" i="13" s="1"/>
  <c r="I26" i="13"/>
  <c r="J26" i="13" s="1"/>
  <c r="I25" i="13"/>
  <c r="J25" i="13" s="1"/>
  <c r="I24" i="13"/>
  <c r="J24" i="13" s="1"/>
  <c r="J37" i="13" l="1"/>
  <c r="J36" i="13"/>
  <c r="J35" i="13"/>
  <c r="J34" i="13"/>
  <c r="J33" i="13"/>
  <c r="J32" i="13"/>
  <c r="J31" i="13"/>
  <c r="J30" i="13"/>
  <c r="J29" i="13"/>
  <c r="J28" i="13"/>
  <c r="J27" i="13"/>
  <c r="J96" i="13" l="1"/>
  <c r="J95" i="13"/>
  <c r="J94" i="13"/>
  <c r="J60" i="13"/>
  <c r="J59" i="13"/>
  <c r="J55" i="13"/>
  <c r="J71" i="13"/>
  <c r="J70" i="13"/>
  <c r="J69" i="13"/>
  <c r="J68" i="13"/>
  <c r="J120" i="13"/>
  <c r="J119" i="13"/>
  <c r="J118" i="13"/>
  <c r="J117" i="13"/>
  <c r="J116" i="13"/>
  <c r="J115" i="13"/>
  <c r="J114" i="13"/>
  <c r="J113" i="13"/>
  <c r="J47" i="13"/>
  <c r="J112" i="13"/>
  <c r="J111" i="13"/>
  <c r="J110" i="13"/>
  <c r="J109" i="13"/>
  <c r="J108" i="13"/>
  <c r="J107" i="13"/>
  <c r="J84" i="13"/>
  <c r="J83" i="13"/>
  <c r="J82" i="13"/>
  <c r="J43" i="13"/>
  <c r="J42" i="13"/>
  <c r="J86" i="13"/>
  <c r="J85" i="13"/>
  <c r="J39" i="13"/>
  <c r="J38" i="13"/>
  <c r="J41" i="13"/>
  <c r="J40" i="13"/>
  <c r="J72" i="13"/>
  <c r="J66" i="13"/>
  <c r="J56" i="13"/>
  <c r="J58" i="13"/>
  <c r="J54" i="13"/>
  <c r="J57" i="13"/>
  <c r="J53" i="13"/>
  <c r="J62" i="13"/>
  <c r="J63" i="13"/>
  <c r="J61" i="13"/>
  <c r="J64" i="13"/>
  <c r="J52" i="13"/>
  <c r="J51" i="13"/>
  <c r="J50" i="13"/>
  <c r="J49" i="13"/>
  <c r="J67" i="13"/>
  <c r="J65" i="13"/>
  <c r="J23" i="13"/>
  <c r="J46" i="13"/>
  <c r="J77" i="13"/>
  <c r="J76" i="13"/>
  <c r="J75" i="13"/>
  <c r="J74" i="13"/>
  <c r="J73" i="13"/>
  <c r="J79" i="13"/>
  <c r="J78" i="13"/>
  <c r="J89" i="13"/>
  <c r="J88" i="13"/>
  <c r="J81" i="13"/>
  <c r="J80" i="13"/>
  <c r="J100" i="13"/>
  <c r="J99" i="13"/>
  <c r="J98" i="13"/>
  <c r="J97" i="13"/>
  <c r="J87" i="13"/>
  <c r="J90" i="13"/>
  <c r="J93" i="13"/>
  <c r="J92" i="13"/>
  <c r="J91" i="13"/>
  <c r="J102" i="13"/>
  <c r="J101" i="13"/>
  <c r="J105" i="13"/>
  <c r="J104" i="13"/>
  <c r="J103" i="13"/>
  <c r="J106" i="13"/>
  <c r="J45" i="13"/>
  <c r="J44" i="13"/>
  <c r="H16" i="13"/>
  <c r="H14" i="13"/>
  <c r="H13" i="13"/>
  <c r="H12" i="13"/>
  <c r="H11" i="13"/>
  <c r="H10" i="13"/>
  <c r="H15" i="7"/>
  <c r="H14" i="7"/>
  <c r="H13" i="7"/>
  <c r="H12" i="7"/>
  <c r="H11" i="7"/>
  <c r="H10" i="7"/>
  <c r="H11" i="2"/>
  <c r="H12" i="2"/>
  <c r="H13" i="2"/>
  <c r="H14" i="2"/>
  <c r="H15" i="2"/>
  <c r="H10" i="2"/>
  <c r="K103" i="7"/>
  <c r="K102" i="7"/>
  <c r="K14" i="7"/>
  <c r="K17" i="7"/>
  <c r="K10" i="7"/>
  <c r="I100" i="7"/>
  <c r="I99" i="7"/>
  <c r="I98" i="7"/>
  <c r="I97" i="7"/>
  <c r="I96" i="7"/>
  <c r="I95" i="7"/>
  <c r="I94" i="7"/>
  <c r="I93" i="7"/>
  <c r="I92" i="7"/>
  <c r="I89" i="7"/>
  <c r="I87" i="7"/>
  <c r="I86" i="7"/>
  <c r="I85" i="7"/>
  <c r="I84" i="7"/>
  <c r="I83" i="7"/>
  <c r="I82" i="7"/>
  <c r="I81" i="7"/>
  <c r="I80" i="7"/>
  <c r="I79" i="7"/>
  <c r="I78" i="7"/>
  <c r="I76" i="7"/>
  <c r="I74" i="7"/>
  <c r="I73" i="7"/>
  <c r="I72" i="7"/>
  <c r="I71" i="7"/>
  <c r="I70" i="7"/>
  <c r="I69" i="7"/>
  <c r="I68" i="7"/>
  <c r="I67" i="7"/>
  <c r="I66" i="7"/>
  <c r="I65" i="7"/>
  <c r="I64" i="7"/>
  <c r="I62" i="7"/>
  <c r="I61" i="7"/>
  <c r="I60" i="7"/>
  <c r="I59" i="7"/>
  <c r="I58" i="7"/>
  <c r="I57" i="7"/>
  <c r="I56" i="7"/>
  <c r="I55" i="7"/>
  <c r="I54" i="7"/>
  <c r="I53" i="7"/>
  <c r="I52" i="7"/>
  <c r="I51" i="7"/>
  <c r="I50" i="7"/>
  <c r="I49" i="7"/>
  <c r="I48" i="7"/>
  <c r="I47" i="7"/>
  <c r="I46" i="7"/>
  <c r="I45" i="7"/>
  <c r="I44" i="7"/>
  <c r="I43" i="7"/>
  <c r="I42" i="7"/>
  <c r="I41" i="7"/>
  <c r="I40" i="7"/>
  <c r="I39" i="7"/>
  <c r="I37" i="7"/>
  <c r="I36" i="7"/>
  <c r="I34" i="7"/>
  <c r="I33" i="7"/>
  <c r="I32" i="7"/>
  <c r="I31" i="7"/>
  <c r="I30" i="7"/>
  <c r="I29" i="7"/>
  <c r="I28" i="7"/>
  <c r="I27" i="7"/>
  <c r="I26" i="7"/>
  <c r="I25" i="7"/>
  <c r="I23" i="7"/>
  <c r="I22" i="7"/>
  <c r="N1" i="7"/>
  <c r="I91" i="7" s="1"/>
  <c r="N1" i="6"/>
  <c r="E87" i="6" s="1"/>
  <c r="F1002" i="6"/>
  <c r="D96" i="6"/>
  <c r="B100" i="7" s="1"/>
  <c r="K100" i="7" s="1"/>
  <c r="D95" i="6"/>
  <c r="B99" i="7" s="1"/>
  <c r="K99" i="7" s="1"/>
  <c r="D94" i="6"/>
  <c r="B98" i="7" s="1"/>
  <c r="K98" i="7" s="1"/>
  <c r="D93" i="6"/>
  <c r="B97" i="7" s="1"/>
  <c r="K97" i="7" s="1"/>
  <c r="D92" i="6"/>
  <c r="B96" i="7" s="1"/>
  <c r="K96" i="7" s="1"/>
  <c r="D91" i="6"/>
  <c r="B95" i="7" s="1"/>
  <c r="K95" i="7" s="1"/>
  <c r="D90" i="6"/>
  <c r="B94" i="7" s="1"/>
  <c r="D89" i="6"/>
  <c r="B93" i="7" s="1"/>
  <c r="D88" i="6"/>
  <c r="B92" i="7" s="1"/>
  <c r="D87" i="6"/>
  <c r="B91" i="7" s="1"/>
  <c r="D86" i="6"/>
  <c r="B90" i="7" s="1"/>
  <c r="D85" i="6"/>
  <c r="B89" i="7" s="1"/>
  <c r="K89" i="7" s="1"/>
  <c r="D84" i="6"/>
  <c r="B88" i="7" s="1"/>
  <c r="D83" i="6"/>
  <c r="B87" i="7" s="1"/>
  <c r="K87" i="7" s="1"/>
  <c r="D82" i="6"/>
  <c r="B86" i="7" s="1"/>
  <c r="K86" i="7" s="1"/>
  <c r="D81" i="6"/>
  <c r="B85" i="7" s="1"/>
  <c r="K85" i="7" s="1"/>
  <c r="D80" i="6"/>
  <c r="B84" i="7" s="1"/>
  <c r="K84" i="7" s="1"/>
  <c r="D79" i="6"/>
  <c r="B83" i="7" s="1"/>
  <c r="K83" i="7" s="1"/>
  <c r="D78" i="6"/>
  <c r="B82" i="7" s="1"/>
  <c r="K82" i="7" s="1"/>
  <c r="D77" i="6"/>
  <c r="B81" i="7" s="1"/>
  <c r="K81" i="7" s="1"/>
  <c r="D76" i="6"/>
  <c r="B80" i="7" s="1"/>
  <c r="K80" i="7" s="1"/>
  <c r="D75" i="6"/>
  <c r="B79" i="7" s="1"/>
  <c r="K79" i="7" s="1"/>
  <c r="D74" i="6"/>
  <c r="B78" i="7" s="1"/>
  <c r="K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K65" i="7" s="1"/>
  <c r="D60" i="6"/>
  <c r="B64" i="7" s="1"/>
  <c r="K64" i="7" s="1"/>
  <c r="D59" i="6"/>
  <c r="B63" i="7" s="1"/>
  <c r="D58" i="6"/>
  <c r="B62" i="7" s="1"/>
  <c r="K62" i="7" s="1"/>
  <c r="D57" i="6"/>
  <c r="B61" i="7" s="1"/>
  <c r="K61" i="7" s="1"/>
  <c r="D56" i="6"/>
  <c r="B60" i="7" s="1"/>
  <c r="D55" i="6"/>
  <c r="B59" i="7" s="1"/>
  <c r="D54" i="6"/>
  <c r="B58" i="7" s="1"/>
  <c r="D53" i="6"/>
  <c r="B57" i="7" s="1"/>
  <c r="D52" i="6"/>
  <c r="B56" i="7" s="1"/>
  <c r="D51" i="6"/>
  <c r="B55" i="7" s="1"/>
  <c r="D50" i="6"/>
  <c r="B54" i="7" s="1"/>
  <c r="D49" i="6"/>
  <c r="B53" i="7" s="1"/>
  <c r="D48" i="6"/>
  <c r="B52" i="7" s="1"/>
  <c r="K52" i="7" s="1"/>
  <c r="D47" i="6"/>
  <c r="B51" i="7" s="1"/>
  <c r="D46" i="6"/>
  <c r="B50" i="7" s="1"/>
  <c r="K50" i="7" s="1"/>
  <c r="D45" i="6"/>
  <c r="B49" i="7" s="1"/>
  <c r="D44" i="6"/>
  <c r="B48" i="7" s="1"/>
  <c r="K48" i="7" s="1"/>
  <c r="D43" i="6"/>
  <c r="B47" i="7" s="1"/>
  <c r="K47" i="7" s="1"/>
  <c r="D42" i="6"/>
  <c r="B46" i="7" s="1"/>
  <c r="K46" i="7" s="1"/>
  <c r="D41" i="6"/>
  <c r="B45" i="7" s="1"/>
  <c r="D40" i="6"/>
  <c r="B44" i="7" s="1"/>
  <c r="D39" i="6"/>
  <c r="B43" i="7" s="1"/>
  <c r="D38" i="6"/>
  <c r="B42" i="7" s="1"/>
  <c r="D37" i="6"/>
  <c r="B41" i="7" s="1"/>
  <c r="D36" i="6"/>
  <c r="B40" i="7" s="1"/>
  <c r="D35" i="6"/>
  <c r="B39" i="7" s="1"/>
  <c r="D34" i="6"/>
  <c r="B38" i="7" s="1"/>
  <c r="D33" i="6"/>
  <c r="B37" i="7" s="1"/>
  <c r="K37" i="7" s="1"/>
  <c r="D32" i="6"/>
  <c r="B36" i="7" s="1"/>
  <c r="K36" i="7" s="1"/>
  <c r="D31" i="6"/>
  <c r="B35" i="7" s="1"/>
  <c r="D30" i="6"/>
  <c r="B34" i="7" s="1"/>
  <c r="K34" i="7" s="1"/>
  <c r="D29" i="6"/>
  <c r="B33" i="7" s="1"/>
  <c r="K33" i="7" s="1"/>
  <c r="D28" i="6"/>
  <c r="B32" i="7" s="1"/>
  <c r="K32" i="7" s="1"/>
  <c r="D27" i="6"/>
  <c r="B31" i="7" s="1"/>
  <c r="K31" i="7" s="1"/>
  <c r="D26" i="6"/>
  <c r="B30" i="7" s="1"/>
  <c r="K30" i="7" s="1"/>
  <c r="D25" i="6"/>
  <c r="B29" i="7" s="1"/>
  <c r="D24" i="6"/>
  <c r="B28" i="7" s="1"/>
  <c r="D23" i="6"/>
  <c r="B27" i="7" s="1"/>
  <c r="K27" i="7" s="1"/>
  <c r="D22" i="6"/>
  <c r="B26" i="7" s="1"/>
  <c r="D21" i="6"/>
  <c r="B25" i="7" s="1"/>
  <c r="D20" i="6"/>
  <c r="B24" i="7" s="1"/>
  <c r="D19" i="6"/>
  <c r="B23" i="7" s="1"/>
  <c r="K23" i="7" s="1"/>
  <c r="D18" i="6"/>
  <c r="B22" i="7" s="1"/>
  <c r="K22" i="7" s="1"/>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1" i="2" s="1"/>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E51" i="6" l="1"/>
  <c r="J127" i="13"/>
  <c r="J128" i="13" s="1"/>
  <c r="K92" i="7"/>
  <c r="K60" i="7"/>
  <c r="K51" i="7"/>
  <c r="K94" i="7"/>
  <c r="K29" i="7"/>
  <c r="K67" i="7"/>
  <c r="K68" i="7"/>
  <c r="K53" i="7"/>
  <c r="K69" i="7"/>
  <c r="K59" i="7"/>
  <c r="K66" i="7"/>
  <c r="K35" i="7"/>
  <c r="K39" i="7"/>
  <c r="K55" i="7"/>
  <c r="K71" i="7"/>
  <c r="K40" i="7"/>
  <c r="K56" i="7"/>
  <c r="K72" i="7"/>
  <c r="I35" i="7"/>
  <c r="K49" i="7"/>
  <c r="I75" i="7"/>
  <c r="I88" i="7"/>
  <c r="K88" i="7" s="1"/>
  <c r="K45" i="7"/>
  <c r="K70" i="7"/>
  <c r="K41" i="7"/>
  <c r="K73" i="7"/>
  <c r="K54" i="7"/>
  <c r="K25" i="7"/>
  <c r="K57" i="7"/>
  <c r="K26" i="7"/>
  <c r="K42" i="7"/>
  <c r="K58" i="7"/>
  <c r="K74" i="7"/>
  <c r="K76" i="7"/>
  <c r="I90" i="7"/>
  <c r="K90" i="7" s="1"/>
  <c r="K43" i="7"/>
  <c r="K75" i="7"/>
  <c r="K91" i="7"/>
  <c r="I24" i="7"/>
  <c r="K24" i="7" s="1"/>
  <c r="I38" i="7"/>
  <c r="K38" i="7" s="1"/>
  <c r="I63" i="7"/>
  <c r="K63" i="7" s="1"/>
  <c r="I77" i="7"/>
  <c r="K28" i="7"/>
  <c r="K44" i="7"/>
  <c r="K77" i="7"/>
  <c r="K93" i="7"/>
  <c r="E20" i="6"/>
  <c r="E23" i="6"/>
  <c r="E55" i="6"/>
  <c r="E71" i="6"/>
  <c r="E24" i="6"/>
  <c r="E40" i="6"/>
  <c r="E56" i="6"/>
  <c r="E72" i="6"/>
  <c r="E88" i="6"/>
  <c r="E25" i="6"/>
  <c r="E41" i="6"/>
  <c r="E57" i="6"/>
  <c r="E73" i="6"/>
  <c r="E89" i="6"/>
  <c r="E26" i="6"/>
  <c r="E42" i="6"/>
  <c r="E58" i="6"/>
  <c r="E74" i="6"/>
  <c r="E27" i="6"/>
  <c r="E59" i="6"/>
  <c r="E75" i="6"/>
  <c r="E91" i="6"/>
  <c r="E28" i="6"/>
  <c r="E44" i="6"/>
  <c r="E60" i="6"/>
  <c r="E76" i="6"/>
  <c r="E92" i="6"/>
  <c r="E43" i="6"/>
  <c r="E29" i="6"/>
  <c r="E45" i="6"/>
  <c r="E61" i="6"/>
  <c r="E77" i="6"/>
  <c r="E93" i="6"/>
  <c r="E90" i="6"/>
  <c r="E30" i="6"/>
  <c r="E46" i="6"/>
  <c r="E62" i="6"/>
  <c r="E78" i="6"/>
  <c r="E94" i="6"/>
  <c r="E31" i="6"/>
  <c r="E47" i="6"/>
  <c r="E63" i="6"/>
  <c r="E79" i="6"/>
  <c r="E95" i="6"/>
  <c r="E32" i="6"/>
  <c r="E48" i="6"/>
  <c r="E64" i="6"/>
  <c r="E80" i="6"/>
  <c r="E96" i="6"/>
  <c r="E33" i="6"/>
  <c r="E49" i="6"/>
  <c r="E65" i="6"/>
  <c r="E81" i="6"/>
  <c r="E18" i="6"/>
  <c r="E34" i="6"/>
  <c r="E50" i="6"/>
  <c r="E66" i="6"/>
  <c r="E82" i="6"/>
  <c r="E19" i="6"/>
  <c r="E35" i="6"/>
  <c r="E67" i="6"/>
  <c r="E83" i="6"/>
  <c r="E36" i="6"/>
  <c r="E52" i="6"/>
  <c r="E68" i="6"/>
  <c r="E21" i="6"/>
  <c r="E37" i="6"/>
  <c r="E53" i="6"/>
  <c r="E69" i="6"/>
  <c r="E85" i="6"/>
  <c r="E84" i="6"/>
  <c r="E22" i="6"/>
  <c r="E38" i="6"/>
  <c r="E54" i="6"/>
  <c r="E70" i="6"/>
  <c r="E86" i="6"/>
  <c r="E39" i="6"/>
  <c r="J104" i="2"/>
  <c r="B101" i="7"/>
  <c r="M11" i="6"/>
  <c r="J130" i="13" l="1"/>
  <c r="I138" i="13" s="1"/>
  <c r="I108" i="2"/>
  <c r="I134" i="13"/>
  <c r="K101" i="7"/>
  <c r="K10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J9" i="6"/>
  <c r="F17" i="6" s="1"/>
  <c r="I136" i="13" l="1"/>
  <c r="I135" i="13"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I107" i="2" l="1"/>
  <c r="I11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2" i="2" l="1"/>
  <c r="I137" i="13"/>
  <c r="H1013" i="6"/>
  <c r="H1010" i="6"/>
  <c r="H1009" i="6"/>
  <c r="H1012" i="6" l="1"/>
  <c r="H1011" i="6" s="1"/>
  <c r="K128" i="18" l="1"/>
</calcChain>
</file>

<file path=xl/sharedStrings.xml><?xml version="1.0" encoding="utf-8"?>
<sst xmlns="http://schemas.openxmlformats.org/spreadsheetml/2006/main" count="5957" uniqueCount="1063">
  <si>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</si>
  <si>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</si>
  <si>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</si>
  <si>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</si>
  <si>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</si>
  <si>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</si>
  <si>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</si>
  <si>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</si>
  <si>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</si>
  <si>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</si>
  <si>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</si>
  <si>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</si>
  <si>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</si>
  <si>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</si>
  <si>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</si>
  <si>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</si>
  <si>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</si>
  <si>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</si>
  <si>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</si>
  <si>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</si>
  <si>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</si>
  <si>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</si>
  <si>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</si>
  <si>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</si>
  <si>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</si>
  <si>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</si>
  <si>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</si>
  <si>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</si>
  <si>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</si>
  <si>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</si>
  <si>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</si>
  <si>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</si>
  <si>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</si>
  <si>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</si>
  <si>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</si>
  <si>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</si>
  <si>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</si>
  <si>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</si>
  <si>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</si>
  <si>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</si>
  <si>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</si>
  <si>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</si>
  <si>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</si>
  <si>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</si>
  <si>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</si>
  <si>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</si>
  <si>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</si>
  <si>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</si>
  <si>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</si>
  <si>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</si>
  <si>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</si>
  <si>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</si>
  <si>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</si>
  <si>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</si>
  <si>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</si>
  <si>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</si>
  <si>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</si>
  <si>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</si>
  <si>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</si>
  <si>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</si>
  <si>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</si>
  <si>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</si>
  <si>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</si>
  <si>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</si>
  <si>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</si>
  <si>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</si>
  <si>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</si>
  <si>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</si>
  <si>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</si>
  <si>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</si>
  <si>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</si>
  <si>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</si>
  <si>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</si>
  <si>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</si>
  <si>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</si>
  <si>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</si>
  <si>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</si>
  <si>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</si>
  <si>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</si>
  <si>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</si>
  <si>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</si>
  <si>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</si>
  <si>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</si>
  <si>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</si>
  <si>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</si>
  <si>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</si>
  <si>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</si>
  <si>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</si>
  <si>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</si>
  <si>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</si>
  <si>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</si>
  <si>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</si>
  <si>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</si>
  <si>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</si>
  <si>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</si>
  <si>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</si>
  <si>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</si>
  <si>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</si>
  <si>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</si>
  <si>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</si>
  <si>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</si>
  <si>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</si>
  <si>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</si>
  <si>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</si>
  <si>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</si>
  <si>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</si>
  <si>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</si>
  <si>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</si>
  <si>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</si>
  <si>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</si>
  <si>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</si>
  <si>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</si>
  <si>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</si>
  <si>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</si>
  <si>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</si>
  <si>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</si>
  <si>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</si>
  <si>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</si>
  <si>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</si>
  <si>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</si>
  <si>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</si>
  <si>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</si>
  <si>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</si>
  <si>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</si>
  <si>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</si>
  <si>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</si>
  <si>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</si>
  <si>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</si>
  <si>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</si>
  <si>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</si>
  <si>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</si>
  <si>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</si>
  <si>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</si>
  <si>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</si>
  <si>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</si>
  <si>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</si>
  <si>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</si>
  <si>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</si>
  <si>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</si>
  <si>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</si>
  <si>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</si>
  <si>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</si>
  <si>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</si>
  <si>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</si>
  <si>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</si>
  <si>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</si>
  <si>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</si>
  <si>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</si>
  <si>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</si>
  <si>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</si>
  <si>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</si>
  <si>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</si>
  <si>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</si>
  <si>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</si>
  <si>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</si>
  <si>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</si>
  <si>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</si>
  <si>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</si>
  <si>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</si>
  <si>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</si>
  <si>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</si>
  <si>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</si>
  <si>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</si>
  <si>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</si>
  <si>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</si>
  <si>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</si>
  <si>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</si>
  <si>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</si>
  <si>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</si>
  <si>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</si>
  <si>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</si>
  <si>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</si>
  <si>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</si>
  <si>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</si>
  <si>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</si>
  <si>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</si>
  <si>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</si>
  <si>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</si>
  <si>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</si>
  <si>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</si>
  <si>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</si>
  <si>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</si>
  <si>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</si>
  <si>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</si>
  <si>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</si>
  <si>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</si>
  <si>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</si>
  <si>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</si>
  <si>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</si>
  <si>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</si>
  <si>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</si>
  <si>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</si>
  <si>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</si>
  <si>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</si>
  <si>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</si>
  <si>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</si>
  <si>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</si>
  <si>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</si>
  <si>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</si>
  <si>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</si>
  <si>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</si>
  <si>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</si>
  <si>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</si>
  <si>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</si>
  <si>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</si>
  <si>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</si>
  <si>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</si>
  <si>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</si>
  <si>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</si>
  <si>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</si>
  <si>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</si>
  <si>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</si>
  <si>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</si>
  <si>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</si>
  <si>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</si>
  <si>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</si>
  <si>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</si>
  <si>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</si>
  <si>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</si>
  <si>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</si>
  <si>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</si>
  <si>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</si>
  <si>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</si>
  <si>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</si>
  <si>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</si>
  <si>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</si>
  <si>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</si>
  <si>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</si>
  <si>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</si>
  <si>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</si>
  <si>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</si>
  <si>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</si>
  <si>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</si>
  <si>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</si>
  <si>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</si>
  <si>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</si>
  <si>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</si>
  <si>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</si>
  <si>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</si>
  <si>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</si>
  <si>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</si>
  <si>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</si>
  <si>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</si>
  <si>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</si>
  <si>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</si>
  <si>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</si>
  <si>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</si>
  <si>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</si>
  <si>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</si>
  <si>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</si>
  <si>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</si>
  <si>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</si>
  <si>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</si>
  <si>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</si>
  <si>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</si>
  <si>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</si>
  <si>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</si>
  <si>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</si>
  <si>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</si>
  <si>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</si>
  <si>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</si>
  <si>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</si>
  <si>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</si>
  <si>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</si>
  <si>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</si>
  <si>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</si>
  <si>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</si>
  <si>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</si>
  <si>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</si>
  <si>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</si>
  <si>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</si>
  <si>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</si>
  <si>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</si>
  <si>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</si>
  <si>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</si>
  <si>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</si>
  <si>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</si>
  <si>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</si>
  <si>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</si>
  <si>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</si>
  <si>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</si>
  <si>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</si>
  <si>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</si>
  <si>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</si>
  <si>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</si>
  <si>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</si>
  <si>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</si>
  <si>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</si>
  <si>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</si>
  <si>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</si>
  <si>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</si>
  <si>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</si>
  <si>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</si>
  <si>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</si>
  <si>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</si>
  <si>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</si>
  <si>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</si>
  <si>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</si>
  <si>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</si>
  <si>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</si>
  <si>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</si>
  <si>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</si>
  <si>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</si>
  <si>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</si>
  <si>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</si>
  <si>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</si>
  <si>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</si>
  <si>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</si>
  <si>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</si>
  <si>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</si>
  <si>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</si>
  <si>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</si>
  <si>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</si>
  <si>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</si>
  <si>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</si>
  <si>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</si>
  <si>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</si>
  <si>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</si>
  <si>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</si>
  <si>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</si>
  <si>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</si>
  <si>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</si>
  <si>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</si>
  <si>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</si>
  <si>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</si>
  <si>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</si>
  <si>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</si>
  <si>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</si>
  <si>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</si>
  <si>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</si>
  <si>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</si>
  <si>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</si>
  <si>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</si>
  <si>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</si>
  <si>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</si>
  <si>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</si>
  <si>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</si>
  <si>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</si>
  <si>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</si>
  <si>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</si>
  <si>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</si>
  <si>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</si>
  <si>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</si>
  <si>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</si>
  <si>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</si>
  <si>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</si>
  <si>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</si>
  <si>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</si>
  <si>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</si>
  <si>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</si>
  <si>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</si>
  <si>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</si>
  <si>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</si>
  <si>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</si>
  <si>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</si>
  <si>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</si>
  <si>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</si>
  <si>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</si>
  <si>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</si>
  <si>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</si>
  <si>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</si>
  <si>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</si>
  <si>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</si>
  <si>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</si>
  <si>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</si>
  <si>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</si>
  <si>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</si>
  <si>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</si>
  <si>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</si>
  <si>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</si>
  <si>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</si>
  <si>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</si>
  <si>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</si>
  <si>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</si>
  <si>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</si>
  <si>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</si>
  <si>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</si>
  <si>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</si>
  <si>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</si>
  <si>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</si>
  <si>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</si>
  <si>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</si>
  <si>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</si>
  <si>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</si>
  <si>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</si>
  <si>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</si>
  <si>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</si>
  <si>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</si>
  <si>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</si>
  <si>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</si>
  <si>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</si>
  <si>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</si>
  <si>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</si>
  <si>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</si>
  <si>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</si>
  <si>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</si>
  <si>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</si>
  <si>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</si>
  <si>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</si>
  <si>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</si>
  <si>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</si>
  <si>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</si>
  <si>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</si>
  <si>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</si>
  <si>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</si>
  <si>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</si>
  <si>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</si>
  <si>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</si>
  <si>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</si>
  <si>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</si>
  <si>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</si>
  <si>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</si>
  <si>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</si>
  <si>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</si>
  <si>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</si>
  <si>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</si>
  <si>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</si>
  <si>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</si>
  <si>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</si>
  <si>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</si>
  <si>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</si>
  <si>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</si>
  <si>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</si>
  <si>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</si>
  <si>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</si>
  <si>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</si>
  <si>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</si>
  <si>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</si>
  <si>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</si>
  <si>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</si>
  <si>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</si>
  <si>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</si>
  <si>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</si>
  <si>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</si>
  <si>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</si>
  <si>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</si>
  <si>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</si>
  <si>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</si>
  <si>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</si>
  <si>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</si>
  <si>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</si>
  <si>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</si>
  <si>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</si>
  <si>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</si>
  <si>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</si>
  <si>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</si>
  <si>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</si>
  <si>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</si>
  <si>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</si>
  <si>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</si>
  <si>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</si>
  <si>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</si>
  <si>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</si>
  <si>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</si>
  <si>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</si>
  <si>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</si>
  <si>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</si>
  <si>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</si>
  <si>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</si>
  <si>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</si>
  <si>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</si>
  <si>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</si>
  <si>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</si>
  <si>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</si>
  <si>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</si>
  <si>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</si>
  <si>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</si>
  <si>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</si>
  <si>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</si>
  <si>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</si>
  <si>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</si>
  <si>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</si>
  <si>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</si>
  <si>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</si>
  <si>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</si>
  <si>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</si>
  <si>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</si>
  <si>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</si>
  <si>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</si>
  <si>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</si>
  <si>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</si>
  <si>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</si>
  <si>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</si>
  <si>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</si>
  <si>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</si>
  <si>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</si>
  <si>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</si>
  <si>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</si>
  <si>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</si>
  <si>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</si>
  <si>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</si>
  <si>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</si>
  <si>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</si>
  <si>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</si>
  <si>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</si>
  <si>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</si>
  <si>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</si>
  <si>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</si>
  <si>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</si>
  <si>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</si>
  <si>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</si>
  <si>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</si>
  <si>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</si>
  <si>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</si>
  <si>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</si>
  <si>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</si>
  <si>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</si>
  <si>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</si>
  <si>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</si>
  <si>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</si>
  <si>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</si>
  <si>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</si>
  <si>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</si>
  <si>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</si>
  <si>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</si>
  <si>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</si>
  <si>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</si>
  <si>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</si>
  <si>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</si>
  <si>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</si>
  <si>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</si>
  <si>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</si>
  <si>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</si>
  <si>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</si>
  <si>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</si>
  <si>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</si>
  <si>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</si>
  <si>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</si>
  <si>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</si>
  <si>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</si>
  <si>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</si>
  <si>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</si>
  <si>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</si>
  <si>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</si>
  <si>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</si>
  <si>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</si>
  <si>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</si>
  <si>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</si>
  <si>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</si>
  <si>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</si>
  <si>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</si>
  <si>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</si>
  <si>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</si>
  <si>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</si>
  <si>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</si>
  <si>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</si>
  <si>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</si>
  <si>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</si>
  <si>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</si>
  <si>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</si>
  <si>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</si>
  <si>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</si>
  <si>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</si>
  <si>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</si>
  <si>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</si>
  <si>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</si>
  <si>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</si>
  <si>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</si>
  <si>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</si>
  <si>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</si>
  <si>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</si>
  <si>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</si>
  <si>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</si>
  <si>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</si>
  <si>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</si>
  <si>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</si>
  <si>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</si>
  <si>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</si>
  <si>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</si>
  <si>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</si>
  <si>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</si>
  <si>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</si>
  <si>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</si>
  <si>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</si>
  <si>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</si>
  <si>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</si>
  <si>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</si>
  <si>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</si>
  <si>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</si>
  <si>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</si>
  <si>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</si>
  <si>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</si>
  <si>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</si>
  <si>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</si>
  <si>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</si>
  <si>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</si>
  <si>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</si>
  <si>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</si>
  <si>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</si>
  <si>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</si>
  <si>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</si>
  <si>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</si>
  <si>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</si>
  <si>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</si>
  <si>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</si>
  <si>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</si>
  <si>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</si>
  <si>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</si>
  <si>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</si>
  <si>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</si>
  <si>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</si>
  <si>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</si>
  <si>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</si>
  <si>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</si>
  <si>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</si>
  <si>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</si>
  <si>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</si>
  <si>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</si>
  <si>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</si>
  <si>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</si>
  <si>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</si>
  <si>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</si>
  <si>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</si>
  <si>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</si>
  <si>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</si>
  <si>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</si>
  <si>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</si>
  <si>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</si>
  <si>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</si>
  <si>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</si>
  <si>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</si>
  <si>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</si>
  <si>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</si>
  <si>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</si>
  <si>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</si>
  <si>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</si>
  <si>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</si>
  <si>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</si>
  <si>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</si>
  <si>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</si>
  <si>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</si>
  <si>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</si>
  <si>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</si>
  <si>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</si>
  <si>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</si>
  <si>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</si>
  <si>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</si>
  <si>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</si>
  <si>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</si>
  <si>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</si>
  <si>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</si>
  <si>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</si>
  <si>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</si>
  <si>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</si>
  <si>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</si>
  <si>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</si>
  <si>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</si>
  <si>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</si>
  <si>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</si>
  <si>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</si>
  <si>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</si>
  <si>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</si>
  <si>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</si>
  <si>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</si>
  <si>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</si>
  <si>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</si>
  <si>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</si>
  <si>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</si>
  <si>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</si>
  <si>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</si>
  <si>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</si>
  <si>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</si>
  <si>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</si>
  <si>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</si>
  <si>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</si>
  <si>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</si>
  <si>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</si>
  <si>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</si>
  <si>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</si>
  <si>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</si>
  <si>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</si>
  <si>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</si>
  <si>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</si>
  <si>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</si>
  <si>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</si>
  <si>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</si>
  <si>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</si>
  <si>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</si>
  <si>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</si>
  <si>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</si>
  <si>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</si>
  <si>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</si>
  <si>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</si>
  <si>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</si>
  <si>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</si>
  <si>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</si>
  <si>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</si>
  <si>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</si>
  <si>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</si>
  <si>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</si>
  <si>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</si>
  <si>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</si>
  <si>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</si>
  <si>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</si>
  <si>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</si>
  <si>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</si>
  <si>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</si>
  <si>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</si>
  <si>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</si>
  <si>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</si>
  <si>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</si>
  <si>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</si>
  <si>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</si>
  <si>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</si>
  <si>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</si>
  <si>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</si>
  <si>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</si>
  <si>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</si>
  <si>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</si>
  <si>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</si>
  <si>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</si>
  <si>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</si>
  <si>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</si>
  <si>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</si>
  <si>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</si>
  <si>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TEST TEST GmbH</t>
  </si>
  <si>
    <t>TEST TEST</t>
  </si>
  <si>
    <t>Rheinlanddamm 187</t>
  </si>
  <si>
    <t>44137 Dortmund</t>
  </si>
  <si>
    <t>Germany</t>
  </si>
  <si>
    <t>Tel: 01733958079</t>
  </si>
  <si>
    <t>Email: sunny@achadirect.com</t>
  </si>
  <si>
    <t>AGSELW20</t>
  </si>
  <si>
    <t>925 sterling silver seamless nose ring, 0.8mm (20g) with twisted wire design and outer diameter from 6mm to 12mm</t>
  </si>
  <si>
    <t>BBDXQ</t>
  </si>
  <si>
    <t>BBFC8X</t>
  </si>
  <si>
    <t>BBFC8XB</t>
  </si>
  <si>
    <t>BBMTJ9</t>
  </si>
  <si>
    <t>Color: Black Anodized w/ Clear crystal</t>
  </si>
  <si>
    <t>Color: Gold Anodized w/ Clear crystal</t>
  </si>
  <si>
    <t>BILBPR</t>
  </si>
  <si>
    <t>Clear bio flexible labret , 16g (1.2mm) with a silver top with a 3mm faux pearl ball</t>
  </si>
  <si>
    <t>BNEPR</t>
  </si>
  <si>
    <t>Color: # 12 in picture</t>
  </si>
  <si>
    <t>Surgical steel eyebrow banana, 16g (1.2mm) with two 3mm faux pearl balls</t>
  </si>
  <si>
    <t>BNERV3</t>
  </si>
  <si>
    <t>BNPRB</t>
  </si>
  <si>
    <t>Color: # 11 in picture</t>
  </si>
  <si>
    <t>Surgical steel belly banana, 14g (1.6mm) with two 5mm &amp; 8mm faux pearl balls</t>
  </si>
  <si>
    <t>BRCZS</t>
  </si>
  <si>
    <t>Display with 60 pairs of 925 sterling silver ear studs with 2mm - 5mm round clear prong set CZ stones</t>
  </si>
  <si>
    <t>BRCZSQS</t>
  </si>
  <si>
    <t>Display with 60 pairs of 925 sterling silver ear studs with 2mm - 5mm square clear prong set CZ stones</t>
  </si>
  <si>
    <t>CBEPR</t>
  </si>
  <si>
    <t>Surgical steel circular barbell, 16g (1.2mm) with two 3mm faux pearl balls</t>
  </si>
  <si>
    <t>One pair of 925 silver ear studs with 1.5mm to 11mm round prong set Cubic Zirconia stones</t>
  </si>
  <si>
    <t>Size: 4mm</t>
  </si>
  <si>
    <t>CZSQM</t>
  </si>
  <si>
    <t>One pair of 925 sterling silver ear studs with 2mm to 10mm square prong set Cubic Zirconia stones</t>
  </si>
  <si>
    <t>Size: 5mm</t>
  </si>
  <si>
    <t>DGPHMB9C</t>
  </si>
  <si>
    <t>18k gold plated 925 sterling silver seamless nose hoops, 0.6mm (22g) with four 1.5mm round clear crystals with an outer diameter of 10mm / 24 pcs per display box</t>
  </si>
  <si>
    <t>925 silver seamless nose rings, 0.8mm (20g) with three 1.5mm prong set clear crystals - 8mm outer diameter, 24 pcs box (in standard packing or in vacuum sealed packing to prevent tarnishing)</t>
  </si>
  <si>
    <t>EHH583</t>
  </si>
  <si>
    <t>Stainless steel helix huggie earring with a dangling small feather (dangling part is made from silver plated brass)(sold per pcs.)</t>
  </si>
  <si>
    <t>EHHLCRS</t>
  </si>
  <si>
    <t>Stainless steel helix huggie earring with a plain cross dangling on a long chain (sold per pcs)</t>
  </si>
  <si>
    <t>ER134</t>
  </si>
  <si>
    <t>One pair of anodized and matte stainless steel huggies with an inner diameter of 9mm, thickness is 2mm - 2.5mm, and width is 4mm</t>
  </si>
  <si>
    <t>Color: Matt</t>
  </si>
  <si>
    <t>Color: High Polish</t>
  </si>
  <si>
    <t>ER248B</t>
  </si>
  <si>
    <t>Black anodized surgical steel tiny helix huggie with a diameter of 7mm (sold per pcs)</t>
  </si>
  <si>
    <t>ER268CB</t>
  </si>
  <si>
    <t>Tiny black PVD plated surgical steel helix huggie with steel cross dangling (sold per pcs)</t>
  </si>
  <si>
    <t>ER268CG</t>
  </si>
  <si>
    <t>Tiny Gold PVD plated surgical steel helix huggie with cross dangle (sold per pcs)</t>
  </si>
  <si>
    <t>ER268CH</t>
  </si>
  <si>
    <t>Tiny high polished surgical steel helix huggie with steel cross dangling (sold per pcs)</t>
  </si>
  <si>
    <t>ERHOPT</t>
  </si>
  <si>
    <t>Length: Thickness 2mm - 8mm length</t>
  </si>
  <si>
    <t>One pair of PVD plated 316L steel huggie earrings, inner diameter from 8mm to 10mm with 2mm and 2.5mm thickness</t>
  </si>
  <si>
    <t>Length: Thickness 2mm - 10mm length</t>
  </si>
  <si>
    <t>Length: Thickness 2.5mm - 8mm length</t>
  </si>
  <si>
    <t>ERHSCRS</t>
  </si>
  <si>
    <t>Pair of high polished stainless steel huggies earrings with a dangling plain small steel cross</t>
  </si>
  <si>
    <t>ERKCRS</t>
  </si>
  <si>
    <t>Black PVD plated stainless steel huggies earrings with a dangling plain cross</t>
  </si>
  <si>
    <t>GPNHAM</t>
  </si>
  <si>
    <t>Color: Gold 8mm</t>
  </si>
  <si>
    <t>18k gold and rose gold plated 925 silver seamless nose ring, 0.8mm (20g) with three 1.5mm prong set color crystals</t>
  </si>
  <si>
    <t>Color: Gold 10mm</t>
  </si>
  <si>
    <t>GPNHZ2</t>
  </si>
  <si>
    <t>18k Gold plated 925 Silver seamless nose ring, 20g (0.8mm) with a 2mm CZ stone encased in a casted prong set</t>
  </si>
  <si>
    <t>GPNHZ25</t>
  </si>
  <si>
    <t>18k Gold plated 925 Silver seamless nose ring, 20g (0.8mm) with w 2.5mm CZ stone encased in a casted prong set</t>
  </si>
  <si>
    <t>GPSELW20</t>
  </si>
  <si>
    <t>18k gold plated 925 sterling silver seamless nose ring, 0.8mm (20g) with twisted wire design and outer diameter from 6mm to 12mm</t>
  </si>
  <si>
    <t>INDAW</t>
  </si>
  <si>
    <t>Surgical steel industrial barbell, 14g (1.6mm) with a 5mm cone and casted arrow end</t>
  </si>
  <si>
    <t>INTAW</t>
  </si>
  <si>
    <t>Anodized surgical steel industrial barbell, 14g (1.6mm) with a 5mm cone and casted arrow end</t>
  </si>
  <si>
    <t>LBPR3</t>
  </si>
  <si>
    <t>NYCUM</t>
  </si>
  <si>
    <t>PGSII</t>
  </si>
  <si>
    <t>Gauge: 4mm</t>
  </si>
  <si>
    <t>Crystal Quartz double flare stone plug</t>
  </si>
  <si>
    <t>Gauge: 5mm</t>
  </si>
  <si>
    <t>Gauge: 6mm</t>
  </si>
  <si>
    <t>Gauge: 8mm</t>
  </si>
  <si>
    <t>Gauge: 10mm</t>
  </si>
  <si>
    <t>Gauge: 12mm</t>
  </si>
  <si>
    <t>Gauge: 14mm</t>
  </si>
  <si>
    <t>Gauge: 16mm</t>
  </si>
  <si>
    <t>One pair of plain 925 sterling silver hoop earrings, 1.2mm thickness</t>
  </si>
  <si>
    <t>PHORG</t>
  </si>
  <si>
    <t>One pair of 925 sterling silver hollow hoop earrings, 16g (1.2mm) with real 18k gold plating</t>
  </si>
  <si>
    <t>AGSELW20X8</t>
  </si>
  <si>
    <t>AGSELW20X10</t>
  </si>
  <si>
    <t>CZRD2M</t>
  </si>
  <si>
    <t>CZRD4M</t>
  </si>
  <si>
    <t>CZSQ2M</t>
  </si>
  <si>
    <t>CZSQ3M</t>
  </si>
  <si>
    <t>CZSQ4M</t>
  </si>
  <si>
    <t>CZSQ5M</t>
  </si>
  <si>
    <t>CZSQ6M</t>
  </si>
  <si>
    <t>ER134B</t>
  </si>
  <si>
    <t>ER134G</t>
  </si>
  <si>
    <t>ER134M</t>
  </si>
  <si>
    <t>ER134H</t>
  </si>
  <si>
    <t>ERHOPTX2X8</t>
  </si>
  <si>
    <t>ERHOPTX2X10</t>
  </si>
  <si>
    <t>ERHOPTX25X8</t>
  </si>
  <si>
    <t>GPNHAM10</t>
  </si>
  <si>
    <t>GPNHZ2A</t>
  </si>
  <si>
    <t>GPNHZ2B</t>
  </si>
  <si>
    <t>GPNHZ25A</t>
  </si>
  <si>
    <t>GPNHZ25B</t>
  </si>
  <si>
    <t>GPSELW20X8</t>
  </si>
  <si>
    <t>GPSELW20X10</t>
  </si>
  <si>
    <t>PGSII6</t>
  </si>
  <si>
    <t>PGSII4</t>
  </si>
  <si>
    <t>PGSII2</t>
  </si>
  <si>
    <t>PGSII0</t>
  </si>
  <si>
    <t>PGSII00</t>
  </si>
  <si>
    <t>PGSII1/2</t>
  </si>
  <si>
    <t>PGSII9/16</t>
  </si>
  <si>
    <t>PGSII5/8</t>
  </si>
  <si>
    <t>PHO8</t>
  </si>
  <si>
    <t>PHO10</t>
  </si>
  <si>
    <t>PHORG8</t>
  </si>
  <si>
    <t>PHORG10</t>
  </si>
  <si>
    <t>Three Thousand Four Hundred Sixty Five and 38 cents EUR</t>
  </si>
  <si>
    <t>316L steel tongue barbell, 14g (1.6mm) with 6mm acrylic balls with a ying yang logo - length 5/8'' (16mm)</t>
  </si>
  <si>
    <t>Surgical steel tongue barbell, 14g (1.6mm) with 7mm flat top with ferido glued crystal with a big crystal center and resin cover - length 5/8'' (16mm)</t>
  </si>
  <si>
    <t>Surgical steel tongue barbell, 14g (1.6mm) with 7mm flat top with ferido glued crystals with a big crystal center in a different color and resin cover - length 5/8'' (16mm)</t>
  </si>
  <si>
    <t>Anodized surgical steel tongue barbell, 14g (1.6mm) with a 6mm round flat top without resin cover and a lower 5mm steel ball - length 5/8'' (16mm)</t>
  </si>
  <si>
    <t>Surgical steel eyebrow banana, 16g (1.2mm) with two 3mm balls and a silver dangling part with 3mm round prong set CZ stone - length 5/16'' (8mm)</t>
  </si>
  <si>
    <t>Surgical steel labret, 16g (1.2mm) with a 3mm faux pearl ball - length 1/4'' to 5/16'' (6mm - 8mm)</t>
  </si>
  <si>
    <t>925 silver ''bend it yourself'' nose stud, 22g (0.6mm) with clear crystal curved shaped top</t>
  </si>
  <si>
    <t>Exchange Rate EUR-THB</t>
  </si>
  <si>
    <t xml:space="preserve"> Email (42183)</t>
  </si>
  <si>
    <t>DUCHENE ERIC</t>
  </si>
  <si>
    <t>LANGERON Maximilien</t>
  </si>
  <si>
    <t>900 Route de la Benoite</t>
  </si>
  <si>
    <t>83320 Carqueiranne</t>
  </si>
  <si>
    <t>EORI: FR40249442100025</t>
  </si>
  <si>
    <t>Shipping Cost to France via DHL:</t>
  </si>
  <si>
    <t>Length: Thickness 2.5mm - 10mm length</t>
  </si>
  <si>
    <t>DHMB9C</t>
  </si>
  <si>
    <t>XABB14G</t>
  </si>
  <si>
    <t>Pack of 10 pcs. of bioflex barbell posts with external threading, 14g (1.6mm)</t>
  </si>
  <si>
    <t>Surgical steel nipple barbell, 14g (1.6mm) with two forward facing prong set 5 CZ stones (prongs are made from Silver plated brass)</t>
  </si>
  <si>
    <t>BBNP2Z</t>
  </si>
  <si>
    <t>DESZRG3</t>
  </si>
  <si>
    <t>316L steel prong set ear studs with 3mm to 8mm round clear Cubic Zirconia (CZ) stones / 60 pairs per display</t>
  </si>
  <si>
    <t>Gold PVD plated 316L steel ear studs with prong set with 2mm to 8mm round clear Cubic Zirconia (CZ) stones / 60 pairs per display</t>
  </si>
  <si>
    <t>DNSM305</t>
  </si>
  <si>
    <t>Box with 24 pieces of 925 Silver seamless nose ring,20g (0.8mm) with three 1.5mm clear crystals curved shaped tops -size 10mm</t>
  </si>
  <si>
    <t>DNSM174X8</t>
  </si>
  <si>
    <t>DNSM174X10</t>
  </si>
  <si>
    <t>Box with 24 pieces of 18k gold plating sterling Silver nose ring, 20g (0.8mm) with 2mm prong set clear round CZ stones top  -inner diameter 8mm only</t>
  </si>
  <si>
    <t>Box with 24 pieces of 18k gold plating sterling Silver nose ring, 20g (0.8mm) with 2mm prong set clear round CZ stones top  -inner diameter 10mm only</t>
  </si>
  <si>
    <t>DESZRG</t>
  </si>
  <si>
    <t>GPNYCUM</t>
  </si>
  <si>
    <t>925 silver "bend it yourself" nose studs, 22g (0.6mm) with color crystals curved shaped tops with real 18k gold plating</t>
  </si>
  <si>
    <t>Discount 5%:</t>
  </si>
  <si>
    <t>Display box with 24 pcs. Of 925 sterling silver seamless nose hoop, 22g (0.6mm) with four 1.5mm round clear crystals and an outer diameter of 3/8" (10mm)</t>
  </si>
  <si>
    <t>Display box with 24 pcs. Of 925 sterling silver seamless nose hoop, 22g (0.6mm) with four 1.5mm round clear crystals and an outer diameter of 3/8" (8mm)</t>
  </si>
  <si>
    <t>Anneaux de nez sans soudure en argent 925, 0,8 mm (20 g) avec trois cristaux transparents sertis sur griffes de 1,5 mm - diamètre extérieur de 8 mm, boîte de 24 pièces</t>
  </si>
  <si>
    <t>Anneaux de nez sans soudure en argent 925, 0,8 mm (20 g) avec trois cristaux transparents sertis sur griffes de 1,5 mm - diamètre extérieur de 10 mm, boîte de 24 pièces</t>
  </si>
  <si>
    <t>Boîte contenant 24 anneaux de nez en argent sterling plaqué or 18 carats, 20 g (0,8 mm) avec des pierres CZ rondes transparentes serties de griffes de 2 mm sur le dessus - diamètre intérieur 8 mm uniquement</t>
  </si>
  <si>
    <t>Boîte contenant 24 anneaux de nez en argent sterling plaqué or 18 carats, 20 g (0,8 mm) avec des pierres CZ rondes transparentes serties de griffes de 2 mm sur le dessus - diamètre intérieur 10 mm uniquement</t>
  </si>
  <si>
    <t>Boîte de présentation de 24 pièces. Anneau de nez sans couture en argent sterling 925, 22 g (0,6 mm) avec quatre cristaux transparents ronds de 1,5 mm et un diamètre extérieur de 3/8" (8 mm)</t>
  </si>
  <si>
    <t>Boîte de présentation de 24 pièces. Anneau de nez sans couture en argent sterling 925, 22 g (0,6 mm) avec quatre cristaux transparents ronds de 1,5 mm et un diamètre extérieur de 3/8" (10 mm)</t>
  </si>
  <si>
    <t>Paquet de 10 pièces. de poteaux d'haltères bioflex avec filetage externe, 14 g (1,6 mm)</t>
  </si>
  <si>
    <t>Barre à téton en acier chirurgical, 14 g (1,6 mm) avec deux griffes orientées vers l'avant serties de 5 pierres CZ</t>
  </si>
  <si>
    <t>Téton en acier 316L anodisé doré, 14 g (1,6 mm) avec deux pierres rondes en zircone cubique serties vers l'avant de 5 mm.</t>
  </si>
  <si>
    <t>Clous d'oreilles sertis de griffes en acier 316L avec pierres rondes en zircone cubique (CZ) transparentes de 3 mm à 8 mm / 60 paires par présentoir</t>
  </si>
  <si>
    <t>Clous d'oreilles en acier 316L plaqué PVD or avec griffes serties de pierres rondes en zircone cubique (CZ) transparentes de 2 mm à 8 mm / 60 paires par présentoir</t>
  </si>
  <si>
    <t>Anneau de nez sans couture en argent 925 plaqué or 18 carats, 20 g (0,8 mm) avec une pierre CZ de 2 mm enfermée dans un ensemble de griffes moulées</t>
  </si>
  <si>
    <t>Anneau de nez sans couture en argent 925 plaqué or 18 carats et or rose, 0,8 mm (20 g) avec trois cristaux de couleur sertis à griffes de 1,5 mm</t>
  </si>
  <si>
    <t>Anneau de nez sans couture en argent sterling 925 plaqué or 18 carats, 0,8 mm (20 g) avec un design en fil torsadé et un diamètre extérieur de 6 mm à 12 mm</t>
  </si>
  <si>
    <t>Anneau de nez sans couture en argent sterling 925, 0,8 mm (20 g) avec un design en fil torsadé et un diamètre extérieur de 6 mm à 12 mm</t>
  </si>
  <si>
    <t>Anneaux de nez sans couture en argent sterling 925 plaqué or 18 carats, 0,6 mm (22 g) avec quatre cristaux transparents ronds de 1,5 mm avec un diamètre extérieur de 10 mm / 24 pièces par boîte de présentation</t>
  </si>
  <si>
    <t>Clou de nez « pliez-le vous-même » en argent 925, 22 g (0,6 mm) avec dessus de forme incurvée en cristal transparent</t>
  </si>
  <si>
    <t>Clous de nez « pliez-le vous-même » en argent 925, 22 g (0,6 mm) avec cristaux de couleur, dessus de forme incurvée avec véritable placage en or 18 carats.</t>
  </si>
  <si>
    <t>Une paire de câlins en acier inoxydable anodisé et mat avec un diamètre intérieur de 9 mm, une épaisseur de 2 mm à 2,5 mm et une largeur de 4 mm.</t>
  </si>
  <si>
    <t>Une paire de boucles d'oreilles huggie en acier 316L plaqué PVD, diamètre intérieur de 8 mm à 10 mm avec 2 mm et 2,5 mm d'épaisseur</t>
  </si>
  <si>
    <t>Petit câlin hélix en acier chirurgical plaqué PVD noir avec croix en acier pendante (vendu par pièce)</t>
  </si>
  <si>
    <t>Petit câlin en hélice en acier chirurgical hautement poli avec croix en acier pendante (vendu par pièce)</t>
  </si>
  <si>
    <t>Petit câlin hélix en acier chirurgical plaqué PVD or avec pendentif croisé (vendu par pièce)</t>
  </si>
  <si>
    <t>Huggie tiny helix en acier chirurgical anodisé noir d'un diamètre de 7mm (vendu par pcs)</t>
  </si>
  <si>
    <t>Boucle d'oreille hélix en acier inoxydable avec une petite plume pendante (la partie pendante est en laiton plaqué argent)(vendue par pièce)</t>
  </si>
  <si>
    <t>Paire de boucles d'oreilles huggies en acier inoxydable poli avec une petite croix en acier unie pendante</t>
  </si>
  <si>
    <t>Boucle d'oreille hélix en acier inoxydable avec une croix unie suspendue à une longue chaîne (vendue par pcs)</t>
  </si>
  <si>
    <t>Une paire de boucles d'oreilles créoles en argent sterling 925 uni, épaisseur 1,2 mm</t>
  </si>
  <si>
    <t>Une paire de boucles d'oreilles créoles creuses en argent sterling 925, 16 g (1,2 mm) avec véritable placage en or 18 carats</t>
  </si>
  <si>
    <t>Boucles d'oreilles huggies en acier inoxydable plaqué PVD noir avec une croix unie pendante</t>
  </si>
  <si>
    <t>Une paire de clous d'oreilles en argent sterling 925 avec des pierres de zircone cubique serties de griffes carrées de 2 mm à 10 mm</t>
  </si>
  <si>
    <t>Présentoir avec 60 paires de clous d'oreilles en argent sterling 925 avec pierres CZ rondes transparentes serties de griffes de 2 mm à 5 mm</t>
  </si>
  <si>
    <t>Présentoir avec 60 paires de clous d'oreilles en argent sterling 925 avec pierres CZ serties à griffes carrées transparentes de 2 mm à 5 mm</t>
  </si>
  <si>
    <t>Barre industrielle en acier chirurgical, 14 g (1,6 mm) avec un cône de 5 mm et une extrémité de flèche moulée</t>
  </si>
  <si>
    <t>Anneau de nez sans couture en argent 925 plaqué or 18 carats, 20 g (0,8 mm) avec une pierre CZ de 2,5 mm enfermée dans un ensemble de griffes moulées</t>
  </si>
  <si>
    <t>Banane à sourcils en acier chirurgical, 16 g (1,2 mm) avec deux boules de 3 mm et une partie pendante en argent avec une pierre CZ sertie de griffes rondes de 3 mm - longueur 5/16'' (8 mm)</t>
  </si>
  <si>
    <t>Barre circulaire en acier chirurgical, 16 g (1,2 mm) avec deux boules de fausses perles de 3 mm</t>
  </si>
  <si>
    <t>Banane à sourcils en acier chirurgical, 16 g (1,2 mm) avec deux boules de fausses perles de 3 mm</t>
  </si>
  <si>
    <t>Labret en acier chirurgical, 16g (1,2 mm) avec une boule de fausses perles de 3 mm - longueur 1/4'' à 5/16'' (6mm - 8mm)</t>
  </si>
  <si>
    <t>Banane ventrale en acier chirurgical, 14 g (1,6 mm) avec deux boules de fausses perles de 5 mm et 8 mm</t>
  </si>
  <si>
    <t>Languette en acier chirurgical anodisé, 14 g (1,6 mm) avec un dessus plat rond de 6 mm sans revêtement en résine et une bille inférieure en acier de 5 mm - longueur 5/8'' (16 mm)</t>
  </si>
  <si>
    <t>Piercing à langue en acier chirurgical, 14 g (1,6 mm) avec dessus plat de 7 mm avec cristal collé ferido avec un grand centre en cristal et revêtement en résine - longueur 5/8'' (16 mm</t>
  </si>
  <si>
    <t>Barre de langue en acier chirurgical, 14 g (1,6 mm) avec dessus plat de 7 mm avec cristaux collés ferido avec un grand centre de cristal d'une couleur différente et revêtement en résine - longueur 5/8'' (16 mm)</t>
  </si>
  <si>
    <t>Languette en acier 316L, 14g (1.6mm) avec boules en acrylique de 6mm avec logo ying yang - longueur 5/8'' (16mm)</t>
  </si>
  <si>
    <t>Barre industrielle en acier chirurgical anodisé, 14 g (1,6 mm) avec un cône de 5 mm et une extrémité de flèche moulée</t>
  </si>
  <si>
    <t>Bouchon en pierre double évasé Crystal Quartz</t>
  </si>
  <si>
    <t>Tel: +33 0665763865</t>
  </si>
  <si>
    <t>Email: sevestre.cedric@gmail.com</t>
  </si>
  <si>
    <t>La remise 5%:</t>
  </si>
  <si>
    <t>Frais de port en France par DHL:</t>
  </si>
  <si>
    <t xml:space="preserve">Couleur: White </t>
  </si>
  <si>
    <t>Crystal Couleur: Clear</t>
  </si>
  <si>
    <t>Cz Couleur: Clear</t>
  </si>
  <si>
    <t>Couleur: # 12 in picture</t>
  </si>
  <si>
    <t>Couleur: White</t>
  </si>
  <si>
    <t>Couleur: # 11 in picture</t>
  </si>
  <si>
    <t>Couleur: Black</t>
  </si>
  <si>
    <t>Couleur: Gold</t>
  </si>
  <si>
    <t>Couleur: Gold 8mm</t>
  </si>
  <si>
    <t>Couleur: Gold 10mm</t>
  </si>
  <si>
    <t>Couleur: Matt</t>
  </si>
  <si>
    <t>Couleur: High Polish</t>
  </si>
  <si>
    <t>Couleur: Black Anodized w/ Clear crystal</t>
  </si>
  <si>
    <t>Couleur: Gold Anodized w/ Clear crystal</t>
  </si>
  <si>
    <t>Crystal Couleur: Blue Zircon</t>
  </si>
  <si>
    <t>Couleur: # 1 in picture</t>
  </si>
  <si>
    <t>Couleur: # 3 in picture</t>
  </si>
  <si>
    <t>Longueur: 16mm</t>
  </si>
  <si>
    <t>Longueur: 12mm</t>
  </si>
  <si>
    <t>Longueur: 14mm</t>
  </si>
  <si>
    <t>Longueur: 8mm</t>
  </si>
  <si>
    <t>Longueur: 10mm</t>
  </si>
  <si>
    <t>Longueur: 35mm</t>
  </si>
  <si>
    <t>Longueur: 38mm</t>
  </si>
  <si>
    <t>Longueur: 42mm</t>
  </si>
  <si>
    <t>Longueur: 6mm</t>
  </si>
  <si>
    <t>Longueur: 32mm</t>
  </si>
  <si>
    <t>Longueur: Thickness 2mm - 8mm Longueur</t>
  </si>
  <si>
    <t>Longueur: Thickness 2.5mm - 8mm Longueur</t>
  </si>
  <si>
    <t>Longueur: Thickness 2mm - 10mm Longueur</t>
  </si>
  <si>
    <t>Longueur: Thickness 2.5mm - 10mm Longueur</t>
  </si>
  <si>
    <t>Taille: 8mm</t>
  </si>
  <si>
    <t>Taille: 10mm</t>
  </si>
  <si>
    <t>Taille: 2mm</t>
  </si>
  <si>
    <t>Taille: 3mm</t>
  </si>
  <si>
    <t>Taille: 4mm</t>
  </si>
  <si>
    <t>Taille: 5mm</t>
  </si>
  <si>
    <t>Taille: 6mm</t>
  </si>
  <si>
    <t xml:space="preserve">Packing Option: Standard </t>
  </si>
  <si>
    <t>Packing Option: Standard</t>
  </si>
  <si>
    <t>Bijoux Acier Inoxydable</t>
  </si>
  <si>
    <t>VENDU À:</t>
  </si>
  <si>
    <t>ENVOYEZ À:</t>
  </si>
  <si>
    <t>Numéro de facture</t>
  </si>
  <si>
    <t>Date:</t>
  </si>
  <si>
    <t>Commande</t>
  </si>
  <si>
    <t>Devis:</t>
  </si>
  <si>
    <t>Photo</t>
  </si>
  <si>
    <t>seamless nose rings, 0.8mm (20g) with three 1.5mm prong set clear crystals - 8mm outer diameter, 24 pcs box (in standard packing or in vacuum sealed packing to prevent tarnishing)</t>
  </si>
  <si>
    <t>Box with 24 pieces of seamless nose ring,20g (0.8mm) with three 1.5mm clear crystals curved shaped tops -size 10mm</t>
  </si>
  <si>
    <t>'bend it yourself'' nose stud, 22g (0.6mm) with clear crystal curved shaped top</t>
  </si>
  <si>
    <t>Display box with 24 pcs. Of seamless nose hoop, 22g (0.6mm) with four 1.5mm round clear crystals and an outer diameter of 3/8" (8mm)</t>
  </si>
  <si>
    <t>Display box with 24 pcs. Of seamless nose hoop, 22g (0.6mm) with four 1.5mm round clear crystals and an outer diameter of 3/8" (10mm)</t>
  </si>
  <si>
    <t>seamless nose ring, 0.8mm (20g) with twisted wire design and outer diameter from 6mm to 12mm</t>
  </si>
  <si>
    <t>One pair of plain hoop earrings, 1.2mm thickness</t>
  </si>
  <si>
    <t>316L steel prong set ear studs with 3mm to 8mm round clear Cubic Zirconia (CZ) s / 60 pairs per display</t>
  </si>
  <si>
    <t>One pair of ear studs with 2mm to 10mm square prong set Cubic Zirconia s</t>
  </si>
  <si>
    <t>One pair of ear studs with 1.5mm to 11mm round prong set Cubic Zirconia s</t>
  </si>
  <si>
    <t>Display with 60 pairs of ear studs with 2mm - 5mm round clear prong set CZ s</t>
  </si>
  <si>
    <t>Display with 60 pairs of ear studs with 2mm - 5mm square clear prong set CZ s</t>
  </si>
  <si>
    <t>Crystal Quartz double flare  plug</t>
  </si>
  <si>
    <t xml:space="preserve">Surgical steel nipple barbell, 14g (1.6mm) with two forward facing prong set 5 CZ </t>
  </si>
  <si>
    <t>Box with 24 pieces of  nose ring, 20g (0.8mm) with 2mm prong set clear round CZ s top  -inner diameter 8mm only</t>
  </si>
  <si>
    <t>Box with 24 pieces of  nose ring, 20g (0.8mm) with 2mm prong set clear round CZ s top  -inner diameter 10mm only</t>
  </si>
  <si>
    <t>seamless nose ring, 20g (0.8mm) with a 2mm CZ  encased in a casted prong set</t>
  </si>
  <si>
    <t>seamless nose hoops, 0.6mm (22g) with four 1.5mm round clear crystals with an outer diameter of 10mm / 24 pcs per display box</t>
  </si>
  <si>
    <t>seamless nose ring, 20g (0.8mm) with w 2.5mm CZ  encased in a casted prong set</t>
  </si>
  <si>
    <t>anodized 316L steel nipple barbell, 14g (1.6mm) with two forward facing 5mm prong set round Cubic Zirconia s (prong sets made from brass)</t>
  </si>
  <si>
    <t>PVD plated 316L steel ear studs with prong set with 2mm to 8mm round clear Cubic Zirconia (CZ) s / 60 pairs per display</t>
  </si>
  <si>
    <t>and rose seamless nose ring, 0.8mm (20g) with three 1.5mm prong set color crystals</t>
  </si>
  <si>
    <t>Tiny PVD plated surgical steel helix huggie with cross dangle (sold per pcs)</t>
  </si>
  <si>
    <t xml:space="preserve">"bend it yourself" nose studs, 22g (0.6mm) with color crystals curved shaped tops </t>
  </si>
  <si>
    <t xml:space="preserve">One pair of hollow hoop earrings, 16g (1.2mm) </t>
  </si>
  <si>
    <t>Clear bio flexible labret , 16g (1.2mm)  with a 3mm faux pearl ball</t>
  </si>
  <si>
    <t>Stainless steel helix huggie earring with a dangling small feather (dangling part is made from  plated brass)(sold per pcs.)</t>
  </si>
  <si>
    <t>Surgical steel eyebrow banana, 16g (1.2mm) with two 3mm balls and a  dangling part with 3mm round prong set CZ  - length 5/16'' (8mm)</t>
  </si>
  <si>
    <t>Confirm ไม่เอา</t>
  </si>
  <si>
    <t>Items added via email on 28-23-24</t>
  </si>
  <si>
    <t>NPPR5G</t>
  </si>
  <si>
    <t>BRRZMX1</t>
  </si>
  <si>
    <t>BRQZMX1</t>
  </si>
  <si>
    <t>Display board with  60 pairs of assorted 925 sterling silver &amp; 18kt gold plating earring studs with 2mm to 8mm round clear prong set CZ stones</t>
  </si>
  <si>
    <t>Display board with  60 pairs of assorted 925 sterling silver &amp; 18kt gold plating earring studs with 2mm to 8mm square clear prong set CZ stones</t>
  </si>
  <si>
    <t>PR5</t>
  </si>
  <si>
    <t>Pearl  ball 5 mm. ( loose )</t>
  </si>
  <si>
    <t xml:space="preserve">Ajouté Bijoux </t>
  </si>
  <si>
    <t>Longueur:16mm</t>
  </si>
  <si>
    <t xml:space="preserve">Barre en acier 316L de 1,6 mm (14 g) avec deux boules de perles de 5 mm. </t>
  </si>
  <si>
    <t xml:space="preserve">Tableau d'affichage avec 60 paires de clous d'oreilles assortis en argent sterling 925 et plaqué or 18 carats avec des pierres CZ rondes claires de 2 mm à 8 mm.
</t>
  </si>
  <si>
    <t>Tableau d'affichage avec 60 paires de clous d'oreilles assortis en argent sterling 925 et plaqué or 18 carats avec pierres CZ serties sur griffes carrées transparentes de 2 mm à 8 mm.</t>
  </si>
  <si>
    <t>Boule de perles 5 mm. ( lâche )</t>
  </si>
  <si>
    <t>Display board with  60 pairs of assorted earring studs with 2mm to 8mm round clear prong set CZ stones</t>
  </si>
  <si>
    <t>Display board with  60 pairs of assorted earring studs with 2mm to 8mm square clear prong set CZ stones</t>
  </si>
  <si>
    <t xml:space="preserve">316L steel barbell, 1.6mm (14g) with two 5mm pearl balls. </t>
  </si>
  <si>
    <t>Five Thousand One Hundred Sixty Six and 50 cents EUR</t>
  </si>
  <si>
    <t>Cinq Mille Cent Soixante-Six et  50 cents EUR</t>
  </si>
  <si>
    <t>Deux Mille Cinq Cent Quatre-Vingt-Huit et 90 cents EUR</t>
  </si>
  <si>
    <t>Two Thousand Five  Hundred Eighty Eight and 90 cents EUR</t>
  </si>
  <si>
    <t>Longueur:16mm Couleur: Clear</t>
  </si>
  <si>
    <t>DOMAINE DE LA BERGERIE</t>
  </si>
  <si>
    <t>5115 Route des hauts du camp</t>
  </si>
  <si>
    <t>83330 Le CASTELLET</t>
  </si>
  <si>
    <t>Tel: +33 0616603935</t>
  </si>
  <si>
    <t>Email: sevestre.cedric@gmail.com / sandraduchene@live.fr</t>
  </si>
  <si>
    <t>TVA: FR18402494421</t>
  </si>
  <si>
    <t>Boîte de présentation de 24 pièces. Anneau de nez sans couture en acier inoxydable, 22 g (0,6 mm) avec quatre cristaux transparents ronds de 1,5 mm et un diamètre extérieur de 3/8" (8 mm)</t>
  </si>
  <si>
    <t>Boîte de présentation de 24 pièces. Anneau de nez sans couture en acier inoxydable, 22 g (0,6 mm) avec quatre cristaux transparents ronds de 1,5 mm et un diamètre extérieur de 3/8" (10 mm)</t>
  </si>
  <si>
    <t>Anneau de nez sans couture en acier inoxydable acier anodisés, 0,8 mm (20 g) avec un design en fil torsadé et un diamètre extérieur de 6 mm à 12 mm</t>
  </si>
  <si>
    <t>Anneau de nez sans couture en acier inoxydable, 0,8 mm (20 g) avec un design en fil torsadé et un diamètre extérieur de 6 mm à 12 mm</t>
  </si>
  <si>
    <t>Anneaux de nez sans couture en acier inoxydable acier anodisés, 0,6 mm (22 g) avec quatre cristaux transparents ronds de 1,5 mm avec un diamètre extérieur de 10 mm / 24 pièces par boîte de présentation</t>
  </si>
  <si>
    <t>Une paire de boucles d'oreilles créoles en acier inoxydable uni, épaisseur 1,2 mm</t>
  </si>
  <si>
    <t>Une paire de clous d'oreilles en acier inoxydable avec des pierres de zircone cubique serties de griffes carrées de 2 mm à 10 mm</t>
  </si>
  <si>
    <t>Présentoir avec 60 paires de clous d'oreilles en acier inoxydable avec pierres CZ rondes transparentes serties de griffes de 2 mm à 5 mm</t>
  </si>
  <si>
    <t>Présentoir avec 60 paires de clous d'oreilles en acier inoxydable avec pierres CZ serties à griffes carrées transparentes de 2 mm à 5 mm</t>
  </si>
  <si>
    <t xml:space="preserve">Tableau d'affichage avec 60 paires de clous d'oreilles assortis en acier inoxydable et acier anodisés avec des pierres CZ rondes claires de 2 mm à 8 mm.
</t>
  </si>
  <si>
    <t>Tableau d'affichage avec 60 paires de clous d'oreilles assortis en acier inoxydable et acier anodisés avec pierres CZ serties sur griffes carrées transparentes de 2 mm à 8 mm.</t>
  </si>
  <si>
    <t xml:space="preserve">Le taux de change EUR-THB </t>
  </si>
  <si>
    <t>Anneaux de nez sans soudure en acier inoxydable, 0,8 mm (20 g) avec trois cristaux transparents sertis sur griffes de 1,5 mm - diamètre extérieur de 8 mm, boîte de 24 pièces</t>
  </si>
  <si>
    <t>Anneaux de nez sans soudure en acier inoxydable, 0,8 mm (20 g) avec trois cristaux transparents sertis sur griffes de 1,5 mm - diamètre extérieur de 10 mm, boîte de 24 pièces</t>
  </si>
  <si>
    <t>Boîte contenant 24 anneaux de nez en acier anodisés, 20 g (0,8 mm) avec des pierres CZ rondes transparentes serties de griffes de 2 mm sur le dessus - diamètre intérieur 8 mm uniquement</t>
  </si>
  <si>
    <t>Boîte contenant 24 anneaux de nez en acier anodisés, 20 g (0,8 mm) avec des pierres CZ rondes transparentes serties de griffes de 2 mm sur le dessus - diamètre intérieur 10 mm uniquement</t>
  </si>
  <si>
    <t>Anneau de nez sans couture en acier anodisés, 20 g (0,8 mm) avec une pierre CZ de 2 mm enfermée dans un ensemble de griffes moulées</t>
  </si>
  <si>
    <t>Anneau de nez sans couture en acier anodisés, 20 g (0,8 mm) avec une pierre CZ de 2,5 mm enfermée dans un ensemble de griffes moulées</t>
  </si>
  <si>
    <t>Clou de nez « pliez-le vous-même » acier inoxydable, 22 g (0,6 mm) avec dessus de forme incurvée en cristal transparent</t>
  </si>
  <si>
    <t>Boucle d'oreille hélix en acier inoxydable avec une petite plume pendante (la partie pendante est en laiton plaqué )(vendue par pièce)</t>
  </si>
  <si>
    <t>Banane à sourcils en acier chirurgical, 16 g (1,2 mm) avec deux boules de 3 mm et une partie pendante en  avec une pierre CZ sertie de griffes rondes de 3 mm - longueur 5/16'' (8 mm)</t>
  </si>
  <si>
    <t>One pair of   silver ear studs with 2mm to 10mm square prong set Cubic Zirconia stones</t>
  </si>
  <si>
    <t>Email: sandraduchene@live.fr</t>
  </si>
  <si>
    <t>Anneau de nez sans couture en acier anodisés et , 0,8 mm (20 g) avec trois cristaux de couleur sertis à griffes de 1,5 mm</t>
  </si>
  <si>
    <t>Clous d'oreilles en acier 316L plaqué  avec griffes serties de pierres rondes en zircone cubique (CZ) transparentes de 2 mm à 8 mm / 60 paires par présentoir</t>
  </si>
  <si>
    <t>Petit câlin hélix en acier chirurgical plaqué  avec pendentif croisé (vendu par pièce)</t>
  </si>
  <si>
    <t>Clous de nez « pliez-le vous-même » acier inoxydable, 22 g (0,6 mm) avec cristaux de couleur, dessus de forme incurvée avec véritable .</t>
  </si>
  <si>
    <t xml:space="preserve">Une paire de boucles d'oreilles créoles creuses en acier inoxydable, 16 g (1,2 mm) avec véritable </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</si>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</sst>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13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cellStyleXfs>
  <cellXfs count="29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1" fillId="2" borderId="0" xfId="0" applyFont="1" applyFill="1" applyAlignment="1">
      <alignment horizontal="right"/>
    </xf>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2" fontId="1" fillId="2" borderId="0" xfId="0" applyNumberFormat="1" applyFont="1" applyFill="1" applyAlignment="1">
      <alignment horizontal="right"/>
    </xf>
    <xf numFmtId="0" fontId="1" fillId="2" borderId="0" xfId="0" applyFont="1" applyFill="1" applyAlignment="1">
      <alignment horizontal="left"/>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2" borderId="0" xfId="0" applyFont="1" applyFill="1"/>
    <xf numFmtId="0" fontId="18" fillId="2" borderId="0" xfId="0" applyFont="1" applyFill="1" applyAlignment="1">
      <alignment horizontal="right"/>
    </xf>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19" fillId="2" borderId="0" xfId="0" applyFont="1" applyFill="1"/>
    <xf numFmtId="0" fontId="19" fillId="2" borderId="0" xfId="0" applyFont="1" applyFill="1" applyAlignment="1">
      <alignment horizontal="right"/>
    </xf>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2" fontId="18" fillId="2" borderId="0" xfId="0" applyNumberFormat="1" applyFont="1" applyFill="1" applyAlignment="1">
      <alignment horizontal="right"/>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0" xfId="0" applyFont="1" applyFill="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2" borderId="13" xfId="0" applyFont="1" applyFill="1" applyBorder="1"/>
    <xf numFmtId="0" fontId="18" fillId="2" borderId="20" xfId="0" applyFont="1" applyFill="1" applyBorder="1"/>
    <xf numFmtId="1" fontId="1" fillId="4" borderId="0" xfId="0" applyNumberFormat="1" applyFont="1" applyFill="1"/>
    <xf numFmtId="2" fontId="1" fillId="4" borderId="0" xfId="0" applyNumberFormat="1" applyFont="1" applyFill="1" applyAlignment="1">
      <alignment horizontal="right"/>
    </xf>
    <xf numFmtId="0" fontId="1" fillId="4" borderId="14" xfId="0" applyFont="1" applyFill="1" applyBorder="1"/>
    <xf numFmtId="1" fontId="3" fillId="4" borderId="9" xfId="0" applyNumberFormat="1" applyFont="1" applyFill="1" applyBorder="1" applyAlignment="1">
      <alignment vertical="top" wrapText="1"/>
    </xf>
    <xf numFmtId="0" fontId="1" fillId="0" borderId="0" xfId="0" applyFont="1" applyAlignment="1">
      <alignment vertical="top"/>
    </xf>
    <xf numFmtId="0" fontId="18" fillId="0" borderId="0" xfId="0" applyFont="1" applyAlignment="1">
      <alignment vertical="top"/>
    </xf>
    <xf numFmtId="1" fontId="7" fillId="2" borderId="19" xfId="0" applyNumberFormat="1" applyFont="1" applyFill="1" applyBorder="1" applyAlignment="1">
      <alignment horizontal="center" vertical="top" wrapText="1"/>
    </xf>
    <xf numFmtId="1" fontId="5" fillId="2" borderId="19" xfId="0" applyNumberFormat="1" applyFont="1" applyFill="1" applyBorder="1" applyAlignment="1">
      <alignment vertical="top" wrapText="1"/>
    </xf>
    <xf numFmtId="1" fontId="15" fillId="2" borderId="9" xfId="0" applyNumberFormat="1" applyFont="1" applyFill="1" applyBorder="1" applyAlignment="1">
      <alignment vertical="top" wrapText="1"/>
    </xf>
    <xf numFmtId="1" fontId="15" fillId="2" borderId="19" xfId="0" applyNumberFormat="1" applyFont="1" applyFill="1" applyBorder="1" applyAlignment="1">
      <alignment vertical="top" wrapText="1"/>
    </xf>
    <xf numFmtId="2" fontId="5" fillId="2" borderId="19" xfId="0" applyNumberFormat="1" applyFont="1" applyFill="1" applyBorder="1" applyAlignment="1">
      <alignment horizontal="right" vertical="top" wrapText="1"/>
    </xf>
    <xf numFmtId="2" fontId="7" fillId="2" borderId="19" xfId="0" applyNumberFormat="1" applyFont="1" applyFill="1" applyBorder="1" applyAlignment="1">
      <alignment horizontal="right" vertical="top" wrapText="1"/>
    </xf>
    <xf numFmtId="0" fontId="5" fillId="2" borderId="19" xfId="0" applyFont="1" applyFill="1" applyBorder="1" applyAlignment="1">
      <alignment vertical="top" wrapText="1"/>
    </xf>
    <xf numFmtId="1" fontId="7" fillId="4" borderId="19" xfId="0" applyNumberFormat="1" applyFont="1" applyFill="1" applyBorder="1" applyAlignment="1">
      <alignment horizontal="center" vertical="top" wrapText="1"/>
    </xf>
    <xf numFmtId="1" fontId="5" fillId="4" borderId="19" xfId="0" applyNumberFormat="1" applyFont="1" applyFill="1" applyBorder="1" applyAlignment="1">
      <alignment vertical="top" wrapText="1"/>
    </xf>
    <xf numFmtId="1" fontId="15" fillId="4" borderId="9" xfId="0" applyNumberFormat="1" applyFont="1" applyFill="1" applyBorder="1" applyAlignment="1">
      <alignment vertical="top" wrapText="1"/>
    </xf>
    <xf numFmtId="1" fontId="15" fillId="4" borderId="19" xfId="0" applyNumberFormat="1" applyFont="1" applyFill="1" applyBorder="1" applyAlignment="1">
      <alignment vertical="top" wrapText="1"/>
    </xf>
    <xf numFmtId="2" fontId="5" fillId="4" borderId="19" xfId="0" applyNumberFormat="1" applyFont="1" applyFill="1" applyBorder="1" applyAlignment="1">
      <alignment horizontal="right" vertical="top" wrapText="1"/>
    </xf>
    <xf numFmtId="2" fontId="7" fillId="4" borderId="19" xfId="0" applyNumberFormat="1" applyFont="1" applyFill="1" applyBorder="1" applyAlignment="1">
      <alignment horizontal="right" vertical="top" wrapText="1"/>
    </xf>
    <xf numFmtId="0" fontId="18" fillId="2" borderId="19" xfId="0" applyFont="1" applyFill="1" applyBorder="1" applyAlignment="1">
      <alignment vertical="center"/>
    </xf>
    <xf numFmtId="1" fontId="1" fillId="5" borderId="19" xfId="0" applyNumberFormat="1" applyFont="1" applyFill="1" applyBorder="1" applyAlignment="1">
      <alignment vertical="top" wrapText="1"/>
    </xf>
    <xf numFmtId="0" fontId="18" fillId="3" borderId="12" xfId="0" applyFont="1" applyFill="1" applyBorder="1" applyAlignment="1">
      <alignment vertical="center"/>
    </xf>
    <xf numFmtId="1" fontId="18" fillId="5" borderId="19" xfId="0" applyNumberFormat="1" applyFont="1" applyFill="1" applyBorder="1" applyAlignment="1">
      <alignment horizontal="center" vertical="top" wrapText="1"/>
    </xf>
    <xf numFmtId="1" fontId="3" fillId="5" borderId="9" xfId="0" applyNumberFormat="1" applyFont="1" applyFill="1" applyBorder="1" applyAlignment="1">
      <alignment vertical="top" wrapText="1"/>
    </xf>
    <xf numFmtId="0" fontId="18" fillId="3" borderId="15" xfId="0" applyFont="1" applyFill="1" applyBorder="1" applyAlignment="1">
      <alignment vertical="center"/>
    </xf>
    <xf numFmtId="0" fontId="18" fillId="3" borderId="23" xfId="0" applyFont="1" applyFill="1" applyBorder="1" applyAlignment="1">
      <alignment vertical="center"/>
    </xf>
    <xf numFmtId="0" fontId="18" fillId="3" borderId="15" xfId="0" applyFont="1" applyFill="1" applyBorder="1" applyAlignment="1">
      <alignment vertical="center" wrapText="1"/>
    </xf>
    <xf numFmtId="0" fontId="1" fillId="2" borderId="0" xfId="0" applyFont="1" applyFill="1" applyAlignment="1">
      <alignment vertical="center"/>
    </xf>
    <xf numFmtId="2" fontId="18" fillId="5" borderId="19" xfId="0" applyNumberFormat="1" applyFont="1" applyFill="1" applyBorder="1" applyAlignment="1">
      <alignment horizontal="right" vertical="top" wrapText="1"/>
    </xf>
    <xf numFmtId="0" fontId="18" fillId="3" borderId="22" xfId="0" applyFont="1" applyFill="1" applyBorder="1" applyAlignment="1">
      <alignment vertical="center"/>
    </xf>
    <xf numFmtId="2" fontId="1" fillId="5" borderId="19" xfId="0" applyNumberFormat="1" applyFont="1" applyFill="1" applyBorder="1" applyAlignment="1">
      <alignment horizontal="right" vertical="top" wrapText="1"/>
    </xf>
    <xf numFmtId="1" fontId="3" fillId="5" borderId="19" xfId="0" applyNumberFormat="1" applyFont="1" applyFill="1" applyBorder="1" applyAlignment="1">
      <alignment vertical="top"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7" fillId="2" borderId="48" xfId="0" applyNumberFormat="1" applyFont="1" applyFill="1" applyBorder="1" applyAlignment="1">
      <alignment horizontal="center" vertical="top" wrapText="1"/>
    </xf>
    <xf numFmtId="0" fontId="5" fillId="2" borderId="48" xfId="0" applyFont="1" applyFill="1" applyBorder="1" applyAlignment="1">
      <alignment vertical="top" wrapText="1"/>
    </xf>
    <xf numFmtId="1" fontId="15" fillId="2" borderId="32" xfId="0" applyNumberFormat="1" applyFont="1" applyFill="1" applyBorder="1" applyAlignment="1">
      <alignment vertical="top" wrapText="1"/>
    </xf>
    <xf numFmtId="1" fontId="15" fillId="2" borderId="48" xfId="0" applyNumberFormat="1" applyFont="1" applyFill="1" applyBorder="1" applyAlignment="1">
      <alignment vertical="top" wrapText="1"/>
    </xf>
    <xf numFmtId="2" fontId="5" fillId="2" borderId="48" xfId="0" applyNumberFormat="1" applyFont="1" applyFill="1" applyBorder="1" applyAlignment="1">
      <alignment horizontal="right" vertical="top" wrapText="1"/>
    </xf>
    <xf numFmtId="2" fontId="7" fillId="2" borderId="48" xfId="0" applyNumberFormat="1" applyFont="1" applyFill="1" applyBorder="1" applyAlignment="1">
      <alignment horizontal="right" vertical="top" wrapText="1"/>
    </xf>
    <xf numFmtId="1" fontId="7" fillId="2" borderId="44" xfId="0" applyNumberFormat="1" applyFont="1" applyFill="1" applyBorder="1" applyAlignment="1">
      <alignment horizontal="center" vertical="top" wrapText="1"/>
    </xf>
    <xf numFmtId="0" fontId="5" fillId="2" borderId="44" xfId="0" applyFont="1" applyFill="1" applyBorder="1" applyAlignment="1">
      <alignment vertical="top" wrapText="1"/>
    </xf>
    <xf numFmtId="1" fontId="15" fillId="2" borderId="43" xfId="0" applyNumberFormat="1" applyFont="1" applyFill="1" applyBorder="1" applyAlignment="1">
      <alignment vertical="top" wrapText="1"/>
    </xf>
    <xf numFmtId="1" fontId="15" fillId="2" borderId="44" xfId="0" applyNumberFormat="1" applyFont="1" applyFill="1" applyBorder="1" applyAlignment="1">
      <alignment vertical="top" wrapText="1"/>
    </xf>
    <xf numFmtId="2" fontId="5" fillId="2" borderId="44" xfId="0" applyNumberFormat="1" applyFont="1" applyFill="1" applyBorder="1" applyAlignment="1">
      <alignment horizontal="right" vertical="top" wrapText="1"/>
    </xf>
    <xf numFmtId="2" fontId="7" fillId="2" borderId="44" xfId="0" applyNumberFormat="1" applyFont="1" applyFill="1" applyBorder="1" applyAlignment="1">
      <alignment horizontal="right" vertical="top" wrapText="1"/>
    </xf>
    <xf numFmtId="1" fontId="7" fillId="4" borderId="48" xfId="0" applyNumberFormat="1" applyFont="1" applyFill="1" applyBorder="1" applyAlignment="1">
      <alignment horizontal="center" vertical="top" wrapText="1"/>
    </xf>
    <xf numFmtId="1" fontId="5" fillId="4" borderId="48" xfId="0" applyNumberFormat="1" applyFont="1" applyFill="1" applyBorder="1" applyAlignment="1">
      <alignment vertical="top" wrapText="1"/>
    </xf>
    <xf numFmtId="1" fontId="15" fillId="4" borderId="32" xfId="0" applyNumberFormat="1" applyFont="1" applyFill="1" applyBorder="1" applyAlignment="1">
      <alignment vertical="top" wrapText="1"/>
    </xf>
    <xf numFmtId="1" fontId="15" fillId="4" borderId="48" xfId="0" applyNumberFormat="1" applyFont="1" applyFill="1" applyBorder="1" applyAlignment="1">
      <alignment vertical="top" wrapText="1"/>
    </xf>
    <xf numFmtId="2" fontId="5" fillId="4" borderId="48" xfId="0" applyNumberFormat="1" applyFont="1" applyFill="1" applyBorder="1" applyAlignment="1">
      <alignment horizontal="right" vertical="top" wrapText="1"/>
    </xf>
    <xf numFmtId="2" fontId="7" fillId="4" borderId="48" xfId="0" applyNumberFormat="1" applyFont="1" applyFill="1" applyBorder="1" applyAlignment="1">
      <alignment horizontal="right" vertical="top" wrapText="1"/>
    </xf>
    <xf numFmtId="1" fontId="5" fillId="2" borderId="44" xfId="0" applyNumberFormat="1" applyFont="1" applyFill="1" applyBorder="1" applyAlignment="1">
      <alignment vertical="top" wrapText="1"/>
    </xf>
    <xf numFmtId="1" fontId="18" fillId="2" borderId="48" xfId="0" applyNumberFormat="1" applyFont="1" applyFill="1" applyBorder="1" applyAlignment="1">
      <alignment horizontal="center" vertical="top" wrapText="1"/>
    </xf>
    <xf numFmtId="1" fontId="1" fillId="2" borderId="48" xfId="0" applyNumberFormat="1" applyFont="1" applyFill="1" applyBorder="1" applyAlignment="1">
      <alignment vertical="top" wrapText="1"/>
    </xf>
    <xf numFmtId="1" fontId="3" fillId="2" borderId="32" xfId="0" applyNumberFormat="1" applyFont="1" applyFill="1" applyBorder="1" applyAlignment="1">
      <alignment vertical="top" wrapText="1"/>
    </xf>
    <xf numFmtId="1" fontId="3" fillId="2" borderId="48" xfId="0" applyNumberFormat="1" applyFont="1" applyFill="1" applyBorder="1" applyAlignment="1">
      <alignment vertical="top" wrapText="1"/>
    </xf>
    <xf numFmtId="2" fontId="1" fillId="2" borderId="48" xfId="0" applyNumberFormat="1" applyFont="1" applyFill="1" applyBorder="1" applyAlignment="1">
      <alignment horizontal="right" vertical="top" wrapText="1"/>
    </xf>
    <xf numFmtId="2" fontId="18" fillId="2" borderId="48" xfId="0" applyNumberFormat="1" applyFont="1" applyFill="1" applyBorder="1" applyAlignment="1">
      <alignment horizontal="right" vertical="top" wrapText="1"/>
    </xf>
    <xf numFmtId="1" fontId="18" fillId="2" borderId="44" xfId="0" applyNumberFormat="1" applyFont="1" applyFill="1" applyBorder="1" applyAlignment="1">
      <alignment horizontal="center" vertical="top" wrapText="1"/>
    </xf>
    <xf numFmtId="1" fontId="1" fillId="2" borderId="44" xfId="0" applyNumberFormat="1" applyFont="1" applyFill="1" applyBorder="1" applyAlignment="1">
      <alignment vertical="top" wrapText="1"/>
    </xf>
    <xf numFmtId="1" fontId="3" fillId="2" borderId="43" xfId="0" applyNumberFormat="1" applyFont="1" applyFill="1" applyBorder="1" applyAlignment="1">
      <alignment vertical="top" wrapText="1"/>
    </xf>
    <xf numFmtId="1" fontId="3" fillId="2" borderId="44" xfId="0" applyNumberFormat="1" applyFont="1" applyFill="1" applyBorder="1" applyAlignment="1">
      <alignment vertical="top" wrapText="1"/>
    </xf>
    <xf numFmtId="2" fontId="1" fillId="2" borderId="44" xfId="0" applyNumberFormat="1" applyFont="1" applyFill="1" applyBorder="1" applyAlignment="1">
      <alignment horizontal="right" vertical="top" wrapText="1"/>
    </xf>
    <xf numFmtId="2" fontId="18" fillId="2" borderId="44" xfId="0" applyNumberFormat="1" applyFont="1" applyFill="1" applyBorder="1" applyAlignment="1">
      <alignment horizontal="right" vertical="top" wrapText="1"/>
    </xf>
    <xf numFmtId="1" fontId="7" fillId="4" borderId="44" xfId="0" applyNumberFormat="1" applyFont="1" applyFill="1" applyBorder="1" applyAlignment="1">
      <alignment horizontal="center" vertical="top" wrapText="1"/>
    </xf>
    <xf numFmtId="1" fontId="5" fillId="4" borderId="44" xfId="0" applyNumberFormat="1" applyFont="1" applyFill="1" applyBorder="1" applyAlignment="1">
      <alignment vertical="top" wrapText="1"/>
    </xf>
    <xf numFmtId="1" fontId="15" fillId="4" borderId="43" xfId="0" applyNumberFormat="1" applyFont="1" applyFill="1" applyBorder="1" applyAlignment="1">
      <alignment vertical="top" wrapText="1"/>
    </xf>
    <xf numFmtId="1" fontId="15" fillId="4" borderId="44" xfId="0" applyNumberFormat="1" applyFont="1" applyFill="1" applyBorder="1" applyAlignment="1">
      <alignment vertical="top" wrapText="1"/>
    </xf>
    <xf numFmtId="2" fontId="5" fillId="4" borderId="44" xfId="0" applyNumberFormat="1" applyFont="1" applyFill="1" applyBorder="1" applyAlignment="1">
      <alignment horizontal="right" vertical="top" wrapText="1"/>
    </xf>
    <xf numFmtId="2" fontId="7" fillId="4" borderId="44" xfId="0" applyNumberFormat="1" applyFont="1" applyFill="1" applyBorder="1" applyAlignment="1">
      <alignment horizontal="right" vertical="top" wrapText="1"/>
    </xf>
    <xf numFmtId="1" fontId="18" fillId="2" borderId="47" xfId="0" applyNumberFormat="1" applyFont="1" applyFill="1" applyBorder="1" applyAlignment="1">
      <alignment horizontal="center" vertical="top" wrapText="1"/>
    </xf>
    <xf numFmtId="1" fontId="1" fillId="2" borderId="47" xfId="0" applyNumberFormat="1" applyFont="1" applyFill="1" applyBorder="1" applyAlignment="1">
      <alignment vertical="top" wrapText="1"/>
    </xf>
    <xf numFmtId="1" fontId="3" fillId="2" borderId="50" xfId="0" applyNumberFormat="1" applyFont="1" applyFill="1" applyBorder="1" applyAlignment="1">
      <alignment vertical="top" wrapText="1"/>
    </xf>
    <xf numFmtId="1" fontId="3" fillId="2" borderId="47" xfId="0" applyNumberFormat="1" applyFont="1" applyFill="1" applyBorder="1" applyAlignment="1">
      <alignment vertical="top" wrapText="1"/>
    </xf>
    <xf numFmtId="2" fontId="1" fillId="2" borderId="47" xfId="0" applyNumberFormat="1" applyFont="1" applyFill="1" applyBorder="1" applyAlignment="1">
      <alignment horizontal="right" vertical="top" wrapText="1"/>
    </xf>
    <xf numFmtId="2" fontId="18" fillId="2" borderId="47" xfId="0" applyNumberFormat="1" applyFont="1" applyFill="1" applyBorder="1" applyAlignment="1">
      <alignment horizontal="right" vertical="top" wrapText="1"/>
    </xf>
    <xf numFmtId="1" fontId="18" fillId="4" borderId="48" xfId="0" applyNumberFormat="1" applyFont="1" applyFill="1" applyBorder="1" applyAlignment="1">
      <alignment horizontal="center" vertical="top" wrapText="1"/>
    </xf>
    <xf numFmtId="1" fontId="1" fillId="4" borderId="48" xfId="0" applyNumberFormat="1" applyFont="1" applyFill="1" applyBorder="1" applyAlignment="1">
      <alignment vertical="top" wrapText="1"/>
    </xf>
    <xf numFmtId="1" fontId="3" fillId="4" borderId="32" xfId="0" applyNumberFormat="1" applyFont="1" applyFill="1" applyBorder="1" applyAlignment="1">
      <alignment vertical="top" wrapText="1"/>
    </xf>
    <xf numFmtId="1" fontId="3" fillId="4" borderId="48" xfId="0" applyNumberFormat="1" applyFont="1" applyFill="1" applyBorder="1" applyAlignment="1">
      <alignment vertical="top" wrapText="1"/>
    </xf>
    <xf numFmtId="2" fontId="1" fillId="4" borderId="48" xfId="0" applyNumberFormat="1" applyFont="1" applyFill="1" applyBorder="1" applyAlignment="1">
      <alignment horizontal="right" vertical="top" wrapText="1"/>
    </xf>
    <xf numFmtId="2" fontId="18" fillId="4" borderId="48" xfId="0" applyNumberFormat="1" applyFont="1" applyFill="1" applyBorder="1" applyAlignment="1">
      <alignment horizontal="right" vertical="top" wrapText="1"/>
    </xf>
    <xf numFmtId="1" fontId="3" fillId="2" borderId="19" xfId="0" quotePrefix="1" applyNumberFormat="1" applyFont="1" applyFill="1" applyBorder="1" applyAlignment="1">
      <alignment vertical="top" wrapText="1"/>
    </xf>
    <xf numFmtId="0" fontId="15" fillId="2" borderId="19" xfId="0" applyFont="1" applyFill="1" applyBorder="1" applyAlignment="1">
      <alignment vertical="top" wrapText="1"/>
    </xf>
    <xf numFmtId="0" fontId="15" fillId="2" borderId="44" xfId="0" applyFont="1" applyFill="1" applyBorder="1" applyAlignment="1">
      <alignment vertical="top" wrapText="1"/>
    </xf>
    <xf numFmtId="1" fontId="7" fillId="6" borderId="47" xfId="0" applyNumberFormat="1" applyFont="1" applyFill="1" applyBorder="1" applyAlignment="1">
      <alignment horizontal="center" vertical="top" wrapText="1"/>
    </xf>
    <xf numFmtId="1" fontId="5" fillId="6" borderId="47" xfId="0" applyNumberFormat="1" applyFont="1" applyFill="1" applyBorder="1" applyAlignment="1">
      <alignment vertical="top" wrapText="1"/>
    </xf>
    <xf numFmtId="1" fontId="15" fillId="6" borderId="50" xfId="0" applyNumberFormat="1" applyFont="1" applyFill="1" applyBorder="1" applyAlignment="1">
      <alignment vertical="top" wrapText="1"/>
    </xf>
    <xf numFmtId="1" fontId="15" fillId="6" borderId="47" xfId="0" applyNumberFormat="1" applyFont="1" applyFill="1" applyBorder="1" applyAlignment="1">
      <alignment vertical="top" wrapText="1"/>
    </xf>
    <xf numFmtId="2" fontId="5" fillId="6" borderId="47" xfId="0" applyNumberFormat="1" applyFont="1" applyFill="1" applyBorder="1" applyAlignment="1">
      <alignment horizontal="right" vertical="top" wrapText="1"/>
    </xf>
    <xf numFmtId="2" fontId="7" fillId="6" borderId="47" xfId="0" applyNumberFormat="1" applyFont="1" applyFill="1" applyBorder="1" applyAlignment="1">
      <alignment horizontal="right" vertical="top" wrapText="1"/>
    </xf>
    <xf numFmtId="1" fontId="7" fillId="6" borderId="19" xfId="0" applyNumberFormat="1" applyFont="1" applyFill="1" applyBorder="1" applyAlignment="1">
      <alignment horizontal="center" vertical="top" wrapText="1"/>
    </xf>
    <xf numFmtId="1" fontId="5" fillId="6" borderId="19" xfId="0" applyNumberFormat="1" applyFont="1" applyFill="1" applyBorder="1" applyAlignment="1">
      <alignment vertical="top" wrapText="1"/>
    </xf>
    <xf numFmtId="1" fontId="15" fillId="6" borderId="9" xfId="0" applyNumberFormat="1" applyFont="1" applyFill="1" applyBorder="1" applyAlignment="1">
      <alignment vertical="top" wrapText="1"/>
    </xf>
    <xf numFmtId="1" fontId="15" fillId="6" borderId="19" xfId="0" applyNumberFormat="1" applyFont="1" applyFill="1" applyBorder="1" applyAlignment="1">
      <alignment vertical="top" wrapText="1"/>
    </xf>
    <xf numFmtId="2" fontId="5" fillId="6" borderId="19" xfId="0" applyNumberFormat="1" applyFont="1" applyFill="1" applyBorder="1" applyAlignment="1">
      <alignment horizontal="right" vertical="top" wrapText="1"/>
    </xf>
    <xf numFmtId="2" fontId="7" fillId="6" borderId="19" xfId="0" applyNumberFormat="1" applyFont="1" applyFill="1" applyBorder="1" applyAlignment="1">
      <alignment horizontal="right" vertical="top" wrapText="1"/>
    </xf>
    <xf numFmtId="0" fontId="18" fillId="3" borderId="52" xfId="0" applyFont="1" applyFill="1" applyBorder="1" applyAlignment="1">
      <alignment horizontal="center"/>
    </xf>
    <xf numFmtId="0" fontId="18" fillId="3" borderId="53" xfId="0" applyFont="1" applyFill="1" applyBorder="1" applyAlignment="1">
      <alignment horizontal="center"/>
    </xf>
    <xf numFmtId="0" fontId="18" fillId="3" borderId="54" xfId="0" applyFont="1" applyFill="1" applyBorder="1" applyAlignment="1">
      <alignment horizontal="center"/>
    </xf>
    <xf numFmtId="1" fontId="18" fillId="2" borderId="55" xfId="0" applyNumberFormat="1" applyFont="1" applyFill="1" applyBorder="1" applyAlignment="1">
      <alignment horizontal="center" vertical="top" wrapText="1"/>
    </xf>
    <xf numFmtId="1" fontId="1" fillId="2" borderId="55" xfId="0" applyNumberFormat="1" applyFont="1" applyFill="1" applyBorder="1" applyAlignment="1">
      <alignment vertical="top" wrapText="1"/>
    </xf>
    <xf numFmtId="1" fontId="3" fillId="2" borderId="56" xfId="0" applyNumberFormat="1" applyFont="1" applyFill="1" applyBorder="1" applyAlignment="1">
      <alignment vertical="top" wrapText="1"/>
    </xf>
    <xf numFmtId="1" fontId="3" fillId="2" borderId="55" xfId="0" applyNumberFormat="1" applyFont="1" applyFill="1" applyBorder="1" applyAlignment="1">
      <alignment vertical="top" wrapText="1"/>
    </xf>
    <xf numFmtId="2" fontId="1" fillId="2" borderId="55" xfId="0" applyNumberFormat="1" applyFont="1" applyFill="1" applyBorder="1" applyAlignment="1">
      <alignment horizontal="right" vertical="top" wrapText="1"/>
    </xf>
    <xf numFmtId="2" fontId="18" fillId="2" borderId="55" xfId="0" applyNumberFormat="1" applyFont="1" applyFill="1" applyBorder="1" applyAlignment="1">
      <alignment horizontal="right" vertical="top" wrapText="1"/>
    </xf>
    <xf numFmtId="1" fontId="18" fillId="6" borderId="19" xfId="0" applyNumberFormat="1" applyFont="1" applyFill="1" applyBorder="1" applyAlignment="1">
      <alignment horizontal="center" vertical="top" wrapText="1"/>
    </xf>
    <xf numFmtId="2" fontId="1" fillId="6" borderId="19" xfId="0" applyNumberFormat="1" applyFont="1" applyFill="1" applyBorder="1" applyAlignment="1">
      <alignment horizontal="right" vertical="top" wrapText="1"/>
    </xf>
    <xf numFmtId="0" fontId="18" fillId="2" borderId="9" xfId="0" applyFont="1" applyFill="1" applyBorder="1"/>
    <xf numFmtId="164" fontId="1" fillId="2" borderId="0" xfId="0" applyNumberFormat="1" applyFont="1" applyFill="1" applyAlignment="1">
      <alignment horizontal="center" vertical="center"/>
    </xf>
    <xf numFmtId="0" fontId="1" fillId="2" borderId="21" xfId="0" applyFont="1" applyFill="1" applyBorder="1"/>
    <xf numFmtId="0" fontId="18" fillId="0" borderId="0" xfId="0" applyFont="1" applyAlignment="1">
      <alignment horizontal="right"/>
    </xf>
    <xf numFmtId="4" fontId="18"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67" fontId="1" fillId="2" borderId="19" xfId="0" applyNumberFormat="1" applyFont="1" applyFill="1" applyBorder="1" applyAlignment="1">
      <alignment horizontal="center" vertical="center"/>
    </xf>
    <xf numFmtId="1" fontId="15" fillId="2" borderId="9" xfId="0" applyNumberFormat="1" applyFont="1" applyFill="1" applyBorder="1" applyAlignment="1">
      <alignment vertical="top" wrapText="1"/>
    </xf>
    <xf numFmtId="1" fontId="15" fillId="2" borderId="17" xfId="0" applyNumberFormat="1" applyFont="1" applyFill="1" applyBorder="1" applyAlignment="1">
      <alignment vertical="top" wrapText="1"/>
    </xf>
    <xf numFmtId="1" fontId="15" fillId="6" borderId="9" xfId="0" applyNumberFormat="1" applyFont="1" applyFill="1" applyBorder="1" applyAlignment="1">
      <alignment vertical="top" wrapText="1"/>
    </xf>
    <xf numFmtId="1" fontId="15" fillId="6" borderId="17" xfId="0" applyNumberFormat="1" applyFont="1" applyFill="1" applyBorder="1" applyAlignment="1">
      <alignment vertical="top" wrapText="1"/>
    </xf>
    <xf numFmtId="1" fontId="15" fillId="4" borderId="9" xfId="0" applyNumberFormat="1" applyFont="1" applyFill="1" applyBorder="1" applyAlignment="1">
      <alignment vertical="top" wrapText="1"/>
    </xf>
    <xf numFmtId="1" fontId="15" fillId="4"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0" fontId="18" fillId="3" borderId="53" xfId="0" applyFont="1" applyFill="1" applyBorder="1" applyAlignment="1">
      <alignment horizontal="center"/>
    </xf>
    <xf numFmtId="1" fontId="15" fillId="2" borderId="43" xfId="0" applyNumberFormat="1" applyFont="1" applyFill="1" applyBorder="1" applyAlignment="1">
      <alignment vertical="top" wrapText="1"/>
    </xf>
    <xf numFmtId="1" fontId="15" fillId="2" borderId="46" xfId="0" applyNumberFormat="1" applyFont="1" applyFill="1" applyBorder="1" applyAlignment="1">
      <alignment vertical="top" wrapText="1"/>
    </xf>
    <xf numFmtId="1" fontId="15" fillId="6" borderId="50" xfId="0" applyNumberFormat="1" applyFont="1" applyFill="1" applyBorder="1" applyAlignment="1">
      <alignment vertical="top" wrapText="1"/>
    </xf>
    <xf numFmtId="1" fontId="15" fillId="6" borderId="51" xfId="0" applyNumberFormat="1" applyFont="1" applyFill="1" applyBorder="1" applyAlignment="1">
      <alignment vertical="top" wrapText="1"/>
    </xf>
    <xf numFmtId="1" fontId="3" fillId="2" borderId="32" xfId="0" applyNumberFormat="1" applyFont="1" applyFill="1" applyBorder="1" applyAlignment="1">
      <alignment vertical="top" wrapText="1"/>
    </xf>
    <xf numFmtId="1" fontId="3" fillId="2" borderId="49" xfId="0" applyNumberFormat="1" applyFont="1" applyFill="1" applyBorder="1" applyAlignment="1">
      <alignment vertical="top" wrapText="1"/>
    </xf>
    <xf numFmtId="1" fontId="3" fillId="2" borderId="43" xfId="0" applyNumberFormat="1" applyFont="1" applyFill="1" applyBorder="1" applyAlignment="1">
      <alignment vertical="top" wrapText="1"/>
    </xf>
    <xf numFmtId="1" fontId="3" fillId="2" borderId="46" xfId="0" applyNumberFormat="1" applyFont="1" applyFill="1" applyBorder="1" applyAlignment="1">
      <alignment vertical="top" wrapText="1"/>
    </xf>
    <xf numFmtId="1" fontId="15" fillId="2" borderId="32" xfId="0" applyNumberFormat="1" applyFont="1" applyFill="1" applyBorder="1" applyAlignment="1">
      <alignment vertical="top" wrapText="1"/>
    </xf>
    <xf numFmtId="1" fontId="15" fillId="2" borderId="49" xfId="0" applyNumberFormat="1" applyFont="1" applyFill="1" applyBorder="1" applyAlignment="1">
      <alignment vertical="top" wrapText="1"/>
    </xf>
    <xf numFmtId="1" fontId="15" fillId="4" borderId="32" xfId="0" applyNumberFormat="1" applyFont="1" applyFill="1" applyBorder="1" applyAlignment="1">
      <alignment vertical="top" wrapText="1"/>
    </xf>
    <xf numFmtId="1" fontId="15" fillId="4" borderId="49" xfId="0" applyNumberFormat="1" applyFont="1" applyFill="1" applyBorder="1" applyAlignment="1">
      <alignment vertical="top" wrapText="1"/>
    </xf>
    <xf numFmtId="1" fontId="3" fillId="2" borderId="50" xfId="0" applyNumberFormat="1" applyFont="1" applyFill="1" applyBorder="1" applyAlignment="1">
      <alignment vertical="top" wrapText="1"/>
    </xf>
    <xf numFmtId="1" fontId="3" fillId="2" borderId="51" xfId="0" applyNumberFormat="1" applyFont="1" applyFill="1" applyBorder="1" applyAlignment="1">
      <alignment vertical="top" wrapText="1"/>
    </xf>
    <xf numFmtId="1" fontId="15" fillId="4" borderId="43" xfId="0" applyNumberFormat="1" applyFont="1" applyFill="1" applyBorder="1" applyAlignment="1">
      <alignment vertical="top" wrapText="1"/>
    </xf>
    <xf numFmtId="1" fontId="15" fillId="4" borderId="46" xfId="0" applyNumberFormat="1" applyFont="1" applyFill="1" applyBorder="1" applyAlignment="1">
      <alignment vertical="top" wrapText="1"/>
    </xf>
    <xf numFmtId="1" fontId="3" fillId="4" borderId="32" xfId="0" applyNumberFormat="1" applyFont="1" applyFill="1" applyBorder="1" applyAlignment="1">
      <alignment vertical="top" wrapText="1"/>
    </xf>
    <xf numFmtId="1" fontId="3" fillId="4" borderId="49" xfId="0" applyNumberFormat="1" applyFont="1" applyFill="1" applyBorder="1" applyAlignment="1">
      <alignment vertical="top" wrapText="1"/>
    </xf>
    <xf numFmtId="1" fontId="3" fillId="2" borderId="56" xfId="0" applyNumberFormat="1" applyFont="1" applyFill="1" applyBorder="1" applyAlignment="1">
      <alignment vertical="top" wrapText="1"/>
    </xf>
    <xf numFmtId="1" fontId="3" fillId="2" borderId="57" xfId="0" applyNumberFormat="1" applyFont="1" applyFill="1" applyBorder="1" applyAlignment="1">
      <alignment vertical="top" wrapText="1"/>
    </xf>
    <xf numFmtId="0" fontId="7" fillId="0" borderId="0" xfId="0" applyFont="1" applyAlignment="1">
      <alignment horizontal="right"/>
    </xf>
    <xf numFmtId="4" fontId="7" fillId="0" borderId="0" xfId="0" applyNumberFormat="1" applyFont="1"/>
    <xf numFmtId="4" fontId="7" fillId="2" borderId="0" xfId="3" applyNumberFormat="1" applyFont="1" applyFill="1" applyAlignment="1">
      <alignment horizontal="center" vertical="center"/>
    </xf>
  </cellXfs>
  <cellStyles count="1134">
    <cellStyle name="Comma 2" xfId="7" xr:uid="{763C41CD-1D0F-4C20-AF42-156B421AB3EC}"/>
    <cellStyle name="Currency 10" xfId="8" xr:uid="{F907B492-E205-43B3-BBFD-1F7E70A05D8F}"/>
    <cellStyle name="Currency 10 2" xfId="9" xr:uid="{17DCDB99-9747-4FEA-8B99-AB1D1C098771}"/>
    <cellStyle name="Currency 10 2 2" xfId="664" xr:uid="{3B82BEFB-8258-4436-9A32-A283D6089C77}"/>
    <cellStyle name="Currency 10 2 2 2" xfId="665" xr:uid="{44A9ADA0-E389-42BD-BB4E-86596328D2A1}"/>
    <cellStyle name="Currency 10 2 2 2 2" xfId="932" xr:uid="{7BD004E9-B002-41E8-B1F2-61E5720AEACF}"/>
    <cellStyle name="Currency 10 2 2 3" xfId="931" xr:uid="{6EFF27EB-5207-46B3-BFE6-5A74E938BD71}"/>
    <cellStyle name="Currency 10 2 3" xfId="666" xr:uid="{7BA9134D-DC8C-4074-979E-C5238B025A4E}"/>
    <cellStyle name="Currency 10 2 3 2" xfId="933" xr:uid="{15EC4692-D2F4-4C28-82B3-57C47A33FB58}"/>
    <cellStyle name="Currency 10 2 4" xfId="873" xr:uid="{5BCC9267-6BB7-424C-921E-00D63E29C22D}"/>
    <cellStyle name="Currency 10 3" xfId="10" xr:uid="{85EE164B-2C1A-4294-A5AA-34A134D15585}"/>
    <cellStyle name="Currency 10 3 2" xfId="667" xr:uid="{4613ABCC-6753-44A2-85E9-9F56C9F0E4D2}"/>
    <cellStyle name="Currency 10 3 2 2" xfId="668" xr:uid="{831770F3-77B1-49F2-AB0F-3F232B6F787F}"/>
    <cellStyle name="Currency 10 3 2 2 2" xfId="935" xr:uid="{32B0BB70-08CE-4187-85A9-C3336D15C2AA}"/>
    <cellStyle name="Currency 10 3 2 3" xfId="934" xr:uid="{D189DCCA-C7DC-4730-96FF-3D52AB39D46B}"/>
    <cellStyle name="Currency 10 3 3" xfId="669" xr:uid="{224AF84D-DEF4-4F3A-A926-A3D15FF74583}"/>
    <cellStyle name="Currency 10 3 3 2" xfId="936" xr:uid="{4A064E61-E5A6-424C-888C-8ADC77711379}"/>
    <cellStyle name="Currency 10 3 4" xfId="874" xr:uid="{4584C618-4B47-4E8A-81A0-1213A0A92286}"/>
    <cellStyle name="Currency 10 4" xfId="670" xr:uid="{41EC616C-B1DB-4E8C-A609-B00A08F1BCC1}"/>
    <cellStyle name="Currency 10 4 2" xfId="671" xr:uid="{6F9711F3-90A9-42C8-A8B0-CBE1525D74A5}"/>
    <cellStyle name="Currency 10 4 2 2" xfId="938" xr:uid="{EEFD1040-3748-4F7B-BCD3-38E59EFE6024}"/>
    <cellStyle name="Currency 10 4 3" xfId="937" xr:uid="{F45A6AB1-9B67-474C-A7E6-1933A0CF530C}"/>
    <cellStyle name="Currency 10 5" xfId="672" xr:uid="{0D6488CF-F119-4DA0-ACF0-3BDC37B61723}"/>
    <cellStyle name="Currency 10 5 2" xfId="939" xr:uid="{C24A08E1-A2EE-40A0-8272-DE22B182D4EB}"/>
    <cellStyle name="Currency 10 6" xfId="872" xr:uid="{8F6EFD68-8FD0-4F82-A7B3-5D9D35A6C205}"/>
    <cellStyle name="Currency 11" xfId="11" xr:uid="{B0F93A1A-332F-41E6-8521-DBDBA1858805}"/>
    <cellStyle name="Currency 11 2" xfId="12" xr:uid="{57794E1E-BDDA-4BEC-8CA2-D26BDD20E786}"/>
    <cellStyle name="Currency 11 2 2" xfId="673" xr:uid="{A8B9ECC3-D947-4106-9221-51BA2CCDB0B6}"/>
    <cellStyle name="Currency 11 2 2 2" xfId="674" xr:uid="{01A825DC-FF47-4910-9DFA-CBE86CD471CF}"/>
    <cellStyle name="Currency 11 2 2 2 2" xfId="941" xr:uid="{C13C2DBF-C2C4-41F3-A1AC-0EE84F7E721E}"/>
    <cellStyle name="Currency 11 2 2 3" xfId="940" xr:uid="{B5E5B5F0-4246-4118-B06A-1C62ACF2B613}"/>
    <cellStyle name="Currency 11 2 3" xfId="675" xr:uid="{04B4FBBF-1402-4906-85C7-627941B56118}"/>
    <cellStyle name="Currency 11 2 3 2" xfId="942" xr:uid="{33EBD12C-366F-4574-BDF3-94B27C1F65FF}"/>
    <cellStyle name="Currency 11 2 4" xfId="876" xr:uid="{CE6B4192-F40B-4DBF-ACAD-2EFDB9C9D147}"/>
    <cellStyle name="Currency 11 3" xfId="13" xr:uid="{D8632AD6-B635-4BB4-B852-DD1011CC9248}"/>
    <cellStyle name="Currency 11 3 2" xfId="676" xr:uid="{5D742479-D9BF-4A19-91D0-2E809DEB463A}"/>
    <cellStyle name="Currency 11 3 2 2" xfId="677" xr:uid="{181156C9-17C3-478F-B9F8-5A4BBB6CBE4F}"/>
    <cellStyle name="Currency 11 3 2 2 2" xfId="944" xr:uid="{31813300-D539-4BF6-9CF8-F66AFAAA3289}"/>
    <cellStyle name="Currency 11 3 2 3" xfId="943" xr:uid="{760AC2E9-96CB-4F7F-B7BB-F998F96E95E6}"/>
    <cellStyle name="Currency 11 3 3" xfId="678" xr:uid="{5843A2E0-038F-4799-9BD2-5C37192DB1A6}"/>
    <cellStyle name="Currency 11 3 3 2" xfId="945" xr:uid="{EC63E747-7524-400F-BEF0-254847E3380A}"/>
    <cellStyle name="Currency 11 3 4" xfId="877" xr:uid="{4C5D7B9E-6691-4A86-B7F4-1BB687139DCB}"/>
    <cellStyle name="Currency 11 4" xfId="679" xr:uid="{831D9A10-14BD-4D3B-A98D-940950A56E6C}"/>
    <cellStyle name="Currency 11 4 2" xfId="680" xr:uid="{917C688E-32CF-4839-AEC1-B39B92A178E0}"/>
    <cellStyle name="Currency 11 4 2 2" xfId="947" xr:uid="{998B0147-0D47-4CC3-BCD2-FB14D08EC2E9}"/>
    <cellStyle name="Currency 11 4 3" xfId="946" xr:uid="{1D43AA5E-6C69-4C98-8A02-F8BFD34500A2}"/>
    <cellStyle name="Currency 11 5" xfId="681" xr:uid="{B38309AF-A684-4640-BA86-54A69210EC00}"/>
    <cellStyle name="Currency 11 5 2" xfId="948" xr:uid="{CCD81950-3A74-4CB5-AA56-1543DE851DDA}"/>
    <cellStyle name="Currency 11 6" xfId="875" xr:uid="{04480C3A-D0F8-4361-A0FA-81848B0A91C0}"/>
    <cellStyle name="Currency 12" xfId="14" xr:uid="{9E650B3C-A0E1-493A-9984-74387FFBD1B4}"/>
    <cellStyle name="Currency 12 2" xfId="15" xr:uid="{8D4DE6C2-1166-4EF7-921B-13DF73360AC8}"/>
    <cellStyle name="Currency 12 2 2" xfId="682" xr:uid="{85536D6B-EF8A-4203-9CE5-DEE3DE4CFA81}"/>
    <cellStyle name="Currency 12 2 2 2" xfId="683" xr:uid="{E56C63DE-2A88-48BF-83F8-6A2D233C13D7}"/>
    <cellStyle name="Currency 12 2 2 2 2" xfId="950" xr:uid="{28F49B69-367B-46A6-8C7E-2007E47AB35F}"/>
    <cellStyle name="Currency 12 2 2 3" xfId="949" xr:uid="{86B36E80-5EDE-425A-8B2E-72A6C65C01D8}"/>
    <cellStyle name="Currency 12 2 3" xfId="684" xr:uid="{716D0315-DADF-4DDF-889C-F212079B56D5}"/>
    <cellStyle name="Currency 12 2 3 2" xfId="951" xr:uid="{00D67220-3D19-431D-AD07-D8BC7A1EEFBE}"/>
    <cellStyle name="Currency 12 2 4" xfId="879" xr:uid="{7F01F1E8-31DB-483F-8608-65493619B8AC}"/>
    <cellStyle name="Currency 12 3" xfId="685" xr:uid="{DAF75A31-4FE9-40CE-9450-39F18CB782DE}"/>
    <cellStyle name="Currency 12 3 2" xfId="686" xr:uid="{5DA00C9B-0001-4E20-A3B9-4D9454EBB7A8}"/>
    <cellStyle name="Currency 12 3 2 2" xfId="953" xr:uid="{DEB48DAE-0723-4E05-B4AC-B6A140059BA7}"/>
    <cellStyle name="Currency 12 3 3" xfId="952" xr:uid="{4AE7F082-CB7C-4DEF-8C04-8D9D254171BF}"/>
    <cellStyle name="Currency 12 4" xfId="687" xr:uid="{6EB2C68E-83C2-4970-AAD1-736D5229E55A}"/>
    <cellStyle name="Currency 12 4 2" xfId="954" xr:uid="{0207A09D-7724-4A1E-AF7E-E3D3DD71A90B}"/>
    <cellStyle name="Currency 12 5" xfId="878" xr:uid="{AB555C5A-2DDE-4C43-B8EB-7D9BEB7F0E3F}"/>
    <cellStyle name="Currency 13" xfId="16" xr:uid="{E26C2A86-A200-4691-9003-D02CB9215F6E}"/>
    <cellStyle name="Currency 14" xfId="17" xr:uid="{6C095B5A-DE17-46F9-8444-58984E6005B0}"/>
    <cellStyle name="Currency 14 2" xfId="688" xr:uid="{28323184-0D0F-4568-B36C-9CC152631A14}"/>
    <cellStyle name="Currency 14 2 2" xfId="689" xr:uid="{0B99C3AD-3961-4321-AA94-3A8FC5A21B6A}"/>
    <cellStyle name="Currency 14 2 2 2" xfId="956" xr:uid="{37E01EC7-5E24-4C97-B896-17A51EA77B18}"/>
    <cellStyle name="Currency 14 2 3" xfId="955" xr:uid="{B093EE42-FE7A-45A2-87FB-24E373A1B6BB}"/>
    <cellStyle name="Currency 14 3" xfId="690" xr:uid="{CE2B305B-92DE-46FB-9D53-8BADE9EAAE0E}"/>
    <cellStyle name="Currency 14 3 2" xfId="957" xr:uid="{5FAD97FF-1E4B-4D63-9253-9E2F7D2CABEB}"/>
    <cellStyle name="Currency 14 4" xfId="880" xr:uid="{753ED951-FC6B-40C3-8B5D-75C417C73327}"/>
    <cellStyle name="Currency 2" xfId="18" xr:uid="{AB7C5E89-7800-4A4A-82A2-901A72DD60EF}"/>
    <cellStyle name="Currency 2 2" xfId="19" xr:uid="{1E614BC1-4E2B-4006-B6BB-6A8A939E49CF}"/>
    <cellStyle name="Currency 2 2 2" xfId="20" xr:uid="{938A27AA-CE6A-4241-96F9-CDE5209C3D3C}"/>
    <cellStyle name="Currency 2 2 2 2" xfId="21" xr:uid="{D1987E1A-B066-4B2C-96E4-CBDA9AA0B0CA}"/>
    <cellStyle name="Currency 2 2 2 3" xfId="22" xr:uid="{C3AB9205-CD50-41B4-9A1A-B3A352A52AC4}"/>
    <cellStyle name="Currency 2 2 2 3 2" xfId="691" xr:uid="{94E56FDE-CFE8-4B15-AE14-F99E8CFB1859}"/>
    <cellStyle name="Currency 2 2 2 3 2 2" xfId="692" xr:uid="{C49642DA-BAA4-496A-A67A-F36365430EBF}"/>
    <cellStyle name="Currency 2 2 2 3 2 2 2" xfId="959" xr:uid="{CEC38D90-F8DA-4FEC-9C2A-DF81A4A40D2B}"/>
    <cellStyle name="Currency 2 2 2 3 2 3" xfId="958" xr:uid="{C6FBD3FA-4F05-49FE-B278-2E6D2818199F}"/>
    <cellStyle name="Currency 2 2 2 3 3" xfId="693" xr:uid="{B0F7E9F7-9E0A-4B86-89DE-2FFA3612E395}"/>
    <cellStyle name="Currency 2 2 2 3 3 2" xfId="960" xr:uid="{BBBD8F97-1239-4908-AF56-A15D7A967A5C}"/>
    <cellStyle name="Currency 2 2 2 3 4" xfId="884" xr:uid="{0FA62EAA-4C44-44EA-8258-3E6D02212839}"/>
    <cellStyle name="Currency 2 2 2 4" xfId="694" xr:uid="{35364CB7-95B1-45C0-A0B4-33F356E0F02D}"/>
    <cellStyle name="Currency 2 2 2 4 2" xfId="695" xr:uid="{66934F4F-426A-4C4A-A641-1C8F22F7FC61}"/>
    <cellStyle name="Currency 2 2 2 4 2 2" xfId="962" xr:uid="{AD9CD7BB-ECD0-410A-8E6B-E67CD0A172F6}"/>
    <cellStyle name="Currency 2 2 2 4 3" xfId="961" xr:uid="{DFBF3CE4-5BA3-428A-A986-20FA73FF3DC1}"/>
    <cellStyle name="Currency 2 2 2 5" xfId="696" xr:uid="{A3DA8797-9314-482B-BAB5-D6621C794DC1}"/>
    <cellStyle name="Currency 2 2 2 5 2" xfId="963" xr:uid="{AFAFF125-005E-49FD-8072-DEE1564FA057}"/>
    <cellStyle name="Currency 2 2 2 6" xfId="883" xr:uid="{C129BEB8-EF6A-4D5B-8C8A-9D653042794A}"/>
    <cellStyle name="Currency 2 2 3" xfId="697" xr:uid="{CD0E0FFF-F167-4555-9186-72DED7F9AE8E}"/>
    <cellStyle name="Currency 2 2 3 2" xfId="698" xr:uid="{DA10C371-3C6B-40AA-B69A-EE1C2B2DCAD0}"/>
    <cellStyle name="Currency 2 2 3 2 2" xfId="965" xr:uid="{AB73DD51-9DD6-47B3-8699-FBF49CC60B2A}"/>
    <cellStyle name="Currency 2 2 3 3" xfId="964" xr:uid="{3CD35BE0-E4CC-43AF-A598-D8194AA60D75}"/>
    <cellStyle name="Currency 2 2 4" xfId="699" xr:uid="{9F472157-DB8D-4DA6-98F8-38A16A4B61AE}"/>
    <cellStyle name="Currency 2 2 4 2" xfId="966" xr:uid="{C39F0264-1C8B-453C-A2A1-7542D6934F96}"/>
    <cellStyle name="Currency 2 2 5" xfId="882" xr:uid="{9B44F277-24F7-41B1-B7AC-BCF2DBF7F936}"/>
    <cellStyle name="Currency 2 3" xfId="23" xr:uid="{55C7D325-E39B-4382-9587-26C7EF48ADBD}"/>
    <cellStyle name="Currency 2 3 2" xfId="700" xr:uid="{46DBA497-2984-45D1-8A17-2259EABF89FA}"/>
    <cellStyle name="Currency 2 3 2 2" xfId="701" xr:uid="{F4B15E7E-C27F-49A5-8941-073EFF52E898}"/>
    <cellStyle name="Currency 2 3 2 2 2" xfId="968" xr:uid="{4DE09198-754B-4704-AB93-7130340FBA0B}"/>
    <cellStyle name="Currency 2 3 2 3" xfId="967" xr:uid="{C76F9B95-B3DE-4BB8-8B50-07D2A43EEA22}"/>
    <cellStyle name="Currency 2 3 3" xfId="702" xr:uid="{07111569-6C9B-460A-8D04-A47A7F71977D}"/>
    <cellStyle name="Currency 2 3 3 2" xfId="969" xr:uid="{455369BE-B58C-4E3B-81BE-B6D48FB24DE9}"/>
    <cellStyle name="Currency 2 3 4" xfId="885" xr:uid="{529BB115-F127-452C-A775-4F02EC49F47F}"/>
    <cellStyle name="Currency 2 4" xfId="703" xr:uid="{08C2C5E3-A16F-4DCD-9812-4A2175A11A85}"/>
    <cellStyle name="Currency 2 4 2" xfId="704" xr:uid="{14854291-42F3-4B2F-92C9-A31539DB70EE}"/>
    <cellStyle name="Currency 2 4 2 2" xfId="971" xr:uid="{E5D9750D-ED27-49C6-86E8-37A5F3E6DEA2}"/>
    <cellStyle name="Currency 2 4 3" xfId="970" xr:uid="{E0458AFA-224C-47A4-A1D9-4A0DB9A7A535}"/>
    <cellStyle name="Currency 2 5" xfId="705" xr:uid="{2D806804-1647-40E5-8AB6-0261D1E55792}"/>
    <cellStyle name="Currency 2 5 2" xfId="972" xr:uid="{0890FC19-25B5-4F8E-9A23-AAB7D1366A22}"/>
    <cellStyle name="Currency 2 6" xfId="881" xr:uid="{ABAD6C64-D952-4A4A-9F0F-1CB52B2E5EE3}"/>
    <cellStyle name="Currency 3" xfId="24" xr:uid="{6FB30E14-021C-491E-A941-C0D0A32C0CA8}"/>
    <cellStyle name="Currency 3 2" xfId="25" xr:uid="{241AF600-1EEE-470B-A104-73699EF49968}"/>
    <cellStyle name="Currency 3 2 2" xfId="706" xr:uid="{A104B8F4-D30A-4D86-BFD0-CC82AC490178}"/>
    <cellStyle name="Currency 3 2 2 2" xfId="707" xr:uid="{6062D735-B3F4-4D13-880F-13204AA35B89}"/>
    <cellStyle name="Currency 3 2 2 2 2" xfId="974" xr:uid="{53780BC7-E097-4938-8DAE-B147974770F9}"/>
    <cellStyle name="Currency 3 2 2 3" xfId="973" xr:uid="{F08DA6A1-99AB-4861-AF23-16F43EEC531D}"/>
    <cellStyle name="Currency 3 2 3" xfId="708" xr:uid="{1CFE1BDE-B17E-40AD-B3E1-7A5FEE9EC27B}"/>
    <cellStyle name="Currency 3 2 3 2" xfId="975" xr:uid="{638F7D38-B4FC-4B0A-A38C-C3F1B158CB8B}"/>
    <cellStyle name="Currency 3 2 4" xfId="887" xr:uid="{409BFE85-4529-424A-B47B-0FFA108B2D4B}"/>
    <cellStyle name="Currency 3 3" xfId="26" xr:uid="{E219B559-4671-48A7-99B5-F040DD781748}"/>
    <cellStyle name="Currency 3 3 2" xfId="709" xr:uid="{CF1A606D-4B55-4676-BDFF-52369E76380A}"/>
    <cellStyle name="Currency 3 3 2 2" xfId="710" xr:uid="{E5B5A424-F730-4BD2-918A-0C33B8FF128E}"/>
    <cellStyle name="Currency 3 3 2 2 2" xfId="977" xr:uid="{B83A2E74-3196-4535-8104-FCDA819AF106}"/>
    <cellStyle name="Currency 3 3 2 3" xfId="976" xr:uid="{34F53282-1086-4692-B2F9-17FB7A5CF4C7}"/>
    <cellStyle name="Currency 3 3 3" xfId="711" xr:uid="{EC54D2D3-EAF6-432E-85C4-4C86BE517927}"/>
    <cellStyle name="Currency 3 3 3 2" xfId="978" xr:uid="{411A1E10-F3F9-435F-8B9D-2729D3F97575}"/>
    <cellStyle name="Currency 3 3 4" xfId="888" xr:uid="{8035A2DF-0676-4154-B893-82233C5AE852}"/>
    <cellStyle name="Currency 3 4" xfId="27" xr:uid="{493321C6-635E-4F51-9AF9-F113DF194E31}"/>
    <cellStyle name="Currency 3 4 2" xfId="712" xr:uid="{9F9040E8-5769-4698-8D71-FB47F9A30421}"/>
    <cellStyle name="Currency 3 4 2 2" xfId="713" xr:uid="{D2D043F6-EF8D-413A-ABDD-C0418519873D}"/>
    <cellStyle name="Currency 3 4 2 2 2" xfId="980" xr:uid="{0A0CC685-B26E-4D77-8234-AB2321EC9F56}"/>
    <cellStyle name="Currency 3 4 2 3" xfId="979" xr:uid="{B3FCDFF2-FB7F-4967-98A0-7295837B4A9E}"/>
    <cellStyle name="Currency 3 4 3" xfId="714" xr:uid="{0FD999E9-D63F-4506-8AF9-D0CD8F39013B}"/>
    <cellStyle name="Currency 3 4 3 2" xfId="981" xr:uid="{EDAD4339-9E36-4B69-9179-97DAF43EA6E5}"/>
    <cellStyle name="Currency 3 4 4" xfId="889" xr:uid="{63E02CF1-B120-4CBD-92EB-DFF7097A42CF}"/>
    <cellStyle name="Currency 3 5" xfId="715" xr:uid="{FF825B8F-207E-4785-8DB2-3416ED1AEC44}"/>
    <cellStyle name="Currency 3 5 2" xfId="716" xr:uid="{908268F4-DD2A-4472-9EA7-C6F20CC2D43E}"/>
    <cellStyle name="Currency 3 5 2 2" xfId="983" xr:uid="{70313649-EC19-4E69-92FA-BBB9E58910CC}"/>
    <cellStyle name="Currency 3 5 3" xfId="982" xr:uid="{F1098B4D-AC05-4B8F-A63E-70FC54E1928B}"/>
    <cellStyle name="Currency 3 6" xfId="717" xr:uid="{13178983-AE88-40E9-838A-279D0E451554}"/>
    <cellStyle name="Currency 3 6 2" xfId="984" xr:uid="{1643C385-9BE7-4E84-9A2E-F56F10B3125C}"/>
    <cellStyle name="Currency 3 7" xfId="886" xr:uid="{C9A629B1-1872-44AE-BA8A-71220095FC91}"/>
    <cellStyle name="Currency 4" xfId="28" xr:uid="{5873734B-2F07-41C7-BF13-9984971850C3}"/>
    <cellStyle name="Currency 4 2" xfId="29" xr:uid="{9CB19A0E-3099-46B2-98C2-F93B8DA4337B}"/>
    <cellStyle name="Currency 4 2 2" xfId="718" xr:uid="{7B11720D-F250-4791-9BD8-EABDF5342A7E}"/>
    <cellStyle name="Currency 4 2 2 2" xfId="719" xr:uid="{2EB04AF0-1EA5-47EB-AD94-C33B44CE7D57}"/>
    <cellStyle name="Currency 4 2 2 2 2" xfId="986" xr:uid="{F864D842-B96F-4106-8F0F-3E26915CA16A}"/>
    <cellStyle name="Currency 4 2 2 3" xfId="985" xr:uid="{62DEAF5C-7CDB-4F5B-A7E5-94EF0C941BCD}"/>
    <cellStyle name="Currency 4 2 3" xfId="720" xr:uid="{9791EA01-A2C8-4C7C-A648-AC2DCB6D6A2D}"/>
    <cellStyle name="Currency 4 2 3 2" xfId="987" xr:uid="{0C1AAF5D-0C68-41FF-94C6-AF67C8AE4570}"/>
    <cellStyle name="Currency 4 2 4" xfId="891" xr:uid="{B729898D-1720-4F39-A7BA-3B6D233A1AB5}"/>
    <cellStyle name="Currency 4 3" xfId="30" xr:uid="{55AB98EE-23A4-400B-9054-21DED4146355}"/>
    <cellStyle name="Currency 4 3 2" xfId="721" xr:uid="{7E5ED017-6B0F-4B1E-812C-DDA83A5BA09F}"/>
    <cellStyle name="Currency 4 3 2 2" xfId="722" xr:uid="{544FEA83-9B4D-42F1-A9D8-ACC1DB8B444A}"/>
    <cellStyle name="Currency 4 3 2 2 2" xfId="989" xr:uid="{4FB506E2-91CE-42A6-AD1F-DD68CE4EE3BB}"/>
    <cellStyle name="Currency 4 3 2 3" xfId="988" xr:uid="{03068B41-72FE-4EE9-BEC6-1B728B365D27}"/>
    <cellStyle name="Currency 4 3 3" xfId="723" xr:uid="{9D4182FE-4363-456A-8DAA-B955EAEA2AFD}"/>
    <cellStyle name="Currency 4 3 3 2" xfId="990" xr:uid="{385C3044-6B68-47EB-B03F-F3FB3B9F225E}"/>
    <cellStyle name="Currency 4 3 4" xfId="892" xr:uid="{E8ACBEF0-509C-4EF8-ABBD-781E35574FE1}"/>
    <cellStyle name="Currency 4 4" xfId="724" xr:uid="{9CA3F1B6-537B-461A-9E40-35A12F3F4A77}"/>
    <cellStyle name="Currency 4 4 2" xfId="725" xr:uid="{FAC0F518-08FE-428F-AADF-87283A188CD3}"/>
    <cellStyle name="Currency 4 4 2 2" xfId="992" xr:uid="{F64A0C0A-F4E3-44CD-A64C-774325B8BE62}"/>
    <cellStyle name="Currency 4 4 3" xfId="991" xr:uid="{57D64A9A-F9DA-40CC-89A6-BBFE19AE6037}"/>
    <cellStyle name="Currency 4 5" xfId="726" xr:uid="{C5D8DAFA-1D1F-4881-9FA8-4B67F51FCF82}"/>
    <cellStyle name="Currency 4 5 2" xfId="993" xr:uid="{42CB6E03-2A00-48DC-995E-37A4952D9D33}"/>
    <cellStyle name="Currency 4 6" xfId="890" xr:uid="{19A8E1B6-3885-4D67-87E4-64443525F804}"/>
    <cellStyle name="Currency 5" xfId="31" xr:uid="{5FA2D2E1-B925-4C63-BA6F-3B1BB9C870CF}"/>
    <cellStyle name="Currency 5 2" xfId="32" xr:uid="{7A458916-D502-4882-9D4B-C618DE4899F1}"/>
    <cellStyle name="Currency 5 2 2" xfId="727" xr:uid="{90DB2E0B-72FE-4EC7-AC79-CC3BBFB62981}"/>
    <cellStyle name="Currency 5 2 2 2" xfId="728" xr:uid="{234E2AB2-F99C-4ED1-9861-5418393981F2}"/>
    <cellStyle name="Currency 5 2 2 2 2" xfId="995" xr:uid="{A04CED72-4B02-4CF8-BA8C-335560DEDE5F}"/>
    <cellStyle name="Currency 5 2 2 3" xfId="994" xr:uid="{013F1A25-6ADB-49AE-AE09-E53CD6EC45AE}"/>
    <cellStyle name="Currency 5 2 3" xfId="729" xr:uid="{77B1BC3D-79FF-48E0-8304-AB0D0288FC9C}"/>
    <cellStyle name="Currency 5 2 3 2" xfId="996" xr:uid="{0F050AA8-96CE-4905-89E9-80CF24D7D83E}"/>
    <cellStyle name="Currency 5 2 4" xfId="893" xr:uid="{DE057767-A42C-494B-BD3D-E0CDAFC0AC56}"/>
    <cellStyle name="Currency 5 3" xfId="730" xr:uid="{33128855-0ADA-4EEC-8039-07AE1C6DE0B4}"/>
    <cellStyle name="Currency 6" xfId="33" xr:uid="{1E07254B-2542-4296-81B0-4AAF8F0D7F79}"/>
    <cellStyle name="Currency 6 2" xfId="731" xr:uid="{1A2A3DC5-45AB-4FA2-BD6B-A675383FFFBD}"/>
    <cellStyle name="Currency 6 2 2" xfId="732" xr:uid="{2E053C2D-2865-4A98-99BC-D2336DC84DFE}"/>
    <cellStyle name="Currency 6 2 2 2" xfId="998" xr:uid="{5BFA3FCD-DB58-45D1-A398-456377A0B82C}"/>
    <cellStyle name="Currency 6 2 3" xfId="997" xr:uid="{278DA22B-FD40-4FA7-87B7-FFADF3482474}"/>
    <cellStyle name="Currency 6 3" xfId="733" xr:uid="{A71FFA70-70CA-4654-83B8-CB2153CB7EB9}"/>
    <cellStyle name="Currency 6 3 2" xfId="999" xr:uid="{A19F2C3E-B406-484B-AD12-4DB006C9B410}"/>
    <cellStyle name="Currency 6 4" xfId="894" xr:uid="{77209DA3-EBDE-4D42-944B-9F96E08C5718}"/>
    <cellStyle name="Currency 7" xfId="34" xr:uid="{4AB149B1-60B7-4FBD-9C09-7954838AECCB}"/>
    <cellStyle name="Currency 7 2" xfId="35" xr:uid="{DC38E224-3327-4297-8C85-802362222D95}"/>
    <cellStyle name="Currency 7 2 2" xfId="734" xr:uid="{00AEB9F8-CC34-4AB1-B1FA-E4BC0F0CE618}"/>
    <cellStyle name="Currency 7 2 2 2" xfId="735" xr:uid="{4C526976-3386-49B8-9339-D1A1BF8663D7}"/>
    <cellStyle name="Currency 7 2 2 2 2" xfId="1001" xr:uid="{1D2A0617-CEED-4E1F-9903-36204E787ED5}"/>
    <cellStyle name="Currency 7 2 2 3" xfId="1000" xr:uid="{82E1B7E3-DE41-43C3-B3AA-7532FC48B23A}"/>
    <cellStyle name="Currency 7 2 3" xfId="736" xr:uid="{D3B63971-2D12-4D15-902A-87305608D92D}"/>
    <cellStyle name="Currency 7 2 3 2" xfId="1002" xr:uid="{6333822B-D467-4A98-BAA7-CAC26263EAB5}"/>
    <cellStyle name="Currency 7 2 4" xfId="896" xr:uid="{2AC4F48D-F3EA-4C40-AAAC-BF2BF568C5DE}"/>
    <cellStyle name="Currency 7 3" xfId="737" xr:uid="{D09EB050-0360-4921-BECD-7206FD439029}"/>
    <cellStyle name="Currency 7 3 2" xfId="738" xr:uid="{A8F11BC2-FDC1-4864-AF38-0FED3AC96535}"/>
    <cellStyle name="Currency 7 3 2 2" xfId="1004" xr:uid="{63C98666-6944-431D-A347-8972DA99F3BE}"/>
    <cellStyle name="Currency 7 3 3" xfId="1003" xr:uid="{FC0D8542-823F-486A-BE33-BF248862EDE3}"/>
    <cellStyle name="Currency 7 4" xfId="739" xr:uid="{62D446B7-2917-4E45-BB36-B96F1279B3EE}"/>
    <cellStyle name="Currency 7 4 2" xfId="1005" xr:uid="{7DC1A1DA-6F2D-447D-987E-90113054B523}"/>
    <cellStyle name="Currency 7 5" xfId="895" xr:uid="{1405F855-BFB5-41BF-BC98-ECAD95895F18}"/>
    <cellStyle name="Currency 8" xfId="36" xr:uid="{E5D20D4F-A478-49E6-9DA7-50F0C7903268}"/>
    <cellStyle name="Currency 8 2" xfId="37" xr:uid="{7C177DA3-7411-4343-8BAF-626C0623D14B}"/>
    <cellStyle name="Currency 8 2 2" xfId="740" xr:uid="{654E710A-9A3B-4907-9C0E-1058496D5364}"/>
    <cellStyle name="Currency 8 2 2 2" xfId="741" xr:uid="{5D577E81-B89D-4F90-A95F-8D1241D6875A}"/>
    <cellStyle name="Currency 8 2 2 2 2" xfId="1007" xr:uid="{4FC22B8E-701F-4930-A144-A33EC2838D0E}"/>
    <cellStyle name="Currency 8 2 2 3" xfId="1006" xr:uid="{C0400F4D-6C87-4DB7-9965-5E2375955F55}"/>
    <cellStyle name="Currency 8 2 3" xfId="742" xr:uid="{5ADE9771-6315-4C6C-AA96-3BC3F6D6E706}"/>
    <cellStyle name="Currency 8 2 3 2" xfId="1008" xr:uid="{8F4DE647-A62E-4D6F-A5A8-7B99BB36583F}"/>
    <cellStyle name="Currency 8 2 4" xfId="898" xr:uid="{8CE5FF73-8E7E-4339-AC56-2C27111F761C}"/>
    <cellStyle name="Currency 8 3" xfId="38" xr:uid="{09F64800-271B-4DDB-B193-FD89DBA3B7BE}"/>
    <cellStyle name="Currency 8 3 2" xfId="743" xr:uid="{DB3EA74F-39E2-4A29-9747-0848B63A0401}"/>
    <cellStyle name="Currency 8 3 2 2" xfId="744" xr:uid="{A2B21098-E3F3-48C0-A264-C1D761ABC6BA}"/>
    <cellStyle name="Currency 8 3 2 2 2" xfId="1010" xr:uid="{AC83D28C-92A7-4FD2-A279-347415F441EB}"/>
    <cellStyle name="Currency 8 3 2 3" xfId="1009" xr:uid="{65BB37A8-379F-4644-AF65-BD04E595E9A2}"/>
    <cellStyle name="Currency 8 3 3" xfId="745" xr:uid="{74580451-76EA-4B28-96F5-B670135C197A}"/>
    <cellStyle name="Currency 8 3 3 2" xfId="1011" xr:uid="{EBB9ED50-9D9F-49BB-BD62-26FF90D66E5D}"/>
    <cellStyle name="Currency 8 3 4" xfId="899" xr:uid="{E9D24525-DEC0-428E-A22A-7E16FB5ADD1E}"/>
    <cellStyle name="Currency 8 4" xfId="39" xr:uid="{3FE79624-2C87-4BCE-99CD-ED3492065331}"/>
    <cellStyle name="Currency 8 4 2" xfId="746" xr:uid="{4F02FF4B-1F09-44BB-B618-54E489645A6F}"/>
    <cellStyle name="Currency 8 4 2 2" xfId="747" xr:uid="{823BEED9-E77C-4A44-8A37-BCA65E2B63F8}"/>
    <cellStyle name="Currency 8 4 2 2 2" xfId="1013" xr:uid="{FBD0E867-1E1B-4FBD-B614-7D8BB9029317}"/>
    <cellStyle name="Currency 8 4 2 3" xfId="1012" xr:uid="{18247546-FBA4-41C3-88A7-60670EB0ABC2}"/>
    <cellStyle name="Currency 8 4 3" xfId="748" xr:uid="{4E69CD40-06E5-4247-95BD-BB56F593AD0B}"/>
    <cellStyle name="Currency 8 4 3 2" xfId="1014" xr:uid="{91A7427A-BF92-4606-9BB2-7921F752A015}"/>
    <cellStyle name="Currency 8 4 4" xfId="900" xr:uid="{501E7022-560E-4EB0-96E7-907B4AFDF654}"/>
    <cellStyle name="Currency 8 5" xfId="749" xr:uid="{59F8C650-0139-4F86-BDB5-3EB7DF0B35C8}"/>
    <cellStyle name="Currency 8 5 2" xfId="750" xr:uid="{872ABF39-A39F-432B-86FA-A86F879A6B2D}"/>
    <cellStyle name="Currency 8 5 2 2" xfId="1016" xr:uid="{AEC19CEE-EBA4-49BB-A6BB-1E7104B8B4C6}"/>
    <cellStyle name="Currency 8 5 3" xfId="1015" xr:uid="{2AA06021-4674-45DD-B879-DDD312C76537}"/>
    <cellStyle name="Currency 8 6" xfId="751" xr:uid="{D00189AD-63E4-43BE-87A7-B7AAAA69588D}"/>
    <cellStyle name="Currency 8 6 2" xfId="1017" xr:uid="{FD244A60-23C2-4F58-A9BD-F1E7098AB42C}"/>
    <cellStyle name="Currency 8 7" xfId="897" xr:uid="{CC96CFD8-F44C-469F-B954-79A5EC50A07F}"/>
    <cellStyle name="Currency 9" xfId="40" xr:uid="{C49B110C-AEE6-429B-9229-D5E09AAFD1AC}"/>
    <cellStyle name="Currency 9 2" xfId="41" xr:uid="{178610D7-9E7C-483D-98D5-2ED5075ADF6A}"/>
    <cellStyle name="Currency 9 2 2" xfId="752" xr:uid="{110972E7-5EA2-4225-8E59-143B390BE529}"/>
    <cellStyle name="Currency 9 2 2 2" xfId="753" xr:uid="{9250FC9F-ABD9-43B7-8B36-FED855043BD0}"/>
    <cellStyle name="Currency 9 2 2 2 2" xfId="1019" xr:uid="{8A372449-8756-44BA-B354-7139C142EFF8}"/>
    <cellStyle name="Currency 9 2 2 3" xfId="1018" xr:uid="{4CF390C5-1C7B-48A9-A2DA-DE0C83DC8BA3}"/>
    <cellStyle name="Currency 9 2 3" xfId="754" xr:uid="{36F22DC8-68BA-4C44-A174-0AFE3591FDD5}"/>
    <cellStyle name="Currency 9 2 3 2" xfId="1020" xr:uid="{DA5200B1-76C4-4FEC-94ED-779D70B72870}"/>
    <cellStyle name="Currency 9 2 4" xfId="902" xr:uid="{3F9C0232-D22C-44F6-88F1-F8169F9221E4}"/>
    <cellStyle name="Currency 9 3" xfId="42" xr:uid="{A13AA589-8008-4A4B-9FA7-6408EB584021}"/>
    <cellStyle name="Currency 9 3 2" xfId="755" xr:uid="{40F3C7BD-3709-4C63-A72A-F67380076903}"/>
    <cellStyle name="Currency 9 3 2 2" xfId="756" xr:uid="{0C4DFCB3-08CC-4D15-B774-15E937B1CAAE}"/>
    <cellStyle name="Currency 9 3 2 2 2" xfId="1022" xr:uid="{1C02CDE1-91FF-4E7C-8B71-1E0DC5900E3A}"/>
    <cellStyle name="Currency 9 3 2 3" xfId="1021" xr:uid="{118254B9-47C2-4834-982C-7CAE44F79784}"/>
    <cellStyle name="Currency 9 3 3" xfId="757" xr:uid="{BFA84AE0-7E67-4FC9-BFDC-C69AAC7867C0}"/>
    <cellStyle name="Currency 9 3 3 2" xfId="1023" xr:uid="{58FC96F0-7750-48FF-98D5-DC6F46F5A3C8}"/>
    <cellStyle name="Currency 9 3 4" xfId="903" xr:uid="{E1E3D959-472E-468D-9866-CCA1113F478B}"/>
    <cellStyle name="Currency 9 4" xfId="758" xr:uid="{7EF83848-63F5-442C-A92B-9F06B114FC97}"/>
    <cellStyle name="Currency 9 4 2" xfId="759" xr:uid="{35E141BD-7E7A-4E43-9851-8A29314040B1}"/>
    <cellStyle name="Currency 9 4 2 2" xfId="1025" xr:uid="{F3A227C4-E3B0-4464-A918-26FD4BA17008}"/>
    <cellStyle name="Currency 9 4 3" xfId="1024" xr:uid="{E9081A62-A7C8-43B9-B7CC-72BE713CBBBC}"/>
    <cellStyle name="Currency 9 5" xfId="760" xr:uid="{63828D45-FAE1-4AA1-A142-F8335870D9D7}"/>
    <cellStyle name="Currency 9 5 2" xfId="1026" xr:uid="{AF9EC8C7-17C6-49B7-95DA-6345393421FB}"/>
    <cellStyle name="Currency 9 6" xfId="901" xr:uid="{920A69D3-CE2E-4E38-931A-C4286B80AD2B}"/>
    <cellStyle name="Hyperlink 2" xfId="6" xr:uid="{6CFFD761-E1C4-4FFC-9C82-FDD569F38491}"/>
    <cellStyle name="Hyperlink 3" xfId="107" xr:uid="{BB39F8F4-840A-4D0C-9711-E46473235C95}"/>
    <cellStyle name="Normal" xfId="0" builtinId="0"/>
    <cellStyle name="Normal 10" xfId="43" xr:uid="{A97B3B18-1554-4D7D-8AF1-37FDD2C8C486}"/>
    <cellStyle name="Normal 10 2" xfId="83" xr:uid="{F2C98339-6EEB-4F3E-B93B-2B1518D779E9}"/>
    <cellStyle name="Normal 10 2 2" xfId="84" xr:uid="{C1D8E485-7460-4B86-AFA8-B75E6F961744}"/>
    <cellStyle name="Normal 10 2 2 2" xfId="108" xr:uid="{2066BCFD-6280-428C-92B3-F89641D34918}"/>
    <cellStyle name="Normal 10 2 2 2 2" xfId="109" xr:uid="{015B0D69-C4A7-4813-B00D-22D470A8226E}"/>
    <cellStyle name="Normal 10 2 2 2 2 2" xfId="110" xr:uid="{C219FB70-C8EE-4AD3-BC4C-ECD1AA7F51B0}"/>
    <cellStyle name="Normal 10 2 2 2 2 2 2" xfId="276" xr:uid="{02087474-2ADC-4BD6-A2B7-B447148A9F0F}"/>
    <cellStyle name="Normal 10 2 2 2 2 3" xfId="277" xr:uid="{A461C430-7334-4319-A94D-E7D3166EF033}"/>
    <cellStyle name="Normal 10 2 2 2 3" xfId="111" xr:uid="{219351FA-1821-422F-82BF-B7D8D0546802}"/>
    <cellStyle name="Normal 10 2 2 2 3 2" xfId="278" xr:uid="{EB5EDD84-A205-457C-8520-C19FD1D29F63}"/>
    <cellStyle name="Normal 10 2 2 2 4" xfId="279" xr:uid="{CCCAD6D7-8D43-4837-BB4E-B9D136410B01}"/>
    <cellStyle name="Normal 10 2 2 3" xfId="112" xr:uid="{BD17FD29-5BFA-48A4-BA0A-981FFE9F8A63}"/>
    <cellStyle name="Normal 10 2 2 3 2" xfId="113" xr:uid="{98C010D8-7B99-4764-92B2-F80BA88AD054}"/>
    <cellStyle name="Normal 10 2 2 3 2 2" xfId="280" xr:uid="{45033D10-51E0-4ABB-9170-68D44E9CA3EF}"/>
    <cellStyle name="Normal 10 2 2 3 3" xfId="281" xr:uid="{9CE17BC5-3A50-489D-A856-4F509A9F491C}"/>
    <cellStyle name="Normal 10 2 2 4" xfId="114" xr:uid="{FAFCC9A9-5AE5-4A2B-8B8B-0320E5AD9E57}"/>
    <cellStyle name="Normal 10 2 2 4 2" xfId="282" xr:uid="{4C64C792-B763-440E-B175-BE4DF04258B9}"/>
    <cellStyle name="Normal 10 2 2 5" xfId="283" xr:uid="{DA6FE3AE-7601-4F0B-9ED9-D4BD7E67865D}"/>
    <cellStyle name="Normal 10 2 3" xfId="115" xr:uid="{29DAED95-FE2C-4E16-BAF1-278383B21F50}"/>
    <cellStyle name="Normal 10 2 3 2" xfId="116" xr:uid="{D61E97F7-0F3D-4EC3-B299-FB7503C6C9AB}"/>
    <cellStyle name="Normal 10 2 3 2 2" xfId="117" xr:uid="{867C4E6E-D696-4F86-98F4-61F1BD37E0CD}"/>
    <cellStyle name="Normal 10 2 3 2 2 2" xfId="284" xr:uid="{CD40AB13-3BB6-4E42-B7A7-924FADC1315C}"/>
    <cellStyle name="Normal 10 2 3 2 3" xfId="285" xr:uid="{A712CD49-177E-404F-A3AE-082E8D6A521F}"/>
    <cellStyle name="Normal 10 2 3 3" xfId="118" xr:uid="{51BA91A0-024C-4598-9C60-11D9804EA51C}"/>
    <cellStyle name="Normal 10 2 3 3 2" xfId="286" xr:uid="{6951FE32-99E7-4D1A-B25E-7E58B26F6F4D}"/>
    <cellStyle name="Normal 10 2 3 4" xfId="287" xr:uid="{8418534A-46E6-4D49-9052-2558BA01236C}"/>
    <cellStyle name="Normal 10 2 4" xfId="119" xr:uid="{E7212D11-D8D2-4B0E-8B15-6915324F4404}"/>
    <cellStyle name="Normal 10 2 4 2" xfId="120" xr:uid="{3AE8010C-F305-4C80-A270-F4199015B13C}"/>
    <cellStyle name="Normal 10 2 4 2 2" xfId="288" xr:uid="{701E37A0-4A08-4CF5-B8C8-3F9E4052010B}"/>
    <cellStyle name="Normal 10 2 4 3" xfId="289" xr:uid="{EF25950C-9E34-416D-B013-9D5B8C261ACC}"/>
    <cellStyle name="Normal 10 2 5" xfId="121" xr:uid="{F8C45604-D657-405F-ADBB-16B3BC60B8CE}"/>
    <cellStyle name="Normal 10 2 5 2" xfId="290" xr:uid="{9D7FB3C1-69F1-4A38-8E66-5C5C78584B7B}"/>
    <cellStyle name="Normal 10 2 6" xfId="291" xr:uid="{412788E1-C675-42C5-ACCA-9E59CC86AFCA}"/>
    <cellStyle name="Normal 10 3" xfId="85" xr:uid="{9F87CC30-DF13-45BD-AC3E-FD08CD1B2295}"/>
    <cellStyle name="Normal 10 3 2" xfId="122" xr:uid="{75A1F786-F404-4DFE-80DF-58A7DA5A79DA}"/>
    <cellStyle name="Normal 10 3 2 2" xfId="123" xr:uid="{F71ADB2B-2B43-4477-99D7-6C816D4664A0}"/>
    <cellStyle name="Normal 10 3 2 2 2" xfId="124" xr:uid="{FB39188A-4227-42CD-998D-9A9941A8CAB7}"/>
    <cellStyle name="Normal 10 3 2 2 2 2" xfId="292" xr:uid="{A29C6F62-7481-4AF2-8240-54F9EDFB98E3}"/>
    <cellStyle name="Normal 10 3 2 2 2 2 2" xfId="293" xr:uid="{3A3DCE34-92C8-4C28-AAA1-6B92EE7455E2}"/>
    <cellStyle name="Normal 10 3 2 2 2 3" xfId="294" xr:uid="{132AB288-067A-40CC-9F9E-50A2BA034EAD}"/>
    <cellStyle name="Normal 10 3 2 2 3" xfId="295" xr:uid="{64310D63-5AB7-412E-8FE0-9F7248220153}"/>
    <cellStyle name="Normal 10 3 2 2 3 2" xfId="296" xr:uid="{8F2C6909-CE95-4C18-A60C-34783926CA22}"/>
    <cellStyle name="Normal 10 3 2 2 4" xfId="297" xr:uid="{01EA0E31-7381-459B-AE14-C13D6FF125AE}"/>
    <cellStyle name="Normal 10 3 2 3" xfId="125" xr:uid="{BAD5BF50-55A2-4F03-80C4-0460D663FD3F}"/>
    <cellStyle name="Normal 10 3 2 3 2" xfId="298" xr:uid="{75EB9F1C-58DE-4788-B251-8758C66C53E0}"/>
    <cellStyle name="Normal 10 3 2 3 2 2" xfId="299" xr:uid="{92F71EB2-8748-4809-90EB-D266FA85E249}"/>
    <cellStyle name="Normal 10 3 2 3 3" xfId="300" xr:uid="{90D3B7F7-D20B-44ED-8356-DD008B4B7E86}"/>
    <cellStyle name="Normal 10 3 2 4" xfId="301" xr:uid="{79B11577-2763-4706-B92A-AA9FE000A4FF}"/>
    <cellStyle name="Normal 10 3 2 4 2" xfId="302" xr:uid="{1DD9BCAD-C9DA-4EBE-89AA-BD4E77460AD0}"/>
    <cellStyle name="Normal 10 3 2 5" xfId="303" xr:uid="{E723A746-8508-4C43-B439-3C30D4E9C1BB}"/>
    <cellStyle name="Normal 10 3 3" xfId="126" xr:uid="{32674A2B-0CBE-4676-87A8-E37E381488A1}"/>
    <cellStyle name="Normal 10 3 3 2" xfId="127" xr:uid="{E581A603-E60B-41C9-B207-EE5943749DF6}"/>
    <cellStyle name="Normal 10 3 3 2 2" xfId="304" xr:uid="{20A865D4-D647-4DD4-90E8-F930A4A74971}"/>
    <cellStyle name="Normal 10 3 3 2 2 2" xfId="305" xr:uid="{14602DDF-DC1A-41A8-A4A7-1DDF9B7A7488}"/>
    <cellStyle name="Normal 10 3 3 2 3" xfId="306" xr:uid="{4EEE2419-86C6-4433-8EE5-585ABA309ECF}"/>
    <cellStyle name="Normal 10 3 3 3" xfId="307" xr:uid="{D256FA4C-2AC9-4D6B-955D-E1A15BE3462B}"/>
    <cellStyle name="Normal 10 3 3 3 2" xfId="308" xr:uid="{44843737-9BF3-4157-A932-9AB51AC31BC5}"/>
    <cellStyle name="Normal 10 3 3 4" xfId="309" xr:uid="{476377C2-3101-4E4A-8BAD-53FBD8582473}"/>
    <cellStyle name="Normal 10 3 4" xfId="128" xr:uid="{BD71B901-6F6F-40DE-86AC-DF0F3EB8F695}"/>
    <cellStyle name="Normal 10 3 4 2" xfId="310" xr:uid="{68AA17A0-CAF1-430A-A936-A1B96CDA5181}"/>
    <cellStyle name="Normal 10 3 4 2 2" xfId="311" xr:uid="{9B0CC8BE-6230-41E2-AA33-D58DB3D9560E}"/>
    <cellStyle name="Normal 10 3 4 3" xfId="312" xr:uid="{1ADE20EF-5AFC-4C5A-A561-81947BE154CB}"/>
    <cellStyle name="Normal 10 3 5" xfId="313" xr:uid="{8D35BEDE-FF96-4505-8EBB-0CBD84EB56EE}"/>
    <cellStyle name="Normal 10 3 5 2" xfId="314" xr:uid="{17321FD2-1A4A-40AD-86DE-9B8852EC1685}"/>
    <cellStyle name="Normal 10 3 6" xfId="315" xr:uid="{D32C145B-9DBB-409A-93A2-B93A1758DC3F}"/>
    <cellStyle name="Normal 10 4" xfId="129" xr:uid="{1873C661-3B91-4086-9932-98BBC45606A0}"/>
    <cellStyle name="Normal 10 4 2" xfId="130" xr:uid="{90C5733C-AD59-4B0D-881B-B787D7567D5F}"/>
    <cellStyle name="Normal 10 4 2 2" xfId="131" xr:uid="{08193EBF-118D-444D-880E-418939E08234}"/>
    <cellStyle name="Normal 10 4 2 2 2" xfId="316" xr:uid="{1D8BA5CC-F725-4461-9DD2-0316C13258C0}"/>
    <cellStyle name="Normal 10 4 2 2 2 2" xfId="317" xr:uid="{F4F786F0-204F-4991-AD33-3E91F85C20DD}"/>
    <cellStyle name="Normal 10 4 2 2 3" xfId="318" xr:uid="{B9FE9B27-F634-40E7-8D0A-9DC89A572823}"/>
    <cellStyle name="Normal 10 4 2 3" xfId="319" xr:uid="{5D6A9DAD-45B5-4B15-AAB9-01BE2232C38E}"/>
    <cellStyle name="Normal 10 4 2 3 2" xfId="320" xr:uid="{20DB5A52-C12D-4360-92DD-9CA8D0A42119}"/>
    <cellStyle name="Normal 10 4 2 4" xfId="321" xr:uid="{6C07EFCD-25ED-48F9-A8F7-84CF829C0F55}"/>
    <cellStyle name="Normal 10 4 3" xfId="132" xr:uid="{855EE015-19E3-4A46-8263-854A7D101E45}"/>
    <cellStyle name="Normal 10 4 3 2" xfId="322" xr:uid="{6F065E98-16D7-4A87-9A35-8F990D307A1C}"/>
    <cellStyle name="Normal 10 4 3 2 2" xfId="323" xr:uid="{57BAD97B-1B59-48B4-B9C0-17D27377231B}"/>
    <cellStyle name="Normal 10 4 3 3" xfId="324" xr:uid="{6DB5D15A-AFFD-4417-9359-6EA3B911B1CB}"/>
    <cellStyle name="Normal 10 4 4" xfId="325" xr:uid="{DBC5A141-DA4A-452B-883A-BFBDDBBD9932}"/>
    <cellStyle name="Normal 10 4 4 2" xfId="326" xr:uid="{EEFB4C18-BA28-4BB4-B1EC-801B4E3F074A}"/>
    <cellStyle name="Normal 10 4 5" xfId="327" xr:uid="{E5E63D41-7264-4657-BB22-F10D49ACE337}"/>
    <cellStyle name="Normal 10 5" xfId="133" xr:uid="{162D3362-BC19-455B-B02E-31F3B29D08C9}"/>
    <cellStyle name="Normal 10 5 2" xfId="134" xr:uid="{67622819-F8C5-4358-BEAF-5CA0B3058208}"/>
    <cellStyle name="Normal 10 5 2 2" xfId="328" xr:uid="{46BBE046-F9AC-428B-A206-7276F0EF9F59}"/>
    <cellStyle name="Normal 10 5 2 2 2" xfId="329" xr:uid="{2E3A8D63-5DA9-41CF-AA5B-05C8C6CE8DF2}"/>
    <cellStyle name="Normal 10 5 2 3" xfId="330" xr:uid="{6DC876DD-093F-4BB2-BAAB-E5924920E5E0}"/>
    <cellStyle name="Normal 10 5 3" xfId="331" xr:uid="{7AF8F645-1476-4D0C-8D42-A6DFBA8A0BE5}"/>
    <cellStyle name="Normal 10 5 3 2" xfId="332" xr:uid="{B94B8A11-2E98-492D-80B2-AF82C111F088}"/>
    <cellStyle name="Normal 10 5 4" xfId="333" xr:uid="{9190AF2E-269B-4DB8-A0E4-BEBF806B57BF}"/>
    <cellStyle name="Normal 10 6" xfId="135" xr:uid="{9782E8D0-AD96-4E72-9A0A-73B62919F3F9}"/>
    <cellStyle name="Normal 10 6 2" xfId="334" xr:uid="{2A89A8E4-3272-4E5B-B62A-86320C629444}"/>
    <cellStyle name="Normal 10 6 2 2" xfId="335" xr:uid="{5290D5C4-F090-4FFC-A485-438242063AA3}"/>
    <cellStyle name="Normal 10 6 3" xfId="336" xr:uid="{DDBE6937-08C0-4A65-8606-70AF4D9BFFD4}"/>
    <cellStyle name="Normal 10 7" xfId="337" xr:uid="{9AECF636-FFB4-4B05-9A70-B289F2F0E091}"/>
    <cellStyle name="Normal 10 7 2" xfId="338" xr:uid="{10954F55-9811-403B-9265-A11E23822EF5}"/>
    <cellStyle name="Normal 10 8" xfId="339" xr:uid="{139A4081-32EC-4134-B2DD-7D5CC9336DC0}"/>
    <cellStyle name="Normal 11" xfId="44" xr:uid="{F5C9DA70-3A1F-4ACA-92AC-463C4C0BDBD8}"/>
    <cellStyle name="Normal 11 2" xfId="761" xr:uid="{1769330E-827F-47D2-8008-3904E1F0AAFE}"/>
    <cellStyle name="Normal 11 2 2" xfId="762" xr:uid="{F20DC24A-F18C-4FD3-B9CD-8C5E65497279}"/>
    <cellStyle name="Normal 11 2 2 2" xfId="1028" xr:uid="{A877ECD5-9180-4EAA-BCC0-5705F8EF79C4}"/>
    <cellStyle name="Normal 11 2 3" xfId="1027" xr:uid="{C1868613-03AD-4FFD-8618-D73FDFDCB047}"/>
    <cellStyle name="Normal 11 3" xfId="763" xr:uid="{D28A38C9-E8A1-4E9F-B560-5994D8F72E00}"/>
    <cellStyle name="Normal 11 3 2" xfId="1029" xr:uid="{C31DFB93-2788-4952-9A62-2548224B767F}"/>
    <cellStyle name="Normal 11 4" xfId="904" xr:uid="{0CA85DDA-6C88-44B4-906A-D8D354F3D985}"/>
    <cellStyle name="Normal 12" xfId="45" xr:uid="{E0FAB5CD-AA64-448D-BDA0-F427C290B849}"/>
    <cellStyle name="Normal 12 2" xfId="764" xr:uid="{7AA47F09-57C9-4FEA-87B4-09DE79C744D4}"/>
    <cellStyle name="Normal 12 2 2" xfId="765" xr:uid="{0DE1B973-0F3B-4D7B-A310-C9FFDEB3A508}"/>
    <cellStyle name="Normal 12 2 2 2" xfId="1031" xr:uid="{80C04F26-2A4B-4D9B-BA33-EA7E32593037}"/>
    <cellStyle name="Normal 12 2 3" xfId="1030" xr:uid="{7AC79D13-32EA-4469-B183-5F81D2BCAD9B}"/>
    <cellStyle name="Normal 12 3" xfId="766" xr:uid="{EACF69B3-787D-4298-B58F-A88EBDA263FD}"/>
    <cellStyle name="Normal 12 3 2" xfId="1032" xr:uid="{8947CF46-2126-48AA-B5E2-49B53E43FBCE}"/>
    <cellStyle name="Normal 12 4" xfId="905" xr:uid="{6CA923DB-E5A4-4BC9-A46F-8BE2E6EB8EC3}"/>
    <cellStyle name="Normal 13" xfId="46" xr:uid="{9F86C9AD-C96F-47C3-8E9C-A46D41B43C28}"/>
    <cellStyle name="Normal 13 2" xfId="47" xr:uid="{8724A44C-408E-4104-81C0-84C086B5BF88}"/>
    <cellStyle name="Normal 13 2 2" xfId="767" xr:uid="{50317BFB-AA98-4F29-8E6A-C305AFB6F7D9}"/>
    <cellStyle name="Normal 13 2 2 2" xfId="768" xr:uid="{D05A19DF-E277-4485-BD41-99C9F30695CF}"/>
    <cellStyle name="Normal 13 2 2 2 2" xfId="1034" xr:uid="{400A0945-5D13-4489-ACE6-264AFD765C23}"/>
    <cellStyle name="Normal 13 2 2 3" xfId="1033" xr:uid="{55DF0B3E-0B65-4416-8403-80BE88923949}"/>
    <cellStyle name="Normal 13 2 3" xfId="769" xr:uid="{C0B3CC61-E6FF-4D07-9065-87D9B8C0C527}"/>
    <cellStyle name="Normal 13 2 3 2" xfId="1035" xr:uid="{07BAFD94-A9E3-4858-B687-F4F24EEDE963}"/>
    <cellStyle name="Normal 13 2 4" xfId="907" xr:uid="{C081C061-CDD5-4303-BD5F-9EC77FEE07CC}"/>
    <cellStyle name="Normal 13 3" xfId="770" xr:uid="{8EB4D517-7BF1-48F2-A60A-0DDA1F03F909}"/>
    <cellStyle name="Normal 13 3 2" xfId="771" xr:uid="{9BCA5EF7-E88A-4D95-8786-46EAFDD543D4}"/>
    <cellStyle name="Normal 13 3 2 2" xfId="1037" xr:uid="{BC6916BA-D731-4896-8D3E-33D5A772DEF4}"/>
    <cellStyle name="Normal 13 3 3" xfId="1036" xr:uid="{3389519E-E31B-44FA-8F68-6C05BC1D1245}"/>
    <cellStyle name="Normal 13 4" xfId="772" xr:uid="{B4212144-CD5B-4BC6-9DB2-3BCAA622F1A9}"/>
    <cellStyle name="Normal 13 4 2" xfId="1038" xr:uid="{8CC6D35D-FD70-4C31-9287-AAF807FB8E57}"/>
    <cellStyle name="Normal 13 5" xfId="906" xr:uid="{E64EA5A8-3079-481F-A2C3-6E7312826E49}"/>
    <cellStyle name="Normal 14" xfId="48" xr:uid="{0B642EEE-4652-45D0-BA02-F12C0D95BACC}"/>
    <cellStyle name="Normal 14 2" xfId="773" xr:uid="{95453CC1-FFE2-4E99-BE57-4FA53FFB221F}"/>
    <cellStyle name="Normal 14 2 2" xfId="774" xr:uid="{87B6DA8E-E747-4AA3-9265-723FA758806A}"/>
    <cellStyle name="Normal 14 2 2 2" xfId="775" xr:uid="{49828878-C14F-49B2-BD1E-E8510EDD95A1}"/>
    <cellStyle name="Normal 14 2 2 2 2" xfId="1041" xr:uid="{E57BB61A-6607-4F85-AFD7-D73A34EBD86D}"/>
    <cellStyle name="Normal 14 2 2 3" xfId="1040" xr:uid="{2E540FF9-6C82-4577-BE12-019F798757FA}"/>
    <cellStyle name="Normal 14 2 3" xfId="776" xr:uid="{2345DB24-FA8E-412A-994F-EF186E2E7FE5}"/>
    <cellStyle name="Normal 14 2 3 2" xfId="1042" xr:uid="{0C1B8505-F2C9-4A91-9F6A-8CFABC9A947F}"/>
    <cellStyle name="Normal 14 2 4" xfId="1039" xr:uid="{296D20DB-A265-4EAF-A039-97CD478E3015}"/>
    <cellStyle name="Normal 14 3" xfId="777" xr:uid="{ABE54ABB-88AC-4979-BE39-2D06DC5B72B1}"/>
    <cellStyle name="Normal 14 3 2" xfId="778" xr:uid="{36E99AA7-905C-4EDB-8807-66C29EA0732C}"/>
    <cellStyle name="Normal 14 3 2 2" xfId="1044" xr:uid="{1AF88FF4-0211-42DB-943D-22701FDC34F3}"/>
    <cellStyle name="Normal 14 3 3" xfId="1043" xr:uid="{E0C942F4-FD9D-4850-B390-EDD37FFA19C4}"/>
    <cellStyle name="Normal 14 4" xfId="779" xr:uid="{3F3897A9-BBDF-49B9-8A01-37D955BDF62F}"/>
    <cellStyle name="Normal 14 4 2" xfId="1045" xr:uid="{6069C678-1DF8-4800-9BCD-838C7795153C}"/>
    <cellStyle name="Normal 14 5" xfId="908" xr:uid="{1F24724F-1E71-45C3-B1A8-B63CC7A6FFB6}"/>
    <cellStyle name="Normal 15" xfId="49" xr:uid="{A7D20084-06D2-44E8-847D-5A3BE484CF69}"/>
    <cellStyle name="Normal 15 2" xfId="50" xr:uid="{48B9369D-C372-4384-A3EC-B903384CF938}"/>
    <cellStyle name="Normal 15 2 2" xfId="780" xr:uid="{86D63A0F-4324-4D87-BCAA-19A0DF80B0CA}"/>
    <cellStyle name="Normal 15 2 2 2" xfId="781" xr:uid="{66EC3EC2-526F-43AA-AB37-CB2E189AEAFF}"/>
    <cellStyle name="Normal 15 2 2 2 2" xfId="1047" xr:uid="{F4FD67A7-BD83-4A22-B0FA-D918B917E815}"/>
    <cellStyle name="Normal 15 2 2 3" xfId="1046" xr:uid="{965E7B5F-64DF-4747-877C-978CC69DD775}"/>
    <cellStyle name="Normal 15 2 3" xfId="782" xr:uid="{0EFB643D-B0D2-49C6-A038-583293879B1F}"/>
    <cellStyle name="Normal 15 2 3 2" xfId="1048" xr:uid="{73504DAF-2004-4F02-93DA-B0CF5316BADE}"/>
    <cellStyle name="Normal 15 2 4" xfId="910" xr:uid="{DF310620-162B-447E-A9C4-4AB0E4F5E4D5}"/>
    <cellStyle name="Normal 15 3" xfId="783" xr:uid="{8358C84C-32F6-47EE-B693-23C7E090053B}"/>
    <cellStyle name="Normal 15 3 2" xfId="784" xr:uid="{5ADF0B10-5B97-4B30-B68D-5B6D589929F9}"/>
    <cellStyle name="Normal 15 3 2 2" xfId="1050" xr:uid="{16C0B8CC-69FF-44BE-B348-94427E2567D0}"/>
    <cellStyle name="Normal 15 3 3" xfId="1049" xr:uid="{0D520250-C679-428C-B96A-D4B84686C20A}"/>
    <cellStyle name="Normal 15 4" xfId="785" xr:uid="{FFF8F484-38DA-45C3-ADDA-287457E481C2}"/>
    <cellStyle name="Normal 15 4 2" xfId="1051" xr:uid="{D013B948-0958-4E32-9D6B-13227BB9B4FE}"/>
    <cellStyle name="Normal 15 5" xfId="909" xr:uid="{9A5C97E6-7D41-42B6-9B30-4869EDA2AB44}"/>
    <cellStyle name="Normal 16" xfId="51" xr:uid="{50A282E3-351D-48CB-9227-B2431A425F7E}"/>
    <cellStyle name="Normal 16 2" xfId="786" xr:uid="{1B8177E0-74EA-4588-93BC-74198F9D3EB2}"/>
    <cellStyle name="Normal 16 2 2" xfId="787" xr:uid="{BF196F27-9C0A-4B13-8F7A-5BF650C90334}"/>
    <cellStyle name="Normal 16 2 2 2" xfId="1053" xr:uid="{95337A5E-A009-496B-A78E-A482F03CD7FC}"/>
    <cellStyle name="Normal 16 2 3" xfId="1052" xr:uid="{F2B6092C-4C65-4DC1-B2D0-8847CAC2F439}"/>
    <cellStyle name="Normal 16 3" xfId="788" xr:uid="{3267613C-CEA4-4BE0-8ED5-9A7806B6C745}"/>
    <cellStyle name="Normal 16 3 2" xfId="1054" xr:uid="{C337E050-4E8C-47D5-BC01-AA4209B7CF78}"/>
    <cellStyle name="Normal 16 4" xfId="911" xr:uid="{EA658003-3269-4D3B-B9A2-45C5D147B4A5}"/>
    <cellStyle name="Normal 17" xfId="52" xr:uid="{5DD5A019-C24A-435F-A401-2A482C34F29B}"/>
    <cellStyle name="Normal 17 2" xfId="789" xr:uid="{DD4E3580-D1B2-4876-BCFF-D0B63706E64D}"/>
    <cellStyle name="Normal 17 2 2" xfId="790" xr:uid="{FADC5F42-520F-4238-946F-A2BA6DF4A3E9}"/>
    <cellStyle name="Normal 17 2 2 2" xfId="1056" xr:uid="{382DD5A8-49E3-42D1-A8CE-B5DBAC90CB09}"/>
    <cellStyle name="Normal 17 2 3" xfId="1055" xr:uid="{CCA138E6-E965-49FA-863F-BEBD8898C171}"/>
    <cellStyle name="Normal 17 3" xfId="791" xr:uid="{BFCC12DB-7914-4DE2-8421-D27422B64C26}"/>
    <cellStyle name="Normal 17 3 2" xfId="1057" xr:uid="{9B11AB5C-CBEB-4652-BF4C-1E0AA62194EA}"/>
    <cellStyle name="Normal 17 4" xfId="912" xr:uid="{79EC1B56-4082-4836-B636-B4977B6C8D2D}"/>
    <cellStyle name="Normal 18" xfId="53" xr:uid="{135D0BD1-8C6E-46E3-B6A0-5E772EAAA9F0}"/>
    <cellStyle name="Normal 18 2" xfId="792" xr:uid="{4BD580E4-72C4-45F5-B779-91A1C2AFAA8B}"/>
    <cellStyle name="Normal 18 2 2" xfId="793" xr:uid="{F8E28311-992F-4D18-83B0-31449AC61691}"/>
    <cellStyle name="Normal 18 2 2 2" xfId="1059" xr:uid="{7C3B3F99-8A89-4AB6-BAC1-702D64DF80FF}"/>
    <cellStyle name="Normal 18 2 3" xfId="1058" xr:uid="{D25B83FB-1E2A-4AD6-8841-6E4ADE272000}"/>
    <cellStyle name="Normal 18 3" xfId="794" xr:uid="{4EF649EE-578C-4E13-8F9A-FD87A2C03870}"/>
    <cellStyle name="Normal 18 3 2" xfId="1060" xr:uid="{15CAEDCC-5A6E-4589-82BC-D097B0A210BB}"/>
    <cellStyle name="Normal 18 4" xfId="913" xr:uid="{2C965EAD-CABB-433F-A633-5F10A3904C87}"/>
    <cellStyle name="Normal 19" xfId="54" xr:uid="{245D610A-98E2-4D56-9887-8C27E5CC8987}"/>
    <cellStyle name="Normal 19 2" xfId="55" xr:uid="{0E67B204-EB96-436D-A1A9-6FD0A11BD177}"/>
    <cellStyle name="Normal 19 2 2" xfId="795" xr:uid="{12249CEF-555C-4046-B202-7C31622BC294}"/>
    <cellStyle name="Normal 19 2 2 2" xfId="796" xr:uid="{21BB4ACF-017C-4864-B8A0-B44CB85224C3}"/>
    <cellStyle name="Normal 19 2 2 2 2" xfId="1062" xr:uid="{FD09440E-B5E9-4394-B902-42040641C9FD}"/>
    <cellStyle name="Normal 19 2 2 3" xfId="1061" xr:uid="{E8418544-BA8B-4662-93F8-9892DDE9391F}"/>
    <cellStyle name="Normal 19 2 3" xfId="797" xr:uid="{82A5AC49-6A8C-4E77-8010-3015E50448DD}"/>
    <cellStyle name="Normal 19 2 3 2" xfId="1063" xr:uid="{90BA2D43-47B7-425E-82A4-13EA9282E29B}"/>
    <cellStyle name="Normal 19 2 4" xfId="915" xr:uid="{A5FB0EB4-4D44-4516-8BE5-AA718F0205B6}"/>
    <cellStyle name="Normal 19 3" xfId="798" xr:uid="{DD721137-A6A9-4790-8AED-AFD00DFEAC65}"/>
    <cellStyle name="Normal 19 3 2" xfId="799" xr:uid="{88677476-8AB3-4AFE-9580-2E11EF9D8553}"/>
    <cellStyle name="Normal 19 3 2 2" xfId="1065" xr:uid="{05A416FD-F9A5-40F4-B26D-890A2EFD2F60}"/>
    <cellStyle name="Normal 19 3 3" xfId="1064" xr:uid="{28794D4D-140F-4E63-B505-A66D8F72E3B5}"/>
    <cellStyle name="Normal 19 4" xfId="800" xr:uid="{FBFA13F6-2680-43C7-B0EB-AEF8B752D5CB}"/>
    <cellStyle name="Normal 19 4 2" xfId="1066" xr:uid="{88F91359-6116-4004-8CDD-9D532A1C6B7C}"/>
    <cellStyle name="Normal 19 5" xfId="914" xr:uid="{F7DBE7BB-6D51-4BAE-A2BE-3B027DF875A2}"/>
    <cellStyle name="Normal 2" xfId="3" xr:uid="{0035700C-F3A5-4A6F-B63A-5CE25669DEE2}"/>
    <cellStyle name="Normal 2 2" xfId="56" xr:uid="{0BF6357E-C719-4E4A-BB41-818DAC121F76}"/>
    <cellStyle name="Normal 2 2 2" xfId="57" xr:uid="{0260C2D6-337A-4819-B505-63C4EEE53581}"/>
    <cellStyle name="Normal 2 2 2 2" xfId="803" xr:uid="{86FC79A4-7FC4-4E8D-9A01-495B3EEA09E9}"/>
    <cellStyle name="Normal 2 2 2 2 2" xfId="804" xr:uid="{51B22BCC-47D0-4216-A58B-3B682A05F4BB}"/>
    <cellStyle name="Normal 2 2 2 2 2 2" xfId="1069" xr:uid="{978296BC-CABB-4752-B55A-B6E9285C07F8}"/>
    <cellStyle name="Normal 2 2 2 2 3" xfId="1068" xr:uid="{01917181-ED87-4D8E-8D3E-F7B3EB1AC8B1}"/>
    <cellStyle name="Normal 2 2 2 3" xfId="805" xr:uid="{678A0E93-DC7A-4FA4-87B7-DF0521397457}"/>
    <cellStyle name="Normal 2 2 2 3 2" xfId="1070" xr:uid="{3C8DBA57-4776-4103-934C-A77E45EFC011}"/>
    <cellStyle name="Normal 2 2 2 4" xfId="917" xr:uid="{AE8FA4FA-6BEB-449F-BF70-33049A16F7E0}"/>
    <cellStyle name="Normal 2 2 3" xfId="86" xr:uid="{E5BF42A9-48AD-4EA6-99C9-51B7BCA2EA95}"/>
    <cellStyle name="Normal 2 2 3 2" xfId="807" xr:uid="{432C47AA-3E70-4DF2-8153-6BE8CC5BF39D}"/>
    <cellStyle name="Normal 2 2 3 2 2" xfId="1072" xr:uid="{0A4F189E-7014-48A5-A129-796146BF196B}"/>
    <cellStyle name="Normal 2 2 3 3" xfId="862" xr:uid="{D0286921-6487-4820-926A-32B957296CB6}"/>
    <cellStyle name="Normal 2 2 3 3 2" xfId="1125" xr:uid="{1F3F9D74-777E-48D8-9607-1D6C0173690A}"/>
    <cellStyle name="Normal 2 2 3 4" xfId="806" xr:uid="{0EC827D9-C78E-49C5-B5DC-4FBF6B0385C2}"/>
    <cellStyle name="Normal 2 2 3 4 2" xfId="1071" xr:uid="{76361211-1ABE-47CE-AA2A-A4C4B04C16B4}"/>
    <cellStyle name="Normal 2 2 3 5" xfId="660" xr:uid="{2FC827D0-07E9-4030-8E12-90641BA4D154}"/>
    <cellStyle name="Normal 2 2 3 6" xfId="927" xr:uid="{739AA3C5-2C2C-4CBA-99BE-7BAE5BFAB7B8}"/>
    <cellStyle name="Normal 2 2 4" xfId="808" xr:uid="{B2E6473A-76A6-4A33-AF81-8792B520E7EB}"/>
    <cellStyle name="Normal 2 2 4 2" xfId="1073" xr:uid="{4E75C8B8-6F78-47E7-914F-36EFE75F3C23}"/>
    <cellStyle name="Normal 2 2 5" xfId="802" xr:uid="{4BAEC6F3-900A-4CE2-BE80-16A6252DBFA3}"/>
    <cellStyle name="Normal 2 2 5 2" xfId="1067" xr:uid="{0F801A0F-C4D0-468E-A139-A1185DC67166}"/>
    <cellStyle name="Normal 2 2 6" xfId="916" xr:uid="{9AD42DE4-65E4-42CE-A832-456ADC3771A5}"/>
    <cellStyle name="Normal 2 3" xfId="58" xr:uid="{751C2B54-35EF-4B42-9AA4-DE03F2E4DA12}"/>
    <cellStyle name="Normal 2 3 2" xfId="59" xr:uid="{29EF1EF3-DB13-4170-8733-AB7948AC8727}"/>
    <cellStyle name="Normal 2 3 2 2" xfId="809" xr:uid="{020C51F5-A76B-4DC5-AC08-49B0321F07F0}"/>
    <cellStyle name="Normal 2 3 2 2 2" xfId="810" xr:uid="{328CF2F7-C802-463E-9B88-B98FA939EBD3}"/>
    <cellStyle name="Normal 2 3 2 2 2 2" xfId="1075" xr:uid="{89100304-C0C5-47B1-A76E-C9BD4B462C7F}"/>
    <cellStyle name="Normal 2 3 2 2 3" xfId="1074" xr:uid="{0044AFF9-FA78-4E58-8A7F-82E384F5772F}"/>
    <cellStyle name="Normal 2 3 2 3" xfId="811" xr:uid="{34B3C21E-5798-4249-A21C-D9BAF2332F11}"/>
    <cellStyle name="Normal 2 3 2 3 2" xfId="1076" xr:uid="{EFBE38BF-981D-4018-B485-0BCE0F9CD422}"/>
    <cellStyle name="Normal 2 3 2 4" xfId="919" xr:uid="{EAC1D2D0-EAD5-4026-A4C2-91ED0B29AFF5}"/>
    <cellStyle name="Normal 2 3 3" xfId="60" xr:uid="{EB8F4AB0-E7F7-42D3-8E9D-EFFE4D83DE1B}"/>
    <cellStyle name="Normal 2 3 4" xfId="61" xr:uid="{0ED007E5-D00E-4F3D-8634-C43539650202}"/>
    <cellStyle name="Normal 2 3 5" xfId="812" xr:uid="{77342F59-F0B5-41C8-AB28-BEB2060BC1B2}"/>
    <cellStyle name="Normal 2 3 5 2" xfId="813" xr:uid="{FD9D502D-3265-4D8C-B9DE-B50B0BFA7406}"/>
    <cellStyle name="Normal 2 3 5 2 2" xfId="1078" xr:uid="{DD82E885-F4D9-4F6E-B4C0-FC363F5C2446}"/>
    <cellStyle name="Normal 2 3 5 3" xfId="1077" xr:uid="{7F176C4D-C578-46E6-847E-CB91D9E0BF8C}"/>
    <cellStyle name="Normal 2 3 6" xfId="814" xr:uid="{71F3A42C-08A4-4573-B300-63EE5173EC2A}"/>
    <cellStyle name="Normal 2 3 6 2" xfId="1079" xr:uid="{15ACD553-8318-4D35-84DC-47FB6A16CC84}"/>
    <cellStyle name="Normal 2 3 7" xfId="918" xr:uid="{46D0E228-7097-4567-8DB4-E0B9FF2A5666}"/>
    <cellStyle name="Normal 2 4" xfId="62" xr:uid="{8461391B-3DF3-4292-8005-B97327212C7B}"/>
    <cellStyle name="Normal 2 4 2" xfId="63" xr:uid="{C583D0D2-7C89-450B-A036-CC4913D3E877}"/>
    <cellStyle name="Normal 2 4 3" xfId="815" xr:uid="{DD475623-D515-469C-99B2-7358BDF8CC2E}"/>
    <cellStyle name="Normal 2 4 3 2" xfId="816" xr:uid="{627311F2-45B5-4D49-B717-18176F4B0051}"/>
    <cellStyle name="Normal 2 4 3 2 2" xfId="1081" xr:uid="{4EA61491-5318-4F99-A893-E71074F2068D}"/>
    <cellStyle name="Normal 2 4 3 3" xfId="868" xr:uid="{BD5377D8-9990-4ACE-BE32-CC89B6D5C467}"/>
    <cellStyle name="Normal 2 4 3 3 2" xfId="1131" xr:uid="{72EE5497-E1AF-49E5-8191-8E3D62DFF56B}"/>
    <cellStyle name="Normal 2 4 3 4" xfId="1080" xr:uid="{960BC141-2232-4C64-981C-E614C3A3E3BF}"/>
    <cellStyle name="Normal 2 4 4" xfId="817" xr:uid="{8B88EE03-9629-47E9-A38F-5ABEAEC26E97}"/>
    <cellStyle name="Normal 2 4 4 2" xfId="1082" xr:uid="{5309A992-8C7A-4935-B569-1D6E8598B32B}"/>
    <cellStyle name="Normal 2 4 5" xfId="920" xr:uid="{83C129F9-ECED-40EF-B553-4599C58EE38B}"/>
    <cellStyle name="Normal 2 5" xfId="818" xr:uid="{8C4F40DE-33ED-4467-812A-A95DD928856B}"/>
    <cellStyle name="Normal 2 5 2" xfId="819" xr:uid="{A612FE86-B9F2-4BD3-AA89-89B37E9D7283}"/>
    <cellStyle name="Normal 2 5 2 2" xfId="1084" xr:uid="{66F91DA0-4701-4638-BDA2-EE1279615577}"/>
    <cellStyle name="Normal 2 5 3" xfId="863" xr:uid="{590C7A26-7A33-4031-BA27-1C27F5785EDF}"/>
    <cellStyle name="Normal 2 5 3 2" xfId="1126" xr:uid="{AC972380-3163-4DC4-AD2E-0E017D827357}"/>
    <cellStyle name="Normal 2 5 4" xfId="1083" xr:uid="{3CB415F1-619A-4238-9D1B-52F2DA759B06}"/>
    <cellStyle name="Normal 2 6" xfId="820" xr:uid="{B615EEEC-5D9E-4838-BA0A-3F04EF52DAED}"/>
    <cellStyle name="Normal 2 6 2" xfId="821" xr:uid="{B824E13B-7785-4E36-9AC2-72416BF00136}"/>
    <cellStyle name="Normal 2 6 2 2" xfId="1086" xr:uid="{05EC3734-5584-4C0C-A9CA-5EA1C9D1C20F}"/>
    <cellStyle name="Normal 2 6 3" xfId="867" xr:uid="{E5598DB7-3728-43DF-AD82-888CF1F8AF51}"/>
    <cellStyle name="Normal 2 6 3 2" xfId="1130" xr:uid="{55329D89-077B-4E3A-B78C-ADED7B380CDE}"/>
    <cellStyle name="Normal 2 6 4" xfId="1085" xr:uid="{C83136FE-C08F-4CB3-B96B-CE066FF9DF49}"/>
    <cellStyle name="Normal 2 7" xfId="822" xr:uid="{BC8E26D7-4EAF-42A0-B1C6-EBF50CCEDD44}"/>
    <cellStyle name="Normal 2 7 2" xfId="823" xr:uid="{7210466A-431C-449B-927B-CF98E2594D5A}"/>
    <cellStyle name="Normal 2 7 2 2" xfId="1088" xr:uid="{B45E0D9A-46C0-4814-87AB-01EC38E671FA}"/>
    <cellStyle name="Normal 2 7 3" xfId="1087" xr:uid="{13C4E9FB-DE3E-42EC-850A-24BA3DDC7B4A}"/>
    <cellStyle name="Normal 2 8" xfId="824" xr:uid="{CDD0B7BF-BEED-4E57-AE80-C3FC67E01BEE}"/>
    <cellStyle name="Normal 2 8 2" xfId="1089" xr:uid="{84807FA4-A81A-41E8-839C-2FE058225CB0}"/>
    <cellStyle name="Normal 2 9" xfId="801" xr:uid="{DF25A9B7-3ED4-4880-A01F-EA94D19C1EE1}"/>
    <cellStyle name="Normal 20" xfId="87" xr:uid="{C2676786-8E96-473C-8CBF-4AB754B8E619}"/>
    <cellStyle name="Normal 20 10" xfId="661" xr:uid="{53F69FD3-C2A7-4DFB-AFC8-6CBED0974865}"/>
    <cellStyle name="Normal 20 10 2" xfId="928" xr:uid="{F37EA2EF-1D3C-4A73-94DF-D69B3117280D}"/>
    <cellStyle name="Normal 20 11" xfId="871" xr:uid="{D6BBA2C8-D9A5-492D-BD72-27638FA72E12}"/>
    <cellStyle name="Normal 20 2" xfId="662" xr:uid="{A168F82E-9AFA-4064-95DE-9CC05DB26DF3}"/>
    <cellStyle name="Normal 20 2 2" xfId="826" xr:uid="{378F7470-F55B-476A-AF3E-6A8DD6BF8533}"/>
    <cellStyle name="Normal 20 2 2 2" xfId="1091" xr:uid="{D015B384-EE5B-4527-9FE4-333A2EFF85D0}"/>
    <cellStyle name="Normal 20 2 3" xfId="929" xr:uid="{7A549BDD-65A3-4926-BEF7-610311569CBB}"/>
    <cellStyle name="Normal 20 3" xfId="827" xr:uid="{B92FF0F6-AA47-41EC-A286-7D72F38131D9}"/>
    <cellStyle name="Normal 20 3 2" xfId="1092" xr:uid="{F7086247-A42D-4E14-A9A7-070CD8BB9E81}"/>
    <cellStyle name="Normal 20 4" xfId="825" xr:uid="{B3491481-9107-43FA-9F27-77D68D00E486}"/>
    <cellStyle name="Normal 20 4 2" xfId="1090" xr:uid="{83956B9E-D8CD-49E2-B2A4-B31D107FBE2F}"/>
    <cellStyle name="Normal 20 5" xfId="866" xr:uid="{DA59CFDB-B41C-40B2-A299-BD6B91204E15}"/>
    <cellStyle name="Normal 20 5 2" xfId="1129" xr:uid="{61B7E581-11C4-4F2E-8DC9-9A60C19C5877}"/>
    <cellStyle name="Normal 20 6" xfId="864" xr:uid="{118C914A-BCAD-4947-8821-7C465BA1639E}"/>
    <cellStyle name="Normal 20 6 2" xfId="1127" xr:uid="{D2834194-74FD-4D46-9A6A-87ECF929C088}"/>
    <cellStyle name="Normal 20 7" xfId="663" xr:uid="{7A9DE776-AA15-433A-846D-3ABCE9323981}"/>
    <cellStyle name="Normal 20 7 2" xfId="930" xr:uid="{DEE6E901-5C2A-4F4F-BC9B-5C0F18D46955}"/>
    <cellStyle name="Normal 20 8" xfId="870" xr:uid="{F4748781-A0BD-4E72-9583-83443D69D1C1}"/>
    <cellStyle name="Normal 20 8 2" xfId="1133" xr:uid="{637BAC59-C948-4AE7-86E1-5557723C5318}"/>
    <cellStyle name="Normal 20 9" xfId="869" xr:uid="{2B9A18D1-1199-41D3-87FE-180399634099}"/>
    <cellStyle name="Normal 20 9 2" xfId="1132" xr:uid="{DCC70A59-D1D0-4B91-A0E1-EAE96B386F28}"/>
    <cellStyle name="Normal 21" xfId="828" xr:uid="{1A1B3469-CB3F-468C-914C-9FE64204CAB2}"/>
    <cellStyle name="Normal 21 2" xfId="829" xr:uid="{E3B60E35-22C3-4F15-B04D-AE87AB9D4690}"/>
    <cellStyle name="Normal 21 2 2" xfId="1094" xr:uid="{140D8F56-F05D-4E69-983A-354B36DEE377}"/>
    <cellStyle name="Normal 21 3" xfId="1093" xr:uid="{F9DD747D-E4DA-4987-9014-3D644B32C4FA}"/>
    <cellStyle name="Normal 22" xfId="830" xr:uid="{99DF1953-4341-4E3F-9949-3C1FDE0B74B9}"/>
    <cellStyle name="Normal 22 2" xfId="831" xr:uid="{C55057F1-97E4-4DA7-BA5A-2DC82DB932EB}"/>
    <cellStyle name="Normal 22 2 2" xfId="1096" xr:uid="{0D075B6F-3295-46BA-B294-2BD58447956A}"/>
    <cellStyle name="Normal 22 3" xfId="1095" xr:uid="{C5B3A543-0ACE-4B0C-BC1F-058448C6FEA9}"/>
    <cellStyle name="Normal 23" xfId="832" xr:uid="{4C70F3D3-AB67-4CA2-8954-8CC080D15E50}"/>
    <cellStyle name="Normal 23 2" xfId="833" xr:uid="{2AC11B53-1231-4904-99CB-3C6D4C8353DA}"/>
    <cellStyle name="Normal 23 2 2" xfId="1098" xr:uid="{5E0169CD-595B-4464-8B8C-03534833F454}"/>
    <cellStyle name="Normal 23 3" xfId="1097" xr:uid="{4D45E8AF-9AAC-460B-8342-DE10B3FCDCEF}"/>
    <cellStyle name="Normal 24" xfId="834" xr:uid="{63D2C07E-3529-49A6-9840-93021EE4A044}"/>
    <cellStyle name="Normal 24 2" xfId="835" xr:uid="{7E14C42C-E40D-4163-B6E7-199AD4600B32}"/>
    <cellStyle name="Normal 24 2 2" xfId="1100" xr:uid="{A1B097C9-B895-4302-A0D1-0F643809A23B}"/>
    <cellStyle name="Normal 24 3" xfId="1099" xr:uid="{5DFE7982-8606-4F1B-96A2-B6AE02F413BE}"/>
    <cellStyle name="Normal 3" xfId="2" xr:uid="{665067A7-73F8-4B7E-BFD2-7BB3B9468366}"/>
    <cellStyle name="Normal 3 2" xfId="65" xr:uid="{ABC83460-5F5A-47B0-88B3-E76D8A9D21DA}"/>
    <cellStyle name="Normal 3 2 2" xfId="66" xr:uid="{A710BEC9-A2B7-4261-A12A-716999FF613D}"/>
    <cellStyle name="Normal 3 2 2 2" xfId="837" xr:uid="{B3823007-8AD9-455F-8B83-57F06950CEBA}"/>
    <cellStyle name="Normal 3 2 2 2 2" xfId="838" xr:uid="{35BAAC4E-71A5-4220-A69C-EEC7C8881E5B}"/>
    <cellStyle name="Normal 3 2 2 2 2 2" xfId="1103" xr:uid="{5DF18CE8-3184-4C1A-AFDA-9F7F9A3688FE}"/>
    <cellStyle name="Normal 3 2 2 2 3" xfId="1102" xr:uid="{731204C6-49F8-4DA5-AC74-2438CAB2CD21}"/>
    <cellStyle name="Normal 3 2 2 3" xfId="839" xr:uid="{6870714B-BBA9-4BD4-AD1F-F8976C79D799}"/>
    <cellStyle name="Normal 3 2 2 3 2" xfId="1104" xr:uid="{A00D7F67-3617-4052-9DFD-7451B2D48B08}"/>
    <cellStyle name="Normal 3 2 2 4" xfId="922" xr:uid="{1F0562B7-99AB-411B-894A-3CF1750D1E7B}"/>
    <cellStyle name="Normal 3 2 3" xfId="67" xr:uid="{CFB545F3-741A-415D-BF3D-72F65C7A63F3}"/>
    <cellStyle name="Normal 3 2 4" xfId="840" xr:uid="{AEE529C0-37DE-4C9F-8AED-9E636EE96156}"/>
    <cellStyle name="Normal 3 2 4 2" xfId="841" xr:uid="{08CAD8F4-D46E-406E-823C-BD838D911A56}"/>
    <cellStyle name="Normal 3 2 4 2 2" xfId="1106" xr:uid="{10249614-FF56-4B55-9143-CFCA58C06B30}"/>
    <cellStyle name="Normal 3 2 4 3" xfId="1105" xr:uid="{402B6F2A-042C-422B-86A1-970D84942714}"/>
    <cellStyle name="Normal 3 2 5" xfId="842" xr:uid="{D043FAC7-8B29-4605-B6CD-E0135323FBD6}"/>
    <cellStyle name="Normal 3 2 5 2" xfId="1107" xr:uid="{2E2B6C8D-60DE-45C2-9A3B-ED19C697E56B}"/>
    <cellStyle name="Normal 3 2 6" xfId="921" xr:uid="{645294B4-7CAC-4AF2-9AC2-2540FF53B889}"/>
    <cellStyle name="Normal 3 3" xfId="68" xr:uid="{B736FD67-8F90-4747-95A1-C39BA97EC165}"/>
    <cellStyle name="Normal 3 3 2" xfId="843" xr:uid="{D20A86C6-84B2-4006-A79B-E2984DD162FD}"/>
    <cellStyle name="Normal 3 3 2 2" xfId="844" xr:uid="{C898966A-33B1-4E70-B833-5CB4ED8CDA39}"/>
    <cellStyle name="Normal 3 3 2 2 2" xfId="1109" xr:uid="{2701EB86-829B-445A-AAF5-F711732F9C54}"/>
    <cellStyle name="Normal 3 3 2 3" xfId="1108" xr:uid="{5A646628-5D68-48C8-90E3-9F4DA7CFD4D1}"/>
    <cellStyle name="Normal 3 3 3" xfId="845" xr:uid="{9B8E2752-6C73-4831-8AE6-A5ED25E72804}"/>
    <cellStyle name="Normal 3 3 3 2" xfId="1110" xr:uid="{D94E6469-D7DC-4C38-A797-A4ACB9C33689}"/>
    <cellStyle name="Normal 3 3 4" xfId="923" xr:uid="{98BFB690-3CB0-4274-A63F-58653096B935}"/>
    <cellStyle name="Normal 3 4" xfId="88" xr:uid="{D95A5C96-DE56-493C-A65C-EB2E07B0DB83}"/>
    <cellStyle name="Normal 3 4 2" xfId="89" xr:uid="{90B2B83C-0A92-45DD-A543-EBE44CFBF951}"/>
    <cellStyle name="Normal 3 4 2 2" xfId="82" xr:uid="{4DC8629B-2234-44A7-AD1F-9B11F7566A42}"/>
    <cellStyle name="Normal 3 5" xfId="846" xr:uid="{4B84AEAA-7A68-4994-A6FB-BE8A1D8681C9}"/>
    <cellStyle name="Normal 3 6" xfId="836" xr:uid="{887DF2F0-B972-4A86-B5ED-F5241A8567FA}"/>
    <cellStyle name="Normal 3 6 2" xfId="1101" xr:uid="{EA4EEA15-AA5A-492A-B186-6522E3BFBD1C}"/>
    <cellStyle name="Normal 3 7" xfId="64" xr:uid="{79AF5EB5-7F09-4FF7-B27E-885A3D3F4EFE}"/>
    <cellStyle name="Normal 4" xfId="69" xr:uid="{9C96D68F-4C44-4622-A982-41D4D47037F1}"/>
    <cellStyle name="Normal 4 2" xfId="70" xr:uid="{80781C68-6710-4A14-8E73-AD85A8B43596}"/>
    <cellStyle name="Normal 4 2 2" xfId="90" xr:uid="{322A1F15-DC5A-4E72-AF37-6421BF84CAF8}"/>
    <cellStyle name="Normal 4 2 2 2" xfId="91" xr:uid="{E503D71B-8357-4DB1-9E3C-4A95469FBBAE}"/>
    <cellStyle name="Normal 4 2 2 2 2" xfId="81" xr:uid="{E07492EC-3558-44D1-B3AE-E09780ECE335}"/>
    <cellStyle name="Normal 4 2 3" xfId="848" xr:uid="{673D0E9F-C4CA-442C-8165-7A6F37CA74B3}"/>
    <cellStyle name="Normal 4 2 3 2" xfId="849" xr:uid="{E2AA3618-70CA-444A-AC48-1E7B104AA25A}"/>
    <cellStyle name="Normal 4 2 3 2 2" xfId="1113" xr:uid="{7DD515CC-6A10-46A3-838F-FAD148CF4B30}"/>
    <cellStyle name="Normal 4 2 3 3" xfId="1112" xr:uid="{4BDE99A3-0B5A-4437-99E3-485883468C5F}"/>
    <cellStyle name="Normal 4 2 4" xfId="850" xr:uid="{EB156635-0E17-44F7-AB0C-F0B46E0A59C6}"/>
    <cellStyle name="Normal 4 2 4 2" xfId="1114" xr:uid="{15A6DAC2-9B61-42CD-8E71-CB374CA83DDB}"/>
    <cellStyle name="Normal 4 2 5" xfId="847" xr:uid="{66C195C2-396B-4964-BDD2-1E494546D6B4}"/>
    <cellStyle name="Normal 4 2 5 2" xfId="1111" xr:uid="{7C355497-128D-4ECF-8A78-06D6797C33B0}"/>
    <cellStyle name="Normal 4 2 6" xfId="865" xr:uid="{73E803DF-4EF4-4BBF-BDE2-74A2FDA7A57D}"/>
    <cellStyle name="Normal 4 2 6 2" xfId="1128" xr:uid="{B5E094D6-CF9B-4BCB-B5BB-8F6179E387FA}"/>
    <cellStyle name="Normal 4 3" xfId="851" xr:uid="{12B73F6C-7E7B-478F-95D0-B4F863CB145D}"/>
    <cellStyle name="Normal 4 3 2" xfId="1115" xr:uid="{F4EB01AC-0448-402D-BD58-C58EA2FFA999}"/>
    <cellStyle name="Normal 4 4" xfId="852" xr:uid="{903CF16F-1ECC-4F77-9F1E-F87519960199}"/>
    <cellStyle name="Normal 5" xfId="71" xr:uid="{FDEF4FED-69A1-4E9A-8E03-7A84BE5BE3AF}"/>
    <cellStyle name="Normal 5 10" xfId="340" xr:uid="{456B9191-518F-4F28-B245-1FF90E3EC719}"/>
    <cellStyle name="Normal 5 2" xfId="72" xr:uid="{9A4FEEEF-C80C-4A5A-A68D-A6EB96F377CC}"/>
    <cellStyle name="Normal 5 2 2" xfId="853" xr:uid="{B8CCB3D1-A2DD-46FC-8A97-2EFDAC22C20A}"/>
    <cellStyle name="Normal 5 2 2 2" xfId="854" xr:uid="{BD145ED4-017C-46FB-9688-07736AC1C330}"/>
    <cellStyle name="Normal 5 2 2 2 2" xfId="1117" xr:uid="{98D8063A-1DAE-468F-9279-441379D78F88}"/>
    <cellStyle name="Normal 5 2 2 3" xfId="1116" xr:uid="{786C19FD-CA46-4ABD-BFA8-A96BC5176F5C}"/>
    <cellStyle name="Normal 5 2 3" xfId="855" xr:uid="{E9325899-DD87-4293-ABC2-12277371C917}"/>
    <cellStyle name="Normal 5 2 3 2" xfId="1118" xr:uid="{C5F71B63-D3B7-46FA-B5D3-A09AF8797E08}"/>
    <cellStyle name="Normal 5 2 4" xfId="924" xr:uid="{E44C5AFE-5740-45BD-9DB5-99230E7C0042}"/>
    <cellStyle name="Normal 5 3" xfId="73" xr:uid="{11951384-18DA-4993-A986-84361172BE96}"/>
    <cellStyle name="Normal 5 4" xfId="92" xr:uid="{D07177E3-A506-4704-BD90-9BCD565A6061}"/>
    <cellStyle name="Normal 5 4 2" xfId="93" xr:uid="{1460C733-F79E-422D-9E34-180707014583}"/>
    <cellStyle name="Normal 5 4 2 2" xfId="136" xr:uid="{AC3000DE-78F4-4DB9-A234-0FCD766138A8}"/>
    <cellStyle name="Normal 5 4 2 2 2" xfId="137" xr:uid="{53E0AB23-F486-4E5F-81D2-E04B6FDA8209}"/>
    <cellStyle name="Normal 5 4 2 2 2 2" xfId="138" xr:uid="{1858F6B2-25B1-4DF8-9A2C-A69B47422A89}"/>
    <cellStyle name="Normal 5 4 2 2 2 2 2" xfId="341" xr:uid="{FCE02F9E-9404-4D13-954A-C422A12F65D2}"/>
    <cellStyle name="Normal 5 4 2 2 2 3" xfId="342" xr:uid="{316FE64C-A7F6-40A9-BB07-BFBAEAB7D1D5}"/>
    <cellStyle name="Normal 5 4 2 2 3" xfId="139" xr:uid="{4072FA3E-265B-45D4-A474-E1BC78A430DE}"/>
    <cellStyle name="Normal 5 4 2 2 3 2" xfId="343" xr:uid="{28CA253B-4EAC-4C05-9BCB-09ADF33E4FA1}"/>
    <cellStyle name="Normal 5 4 2 2 4" xfId="344" xr:uid="{8DE8648C-B83A-4115-BAA4-230DDEB9BA26}"/>
    <cellStyle name="Normal 5 4 2 3" xfId="140" xr:uid="{1DAC55B7-2E42-425E-ADC9-B804220FAA3E}"/>
    <cellStyle name="Normal 5 4 2 3 2" xfId="141" xr:uid="{D45B0691-BA9C-4277-904D-E963D5E7EEA6}"/>
    <cellStyle name="Normal 5 4 2 3 2 2" xfId="345" xr:uid="{674FDD84-5CC7-47A2-9F17-A8AFF5A10FE3}"/>
    <cellStyle name="Normal 5 4 2 3 3" xfId="346" xr:uid="{68503A6F-4496-45AF-8466-F401E22364E9}"/>
    <cellStyle name="Normal 5 4 2 4" xfId="142" xr:uid="{F67273B1-5A05-426E-BBD6-5E931B384DB2}"/>
    <cellStyle name="Normal 5 4 2 4 2" xfId="347" xr:uid="{409621EC-F681-4963-B875-3804AE97B1B4}"/>
    <cellStyle name="Normal 5 4 2 5" xfId="348" xr:uid="{24ABD2E0-F289-434C-954D-EC3E7431A13A}"/>
    <cellStyle name="Normal 5 4 3" xfId="143" xr:uid="{65BA275C-99BC-451E-BDEF-4BECB7AECE14}"/>
    <cellStyle name="Normal 5 4 3 2" xfId="144" xr:uid="{292D73CA-9F01-4941-A154-225BFFE3A3D2}"/>
    <cellStyle name="Normal 5 4 3 2 2" xfId="145" xr:uid="{F84F4E9E-1C73-4990-A128-79F5DDB19B4F}"/>
    <cellStyle name="Normal 5 4 3 2 2 2" xfId="349" xr:uid="{420F2E03-5480-4F2D-AA8A-D1A14EC4CBD5}"/>
    <cellStyle name="Normal 5 4 3 2 3" xfId="350" xr:uid="{052F5CD3-1FCA-4052-AA0F-245879AAB313}"/>
    <cellStyle name="Normal 5 4 3 3" xfId="146" xr:uid="{CA8D1DC9-B3D2-451A-9556-B85EF8B01EDA}"/>
    <cellStyle name="Normal 5 4 3 3 2" xfId="351" xr:uid="{C8E0BF43-182F-4ED5-A012-B95A3518F4BB}"/>
    <cellStyle name="Normal 5 4 3 4" xfId="352" xr:uid="{8CF8A4CA-3BEE-4EC9-93F1-C551DE03A516}"/>
    <cellStyle name="Normal 5 4 4" xfId="147" xr:uid="{9E2A696A-D0A4-436F-BB58-57DFC9732FEF}"/>
    <cellStyle name="Normal 5 4 4 2" xfId="148" xr:uid="{BDC3213D-5441-4B9F-A7E6-F9A8CAA7A9E8}"/>
    <cellStyle name="Normal 5 4 4 2 2" xfId="353" xr:uid="{A90720D2-0698-4BBF-8AEF-C26811319B7E}"/>
    <cellStyle name="Normal 5 4 4 3" xfId="354" xr:uid="{D5AF2D3D-6F1A-4E6E-8CDD-270AD41156A9}"/>
    <cellStyle name="Normal 5 4 5" xfId="149" xr:uid="{199A7C20-09C0-496B-824A-F960707C63A5}"/>
    <cellStyle name="Normal 5 4 5 2" xfId="355" xr:uid="{0B842FB7-D7E8-45D3-A548-6A88FC27F3EF}"/>
    <cellStyle name="Normal 5 4 6" xfId="356" xr:uid="{9E1EF9A5-FFA1-47B2-90AB-7907C499ABAD}"/>
    <cellStyle name="Normal 5 5" xfId="94" xr:uid="{80BCF3C2-0717-4298-AA4F-EA4ABFF00F63}"/>
    <cellStyle name="Normal 5 5 2" xfId="150" xr:uid="{B7D0D496-863C-419A-9CC4-5009BFF549DA}"/>
    <cellStyle name="Normal 5 5 2 2" xfId="151" xr:uid="{E8D08123-39DE-40E5-8C1F-F45AD4A07108}"/>
    <cellStyle name="Normal 5 5 2 2 2" xfId="152" xr:uid="{6571EDFD-0FD0-466D-A7B9-6A09949275F2}"/>
    <cellStyle name="Normal 5 5 2 2 2 2" xfId="357" xr:uid="{3837D59F-0448-4A4A-8121-495633D26B28}"/>
    <cellStyle name="Normal 5 5 2 2 2 2 2" xfId="358" xr:uid="{FB865326-6B0F-407C-8B52-75F6511EABC5}"/>
    <cellStyle name="Normal 5 5 2 2 2 3" xfId="359" xr:uid="{293D751E-706F-4D00-8CA9-923124A9DC3D}"/>
    <cellStyle name="Normal 5 5 2 2 3" xfId="360" xr:uid="{3D1AEAA7-7D8B-4843-BF5E-CEF61C5E3DD7}"/>
    <cellStyle name="Normal 5 5 2 2 3 2" xfId="361" xr:uid="{EF0DB4CE-8B58-409D-BCCF-90AFDD1A1A7D}"/>
    <cellStyle name="Normal 5 5 2 2 4" xfId="362" xr:uid="{5A144B5F-B979-4A27-BEE9-67CBF1C78F43}"/>
    <cellStyle name="Normal 5 5 2 3" xfId="153" xr:uid="{93E59183-4824-42B8-99D8-F12486A4B3AE}"/>
    <cellStyle name="Normal 5 5 2 3 2" xfId="363" xr:uid="{087D59E6-7D3A-42B3-87BC-E796FD781F2B}"/>
    <cellStyle name="Normal 5 5 2 3 2 2" xfId="364" xr:uid="{CB456A93-9C11-4E21-B94A-9FBD1E9FD236}"/>
    <cellStyle name="Normal 5 5 2 3 3" xfId="365" xr:uid="{0B56E14D-0FB6-466D-A474-DC704C14C9E0}"/>
    <cellStyle name="Normal 5 5 2 4" xfId="366" xr:uid="{84558D24-90FD-4859-8BBF-07A09514EA2B}"/>
    <cellStyle name="Normal 5 5 2 4 2" xfId="367" xr:uid="{F49355F3-91A5-4A5E-86DC-64418413E3AC}"/>
    <cellStyle name="Normal 5 5 2 5" xfId="368" xr:uid="{74155F16-F74D-40EF-97BF-A5156207850E}"/>
    <cellStyle name="Normal 5 5 3" xfId="154" xr:uid="{1BC34418-1D6F-456B-AD73-4EF8A79EA102}"/>
    <cellStyle name="Normal 5 5 3 2" xfId="155" xr:uid="{D67DF0EE-E55C-48CC-923C-249C1D07DAD9}"/>
    <cellStyle name="Normal 5 5 3 2 2" xfId="369" xr:uid="{1A84322A-F11D-4950-B3DB-2D9F756EE53A}"/>
    <cellStyle name="Normal 5 5 3 2 2 2" xfId="370" xr:uid="{63118D83-8AC6-4E7D-8999-0CD6F33665CD}"/>
    <cellStyle name="Normal 5 5 3 2 3" xfId="371" xr:uid="{8A7C2E6F-CEF8-4BB9-99CD-B33E3EF66540}"/>
    <cellStyle name="Normal 5 5 3 3" xfId="372" xr:uid="{1CDCFA1E-ADD2-4FFA-B923-D968D3B614FB}"/>
    <cellStyle name="Normal 5 5 3 3 2" xfId="373" xr:uid="{528D622F-14E9-4341-A21C-42E5A90C48BA}"/>
    <cellStyle name="Normal 5 5 3 4" xfId="374" xr:uid="{A39731C0-F3B4-4017-A0DB-2B21042B13FC}"/>
    <cellStyle name="Normal 5 5 4" xfId="156" xr:uid="{43E7E6EA-492E-4FDA-A686-5AE3BC0D9206}"/>
    <cellStyle name="Normal 5 5 4 2" xfId="375" xr:uid="{FABD5A58-D7E3-473C-9BB4-CA0EDC174C09}"/>
    <cellStyle name="Normal 5 5 4 2 2" xfId="376" xr:uid="{7C3D232F-9CE0-4B21-9DDF-9196A8DD3571}"/>
    <cellStyle name="Normal 5 5 4 3" xfId="377" xr:uid="{70AB2D29-15DD-4CA4-883C-1A55D1275F04}"/>
    <cellStyle name="Normal 5 5 5" xfId="378" xr:uid="{3BF8DECE-AF49-45DC-8B39-23F5C9F0E490}"/>
    <cellStyle name="Normal 5 5 5 2" xfId="379" xr:uid="{2E7E1FF3-F010-434B-84C4-E26631AE4394}"/>
    <cellStyle name="Normal 5 5 6" xfId="380" xr:uid="{32CCC9D9-66B0-442A-B6F7-CDB2702422DE}"/>
    <cellStyle name="Normal 5 6" xfId="157" xr:uid="{33927C97-A2B3-4331-8734-074E9BBA1515}"/>
    <cellStyle name="Normal 5 6 2" xfId="158" xr:uid="{DFDC661A-4A22-4863-8E3F-D3D608459708}"/>
    <cellStyle name="Normal 5 6 2 2" xfId="159" xr:uid="{48065D39-84E3-49FC-BFB6-F4C12ED0C4A3}"/>
    <cellStyle name="Normal 5 6 2 2 2" xfId="381" xr:uid="{66C4C6B2-7DCA-4EBE-AB8B-BF49CD9C3D5F}"/>
    <cellStyle name="Normal 5 6 2 2 2 2" xfId="382" xr:uid="{BCD6A837-1421-401F-B26A-5CBD1B709F24}"/>
    <cellStyle name="Normal 5 6 2 2 3" xfId="383" xr:uid="{4AC25AE3-0E38-4073-A282-6B26FB743F36}"/>
    <cellStyle name="Normal 5 6 2 3" xfId="384" xr:uid="{CEE78A88-B1A3-48EF-A398-3DA311B61401}"/>
    <cellStyle name="Normal 5 6 2 3 2" xfId="385" xr:uid="{5CAE015B-F1E8-40EF-8FB4-C0E292080435}"/>
    <cellStyle name="Normal 5 6 2 4" xfId="386" xr:uid="{7C3B297C-496C-4580-9DB5-6EC4C304692B}"/>
    <cellStyle name="Normal 5 6 3" xfId="160" xr:uid="{03A7EEC3-967A-40C3-B03D-E39D669CDA52}"/>
    <cellStyle name="Normal 5 6 3 2" xfId="387" xr:uid="{5BB35794-1CFB-4654-AE31-031D4FC910C1}"/>
    <cellStyle name="Normal 5 6 3 2 2" xfId="388" xr:uid="{283FA345-55BE-42DD-9218-3CBC325F7256}"/>
    <cellStyle name="Normal 5 6 3 3" xfId="389" xr:uid="{C16DEA9F-4B8C-46DA-90C2-EE4645E77C3F}"/>
    <cellStyle name="Normal 5 6 4" xfId="390" xr:uid="{44B3E021-D5C1-4C47-9ACA-03A561028907}"/>
    <cellStyle name="Normal 5 6 4 2" xfId="391" xr:uid="{F2D7C76D-31FC-4756-A141-2349B2A5BCA8}"/>
    <cellStyle name="Normal 5 6 5" xfId="392" xr:uid="{00127CD5-5BFB-4A4D-8FFE-3318950F99DF}"/>
    <cellStyle name="Normal 5 7" xfId="161" xr:uid="{3D3CA678-B4B4-475F-9738-DF0FD3A4E8E3}"/>
    <cellStyle name="Normal 5 7 2" xfId="162" xr:uid="{0940D9E3-4F93-48AB-B4DA-99A76D8A96FD}"/>
    <cellStyle name="Normal 5 7 2 2" xfId="393" xr:uid="{C644E489-CD72-487D-81E9-FC03FC5EB592}"/>
    <cellStyle name="Normal 5 7 2 2 2" xfId="394" xr:uid="{C6FF8FAF-9C28-4597-9093-05265CBEF179}"/>
    <cellStyle name="Normal 5 7 2 3" xfId="395" xr:uid="{2CED8BE6-FAD2-432A-BAED-C4B0D8A7F2E4}"/>
    <cellStyle name="Normal 5 7 3" xfId="396" xr:uid="{D763C257-ED1E-448C-991C-86F0551E3563}"/>
    <cellStyle name="Normal 5 7 3 2" xfId="397" xr:uid="{BA2270CC-8CD3-4FCA-B744-178B35E86545}"/>
    <cellStyle name="Normal 5 7 4" xfId="398" xr:uid="{465C39E3-4DF2-4E51-B0DC-3AF7961F6E2E}"/>
    <cellStyle name="Normal 5 8" xfId="163" xr:uid="{E75D5DCD-6F47-4641-92BB-7647CA3FA38B}"/>
    <cellStyle name="Normal 5 8 2" xfId="399" xr:uid="{F274C64A-C30B-4C5F-9494-6A3BDE2B0C5D}"/>
    <cellStyle name="Normal 5 8 2 2" xfId="400" xr:uid="{6691B769-9109-4210-A3CE-C83BCF9C5CDB}"/>
    <cellStyle name="Normal 5 8 3" xfId="401" xr:uid="{94478A4A-4FA2-4A3A-BDC2-C36D99B66F0C}"/>
    <cellStyle name="Normal 5 9" xfId="402" xr:uid="{F9341D2F-CB5E-4D9C-80A0-537A446EE1B6}"/>
    <cellStyle name="Normal 5 9 2" xfId="403" xr:uid="{4E2A74B5-6DAF-461B-9435-B7AF8944CAA7}"/>
    <cellStyle name="Normal 6" xfId="74" xr:uid="{1BDFBD2C-5653-46C8-8AE2-55E57A2F0833}"/>
    <cellStyle name="Normal 6 2" xfId="75" xr:uid="{9DE39BEB-22E4-4D24-9729-FAAA964FA32A}"/>
    <cellStyle name="Normal 6 2 2" xfId="856" xr:uid="{ECB81DE5-F554-4749-A26A-9461EE81E43C}"/>
    <cellStyle name="Normal 6 2 2 2" xfId="857" xr:uid="{F02B2E55-FC41-45A9-BEA0-26ADC871CFCF}"/>
    <cellStyle name="Normal 6 2 2 2 2" xfId="1120" xr:uid="{A7BC4067-FA1B-4523-8C5D-B5FC81F072AA}"/>
    <cellStyle name="Normal 6 2 2 3" xfId="1119" xr:uid="{1028529D-8958-4A3F-AFA8-8F7269EBF4F7}"/>
    <cellStyle name="Normal 6 2 3" xfId="858" xr:uid="{2C89A85D-5C16-4A86-904B-6E672A53E6ED}"/>
    <cellStyle name="Normal 6 2 3 2" xfId="1121" xr:uid="{3790C8A9-8972-4112-B6F6-032CBD5ACDA4}"/>
    <cellStyle name="Normal 6 2 4" xfId="925" xr:uid="{BA776208-5B18-4BEB-9417-CB0ADF4A29BC}"/>
    <cellStyle name="Normal 6 3" xfId="95" xr:uid="{8A65393A-2D5B-479B-BFC5-2345F8BFB295}"/>
    <cellStyle name="Normal 6 3 2" xfId="96" xr:uid="{64CB60D7-F445-4C6C-8943-C5953EA3861B}"/>
    <cellStyle name="Normal 6 3 2 2" xfId="164" xr:uid="{C65E2E5C-4075-4FE7-96D1-9F7F93B076BD}"/>
    <cellStyle name="Normal 6 3 2 2 2" xfId="165" xr:uid="{5A9994CB-7218-4D3C-9620-3E6962FD51C5}"/>
    <cellStyle name="Normal 6 3 2 2 2 2" xfId="166" xr:uid="{41EC8EE1-EB64-46B9-8701-2642AA9BC917}"/>
    <cellStyle name="Normal 6 3 2 2 2 2 2" xfId="404" xr:uid="{CAEBCAE2-D194-474E-9CFE-5A7F4831DE4D}"/>
    <cellStyle name="Normal 6 3 2 2 2 3" xfId="405" xr:uid="{2F427BE2-02F1-4CD7-A23B-63E4F23C353C}"/>
    <cellStyle name="Normal 6 3 2 2 3" xfId="167" xr:uid="{9A96C821-DF53-465E-A131-7074F930A6D6}"/>
    <cellStyle name="Normal 6 3 2 2 3 2" xfId="406" xr:uid="{E39B3A67-2A3A-4B84-BDAE-F8136C1DA24C}"/>
    <cellStyle name="Normal 6 3 2 2 4" xfId="407" xr:uid="{D74001AE-A549-461D-8C31-DFBA9128EAD4}"/>
    <cellStyle name="Normal 6 3 2 3" xfId="168" xr:uid="{3609E4E6-937E-42B3-BC91-D473C9ABD1C6}"/>
    <cellStyle name="Normal 6 3 2 3 2" xfId="169" xr:uid="{386A39ED-74EF-4B65-BE3C-056315D4E1E9}"/>
    <cellStyle name="Normal 6 3 2 3 2 2" xfId="408" xr:uid="{13D5374C-8EE3-4731-8584-FD8C8E05EC20}"/>
    <cellStyle name="Normal 6 3 2 3 3" xfId="409" xr:uid="{B88F027D-D35B-4EB4-A2FE-FA55F150549F}"/>
    <cellStyle name="Normal 6 3 2 4" xfId="170" xr:uid="{F2F7EE44-FBD1-420A-90C0-1F577C653EB0}"/>
    <cellStyle name="Normal 6 3 2 4 2" xfId="410" xr:uid="{BE5403A1-F0D8-48B9-B281-6EB0554AB3A6}"/>
    <cellStyle name="Normal 6 3 2 5" xfId="411" xr:uid="{E8516CE1-F8E2-4DD0-96B7-45BFD6094F82}"/>
    <cellStyle name="Normal 6 3 3" xfId="171" xr:uid="{536C30BA-F4F4-4D51-994B-EE20B10E3A40}"/>
    <cellStyle name="Normal 6 3 3 2" xfId="172" xr:uid="{78BC857F-95EC-4256-AD45-2944EC20D8A7}"/>
    <cellStyle name="Normal 6 3 3 2 2" xfId="173" xr:uid="{D6A2DC7F-3F1F-4BD3-AE1A-43B3E73BD0E2}"/>
    <cellStyle name="Normal 6 3 3 2 2 2" xfId="412" xr:uid="{34701694-554B-4A9E-8367-16360D934549}"/>
    <cellStyle name="Normal 6 3 3 2 3" xfId="413" xr:uid="{FC19879C-0FD5-470B-B2A9-D1F9C9BD94D7}"/>
    <cellStyle name="Normal 6 3 3 3" xfId="174" xr:uid="{A1F384ED-1E8D-4301-8403-BE0BBA5691D6}"/>
    <cellStyle name="Normal 6 3 3 3 2" xfId="414" xr:uid="{57B2B31E-7516-4BA7-9D99-AEF1B6928D34}"/>
    <cellStyle name="Normal 6 3 3 4" xfId="415" xr:uid="{A8F2ECDB-6AA5-4454-91A9-2B1E21892F98}"/>
    <cellStyle name="Normal 6 3 4" xfId="175" xr:uid="{754CD587-66F9-4D0B-9A99-AD797DE0B6CD}"/>
    <cellStyle name="Normal 6 3 4 2" xfId="176" xr:uid="{FD1B9AE3-8091-4BA3-A405-1EC6979143A3}"/>
    <cellStyle name="Normal 6 3 4 2 2" xfId="416" xr:uid="{44CF4EAD-1E0E-4EE1-A6C9-12933A05ECEC}"/>
    <cellStyle name="Normal 6 3 4 3" xfId="417" xr:uid="{FD81FDB3-396A-49E6-9128-0ABAB68AE828}"/>
    <cellStyle name="Normal 6 3 5" xfId="177" xr:uid="{5C3B5631-0D17-45AD-9E4F-1B67B627ACCE}"/>
    <cellStyle name="Normal 6 3 5 2" xfId="418" xr:uid="{BE01382C-097C-4081-80FF-2A2DFE2B6B05}"/>
    <cellStyle name="Normal 6 3 6" xfId="419" xr:uid="{7A989F5F-E2AA-4B03-8E46-0E0944CC1DB9}"/>
    <cellStyle name="Normal 6 4" xfId="97" xr:uid="{3EF7F7C8-452E-4AC5-AC07-98F1A84E61D9}"/>
    <cellStyle name="Normal 6 4 2" xfId="178" xr:uid="{3B2B8F65-F766-4125-84A7-4B1B7333E775}"/>
    <cellStyle name="Normal 6 4 2 2" xfId="179" xr:uid="{27505C9C-3637-4F5C-91C8-BC4A7AEA7906}"/>
    <cellStyle name="Normal 6 4 2 2 2" xfId="180" xr:uid="{A3E23676-1921-47E3-A1D3-8FFC5213A042}"/>
    <cellStyle name="Normal 6 4 2 2 2 2" xfId="420" xr:uid="{CD646016-7F6C-4AE7-A3E4-0AE2BF9FF511}"/>
    <cellStyle name="Normal 6 4 2 2 2 2 2" xfId="421" xr:uid="{7C64E7B9-9E71-4A9D-8376-0D249A63E908}"/>
    <cellStyle name="Normal 6 4 2 2 2 3" xfId="422" xr:uid="{22E5D6A4-8C09-4AA1-A664-36901E7806AA}"/>
    <cellStyle name="Normal 6 4 2 2 3" xfId="423" xr:uid="{D35B6C04-430A-493B-B9E7-5081EF176788}"/>
    <cellStyle name="Normal 6 4 2 2 3 2" xfId="424" xr:uid="{04DC9D00-5371-419A-A1EF-EA213CA02235}"/>
    <cellStyle name="Normal 6 4 2 2 4" xfId="425" xr:uid="{B5FDB27C-8C8B-4DF5-AA80-702A6B20D422}"/>
    <cellStyle name="Normal 6 4 2 3" xfId="181" xr:uid="{BBDB0C67-DD9B-4959-B24C-1B92E78DC6BA}"/>
    <cellStyle name="Normal 6 4 2 3 2" xfId="426" xr:uid="{DCCD79BA-6ABD-4570-A433-F9B2B54A29DE}"/>
    <cellStyle name="Normal 6 4 2 3 2 2" xfId="427" xr:uid="{FB229D46-3192-4B03-8E95-51D3FDEC4C85}"/>
    <cellStyle name="Normal 6 4 2 3 3" xfId="428" xr:uid="{0E9115B0-79D1-497F-AEDE-BF2D97870833}"/>
    <cellStyle name="Normal 6 4 2 4" xfId="429" xr:uid="{BE3ED983-8D7D-4E7D-842C-1EFE54716EAF}"/>
    <cellStyle name="Normal 6 4 2 4 2" xfId="430" xr:uid="{63A8C0B3-C441-4874-8283-8FC13BCFCFFC}"/>
    <cellStyle name="Normal 6 4 2 5" xfId="431" xr:uid="{EEB89BD1-644D-4088-92F2-6B7C3415D395}"/>
    <cellStyle name="Normal 6 4 3" xfId="182" xr:uid="{3BACFC06-977A-452A-995F-EC943E2A1E9A}"/>
    <cellStyle name="Normal 6 4 3 2" xfId="183" xr:uid="{0E3C87B3-C7E9-4DC4-9313-17F21FFF7D14}"/>
    <cellStyle name="Normal 6 4 3 2 2" xfId="432" xr:uid="{261AD6DA-1898-4730-9306-745E573B9921}"/>
    <cellStyle name="Normal 6 4 3 2 2 2" xfId="433" xr:uid="{014ECEFD-DABD-4895-9BDA-470FCA5F8A10}"/>
    <cellStyle name="Normal 6 4 3 2 3" xfId="434" xr:uid="{ADAC8440-1410-4C33-8485-73DF39241766}"/>
    <cellStyle name="Normal 6 4 3 3" xfId="435" xr:uid="{7E8038A8-4D9E-4484-9CA9-E650FEBF8275}"/>
    <cellStyle name="Normal 6 4 3 3 2" xfId="436" xr:uid="{8A9CA5AA-7D33-4EB1-9BE3-A99A99CFC5A7}"/>
    <cellStyle name="Normal 6 4 3 4" xfId="437" xr:uid="{05BA9B19-7429-4A78-9CF8-3F46DE9DFC87}"/>
    <cellStyle name="Normal 6 4 4" xfId="184" xr:uid="{EAAE2A4A-276E-4D7A-8DDC-D861058BF4FE}"/>
    <cellStyle name="Normal 6 4 4 2" xfId="438" xr:uid="{B42A2653-3165-40ED-9A2E-1371B99A534F}"/>
    <cellStyle name="Normal 6 4 4 2 2" xfId="439" xr:uid="{111C904F-C05B-4E64-BD32-FC7182E70067}"/>
    <cellStyle name="Normal 6 4 4 3" xfId="440" xr:uid="{4F88DBAD-15C0-4D01-9502-8EB524EFA16D}"/>
    <cellStyle name="Normal 6 4 5" xfId="441" xr:uid="{A90A5C0D-576A-4E03-BD39-0CDA77BEE1EB}"/>
    <cellStyle name="Normal 6 4 5 2" xfId="442" xr:uid="{72028150-FFC4-43ED-8D46-413EEEA18EAE}"/>
    <cellStyle name="Normal 6 4 6" xfId="443" xr:uid="{0E59E721-B183-4D77-B185-B47E69D7736E}"/>
    <cellStyle name="Normal 6 5" xfId="185" xr:uid="{EBFF7CD8-F1C1-40FE-8B02-00B0E52330E1}"/>
    <cellStyle name="Normal 6 5 2" xfId="186" xr:uid="{E6CBDD1C-8E76-4075-9C29-336F8EF04779}"/>
    <cellStyle name="Normal 6 5 2 2" xfId="187" xr:uid="{07EE5E3C-A426-4E27-89EB-39C8571ECC7F}"/>
    <cellStyle name="Normal 6 5 2 2 2" xfId="444" xr:uid="{E346298F-B50C-461B-9AD1-07569604BAE7}"/>
    <cellStyle name="Normal 6 5 2 2 2 2" xfId="445" xr:uid="{A7E37FED-1FAD-42BB-919D-C63D21DBB26D}"/>
    <cellStyle name="Normal 6 5 2 2 3" xfId="446" xr:uid="{7DE06551-1A7F-482B-A402-85391FC79C7D}"/>
    <cellStyle name="Normal 6 5 2 3" xfId="447" xr:uid="{600AB7E7-EBE5-42BE-8C5D-D3110644FE67}"/>
    <cellStyle name="Normal 6 5 2 3 2" xfId="448" xr:uid="{6A27A58F-676F-4D8C-993C-6AC7D6EA562B}"/>
    <cellStyle name="Normal 6 5 2 4" xfId="449" xr:uid="{F079E49F-6D56-4D00-A8B0-6FBC89B8ED7F}"/>
    <cellStyle name="Normal 6 5 3" xfId="188" xr:uid="{F1351532-D85D-44F8-A179-17081343DB53}"/>
    <cellStyle name="Normal 6 5 3 2" xfId="450" xr:uid="{F7B7E074-20E7-4323-9D4D-8F60F20E1883}"/>
    <cellStyle name="Normal 6 5 3 2 2" xfId="451" xr:uid="{99AAEC45-2BB3-4A14-ACD0-BA8AFB2236C4}"/>
    <cellStyle name="Normal 6 5 3 3" xfId="452" xr:uid="{2F20ED88-2CA3-4B8D-94CC-426D985F30ED}"/>
    <cellStyle name="Normal 6 5 4" xfId="453" xr:uid="{91B91E2F-9315-4F93-978E-4F818C5FFDF2}"/>
    <cellStyle name="Normal 6 5 4 2" xfId="454" xr:uid="{52D99722-006A-40A5-B82F-4FF127047659}"/>
    <cellStyle name="Normal 6 5 5" xfId="455" xr:uid="{9BBBD879-84B9-4FBF-93D1-61AF7AE5DF4E}"/>
    <cellStyle name="Normal 6 6" xfId="189" xr:uid="{BA5EBED3-D9A6-42E9-AFEA-E9A8D13E72B5}"/>
    <cellStyle name="Normal 6 6 2" xfId="190" xr:uid="{28A923F4-89C0-4496-A5B2-DC7EFAB6B13E}"/>
    <cellStyle name="Normal 6 6 2 2" xfId="456" xr:uid="{3DEE5945-35DF-4989-ADCC-A545D782C79B}"/>
    <cellStyle name="Normal 6 6 2 2 2" xfId="457" xr:uid="{33FAD855-802B-458D-AB8C-33DE508F826F}"/>
    <cellStyle name="Normal 6 6 2 3" xfId="458" xr:uid="{8182E95E-15AB-4721-8EAB-0972A566572E}"/>
    <cellStyle name="Normal 6 6 3" xfId="459" xr:uid="{F29862FC-DB2B-4151-9CD7-D7B617270612}"/>
    <cellStyle name="Normal 6 6 3 2" xfId="460" xr:uid="{8495BD34-F5DE-40CF-AB72-A9B2F69B8B73}"/>
    <cellStyle name="Normal 6 6 4" xfId="461" xr:uid="{ADF8EFAF-5116-4826-82FC-81E5AC121548}"/>
    <cellStyle name="Normal 6 7" xfId="191" xr:uid="{7F099726-4E8A-4C11-8250-B9C115AF6396}"/>
    <cellStyle name="Normal 6 7 2" xfId="462" xr:uid="{2C274446-3C26-4104-B851-21A7D68AFB4E}"/>
    <cellStyle name="Normal 6 7 2 2" xfId="463" xr:uid="{92A3035D-F6CA-4470-A2C7-A4777E35B1D0}"/>
    <cellStyle name="Normal 6 7 3" xfId="464" xr:uid="{B5A20045-1540-4827-962E-F456023ED948}"/>
    <cellStyle name="Normal 6 8" xfId="465" xr:uid="{A823F158-B53F-4ACE-A259-F5F4CF839F34}"/>
    <cellStyle name="Normal 6 8 2" xfId="466" xr:uid="{7C6CF5A2-0A78-4E1E-87C4-4ABF8F950937}"/>
    <cellStyle name="Normal 6 9" xfId="467" xr:uid="{B3700078-5035-4001-BBF2-3E0142FC7827}"/>
    <cellStyle name="Normal 7" xfId="76" xr:uid="{2A2D8077-BCEB-4C1F-AF8A-1900DAC1B7DE}"/>
    <cellStyle name="Normal 7 2" xfId="98" xr:uid="{B78351F0-7B3A-4E6E-97A2-158B7A1CE10F}"/>
    <cellStyle name="Normal 7 2 2" xfId="99" xr:uid="{600051BF-2F5E-423C-8833-599FC2B35B95}"/>
    <cellStyle name="Normal 7 2 2 2" xfId="192" xr:uid="{756ABF57-8574-484E-B781-BE3E4D88EBCE}"/>
    <cellStyle name="Normal 7 2 2 2 2" xfId="193" xr:uid="{B78AADFB-CF6F-429D-9449-5DAEB7DE9511}"/>
    <cellStyle name="Normal 7 2 2 2 2 2" xfId="194" xr:uid="{CBE34803-B4E6-415E-873C-1A92F1C8E0F8}"/>
    <cellStyle name="Normal 7 2 2 2 2 2 2" xfId="468" xr:uid="{2CB0346A-AC37-457F-B8C0-5CAA3A393E23}"/>
    <cellStyle name="Normal 7 2 2 2 2 3" xfId="469" xr:uid="{0389AC1B-5642-4CF9-977D-82396B41F172}"/>
    <cellStyle name="Normal 7 2 2 2 3" xfId="195" xr:uid="{0947AFEE-9894-4D52-93AD-7828FCA1080A}"/>
    <cellStyle name="Normal 7 2 2 2 3 2" xfId="470" xr:uid="{C11A88BB-BB74-4AAD-9B77-FEC6FE1B0731}"/>
    <cellStyle name="Normal 7 2 2 2 4" xfId="471" xr:uid="{8576D635-988A-46A3-8C94-92D829B71BC6}"/>
    <cellStyle name="Normal 7 2 2 3" xfId="196" xr:uid="{2455B572-5FB0-44C8-A7F1-F0056606C841}"/>
    <cellStyle name="Normal 7 2 2 3 2" xfId="197" xr:uid="{C2A8E92F-5D95-41DF-A590-20087FB4BC42}"/>
    <cellStyle name="Normal 7 2 2 3 2 2" xfId="472" xr:uid="{862C5F1D-9D8E-4372-8C1C-2B4EC25B9AD2}"/>
    <cellStyle name="Normal 7 2 2 3 3" xfId="473" xr:uid="{9090660C-D998-4A74-9F3B-0B90EB06CEAA}"/>
    <cellStyle name="Normal 7 2 2 4" xfId="198" xr:uid="{B87F6FBD-BB21-4F31-8401-01D37C4E62F7}"/>
    <cellStyle name="Normal 7 2 2 4 2" xfId="474" xr:uid="{2B4099BF-C4B0-476F-A62A-43ADB7FD281C}"/>
    <cellStyle name="Normal 7 2 2 5" xfId="475" xr:uid="{5723A21B-B675-4815-950A-2684F6B8A139}"/>
    <cellStyle name="Normal 7 2 3" xfId="199" xr:uid="{11BC7CFC-7864-4BE9-BDA7-B1FE3103E352}"/>
    <cellStyle name="Normal 7 2 3 2" xfId="200" xr:uid="{7DB9AC4C-E8BC-407A-A668-E2235355CAFA}"/>
    <cellStyle name="Normal 7 2 3 2 2" xfId="201" xr:uid="{6A3A0892-5334-4AA5-8837-B516A0EE7B0D}"/>
    <cellStyle name="Normal 7 2 3 2 2 2" xfId="476" xr:uid="{ACF4DA50-E4B0-4478-A837-320CB7A49DF0}"/>
    <cellStyle name="Normal 7 2 3 2 3" xfId="477" xr:uid="{4CE40910-FA18-409F-B7A7-521B006FEC3C}"/>
    <cellStyle name="Normal 7 2 3 3" xfId="202" xr:uid="{30AC50BE-0968-4037-ACDB-224C699237A2}"/>
    <cellStyle name="Normal 7 2 3 3 2" xfId="478" xr:uid="{F60D3D1A-6341-4873-99A6-4A31636CAF13}"/>
    <cellStyle name="Normal 7 2 3 4" xfId="479" xr:uid="{55CF233F-E029-443B-A38A-894D2CAEB6BD}"/>
    <cellStyle name="Normal 7 2 4" xfId="203" xr:uid="{33285EBE-12FB-48F4-827D-F40C5C514013}"/>
    <cellStyle name="Normal 7 2 4 2" xfId="204" xr:uid="{05A25271-AE3C-4299-B1DF-B6B533779B7E}"/>
    <cellStyle name="Normal 7 2 4 2 2" xfId="480" xr:uid="{9A2E015B-280F-4CA9-9D43-E0EDA4A04124}"/>
    <cellStyle name="Normal 7 2 4 3" xfId="481" xr:uid="{2CC46C44-A285-4B4B-8C6E-206975CEBD2E}"/>
    <cellStyle name="Normal 7 2 5" xfId="205" xr:uid="{C979018E-43F9-443F-8E0B-0A9B988323F8}"/>
    <cellStyle name="Normal 7 2 5 2" xfId="482" xr:uid="{9E6CAB10-3CC1-4946-BA28-D700A6419DB2}"/>
    <cellStyle name="Normal 7 2 6" xfId="483" xr:uid="{9FD8CB3F-53A5-49A7-95AD-890B112E2317}"/>
    <cellStyle name="Normal 7 3" xfId="100" xr:uid="{DA8455C6-765E-47B5-B17E-5CE381FD0F66}"/>
    <cellStyle name="Normal 7 3 2" xfId="206" xr:uid="{5EFB7DB0-7D1E-4EB4-8009-0771661492C8}"/>
    <cellStyle name="Normal 7 3 2 2" xfId="207" xr:uid="{E3733F69-D26F-4666-8054-75BEBF2B9C48}"/>
    <cellStyle name="Normal 7 3 2 2 2" xfId="208" xr:uid="{16A6D3D1-329A-48FB-AF9B-EF3275042AE8}"/>
    <cellStyle name="Normal 7 3 2 2 2 2" xfId="484" xr:uid="{FCF02D75-D5F8-4689-8371-7D85E33D23AE}"/>
    <cellStyle name="Normal 7 3 2 2 2 2 2" xfId="485" xr:uid="{0056C8DE-149C-488B-8ED0-6421375C2AF7}"/>
    <cellStyle name="Normal 7 3 2 2 2 3" xfId="486" xr:uid="{DCB7558E-247C-4315-8277-BAD2B2D52EA2}"/>
    <cellStyle name="Normal 7 3 2 2 3" xfId="487" xr:uid="{82112A5B-A73A-447E-B5B2-A0792AE8800D}"/>
    <cellStyle name="Normal 7 3 2 2 3 2" xfId="488" xr:uid="{30AD1DE4-63ED-4BA6-B6DD-80050705F38F}"/>
    <cellStyle name="Normal 7 3 2 2 4" xfId="489" xr:uid="{C6ABE27B-33C9-41BF-BE7E-D7ECC9102491}"/>
    <cellStyle name="Normal 7 3 2 3" xfId="209" xr:uid="{A21D2341-BA6F-4A9C-A6A3-72657D8977E8}"/>
    <cellStyle name="Normal 7 3 2 3 2" xfId="490" xr:uid="{97B2FABC-95B2-442C-85EA-283804B9031A}"/>
    <cellStyle name="Normal 7 3 2 3 2 2" xfId="491" xr:uid="{DC882EB9-8E1F-449E-B6C5-1579C3C9097F}"/>
    <cellStyle name="Normal 7 3 2 3 3" xfId="492" xr:uid="{61C1EDC3-393D-4B2A-9B5D-1E8D02F93400}"/>
    <cellStyle name="Normal 7 3 2 4" xfId="493" xr:uid="{635781AB-6471-43A7-901E-C248799EDD9C}"/>
    <cellStyle name="Normal 7 3 2 4 2" xfId="494" xr:uid="{7ABC752F-8314-457B-9FA2-7282858119DA}"/>
    <cellStyle name="Normal 7 3 2 5" xfId="495" xr:uid="{DFCFCD31-D29F-4D1C-AF1B-D68100957F0B}"/>
    <cellStyle name="Normal 7 3 3" xfId="210" xr:uid="{7B289470-0F02-4DDD-AFD1-0F2531F10CCD}"/>
    <cellStyle name="Normal 7 3 3 2" xfId="211" xr:uid="{309FF7DE-FF3C-4421-B0A3-D9E2C3AE0515}"/>
    <cellStyle name="Normal 7 3 3 2 2" xfId="496" xr:uid="{11A56D89-5128-47F4-B469-283B88F75278}"/>
    <cellStyle name="Normal 7 3 3 2 2 2" xfId="497" xr:uid="{55ADEA43-5635-44E5-A81E-28B3EF9ACD79}"/>
    <cellStyle name="Normal 7 3 3 2 3" xfId="498" xr:uid="{EC59375F-9A09-48FC-B687-8B11D1B1001B}"/>
    <cellStyle name="Normal 7 3 3 3" xfId="499" xr:uid="{FF0A17A9-937F-403B-B0CE-572C24B36E53}"/>
    <cellStyle name="Normal 7 3 3 3 2" xfId="500" xr:uid="{54076ACE-88DE-4886-A881-0AC57DA84F96}"/>
    <cellStyle name="Normal 7 3 3 4" xfId="501" xr:uid="{36FD0BB6-D6F5-4342-93BF-0112F6F1456E}"/>
    <cellStyle name="Normal 7 3 4" xfId="212" xr:uid="{0805E652-FDE4-418D-9CA9-74F76E21C7C4}"/>
    <cellStyle name="Normal 7 3 4 2" xfId="502" xr:uid="{9AB51C7F-B197-499A-BFED-CF41400513D5}"/>
    <cellStyle name="Normal 7 3 4 2 2" xfId="503" xr:uid="{58DFD107-1A9E-4970-B16A-B35E494096DF}"/>
    <cellStyle name="Normal 7 3 4 3" xfId="504" xr:uid="{1EA4667D-8590-406E-A1C8-6C8B3E4253F2}"/>
    <cellStyle name="Normal 7 3 5" xfId="505" xr:uid="{1003898F-A0B3-462B-905E-E0396CE2D40E}"/>
    <cellStyle name="Normal 7 3 5 2" xfId="506" xr:uid="{00740BC1-C03E-4287-AE8D-4EE96AFBA656}"/>
    <cellStyle name="Normal 7 3 6" xfId="507" xr:uid="{9D2D773F-82D0-4850-9A3D-24CAA24A74A4}"/>
    <cellStyle name="Normal 7 4" xfId="213" xr:uid="{32FEAC3A-CEAF-4E30-8C62-07E97B94DB7D}"/>
    <cellStyle name="Normal 7 4 2" xfId="214" xr:uid="{9B9BEE7A-99A4-4750-A79A-F5795E062994}"/>
    <cellStyle name="Normal 7 4 2 2" xfId="215" xr:uid="{81C5B924-44DD-43A6-ADDC-D025138A5115}"/>
    <cellStyle name="Normal 7 4 2 2 2" xfId="508" xr:uid="{A3E90B9F-FF88-4BD7-A2E1-CA93A3ED1CF7}"/>
    <cellStyle name="Normal 7 4 2 2 2 2" xfId="509" xr:uid="{D8152BFC-68CC-49F5-8AB0-814CEB200E45}"/>
    <cellStyle name="Normal 7 4 2 2 3" xfId="510" xr:uid="{240C87C7-0CA1-4434-A911-369DD2FB56D8}"/>
    <cellStyle name="Normal 7 4 2 3" xfId="511" xr:uid="{1FA62649-C30C-40F1-8FAA-A24D7995A75A}"/>
    <cellStyle name="Normal 7 4 2 3 2" xfId="512" xr:uid="{3C0DD0C2-7035-4E63-B7B0-33CBEBCE8B36}"/>
    <cellStyle name="Normal 7 4 2 4" xfId="513" xr:uid="{F6266D1A-446A-492F-92AE-D1CAD83BD2CA}"/>
    <cellStyle name="Normal 7 4 3" xfId="216" xr:uid="{D9370401-5065-4BC0-97EB-D8CF6682E901}"/>
    <cellStyle name="Normal 7 4 3 2" xfId="514" xr:uid="{B1BBC4A2-DC2F-4406-89DC-E1978B943FA8}"/>
    <cellStyle name="Normal 7 4 3 2 2" xfId="515" xr:uid="{2AB1A4C2-A4AD-43AD-B764-6BCB92C95B3B}"/>
    <cellStyle name="Normal 7 4 3 3" xfId="516" xr:uid="{7ACB9685-3AE6-4B23-8162-8D9DA7F9A329}"/>
    <cellStyle name="Normal 7 4 4" xfId="517" xr:uid="{7D3A68FA-21E9-4B8C-B50F-7B27D89CA71A}"/>
    <cellStyle name="Normal 7 4 4 2" xfId="518" xr:uid="{833A59F6-2132-417A-A7DB-19BB6C7EA0B6}"/>
    <cellStyle name="Normal 7 4 5" xfId="519" xr:uid="{74A71F05-E793-4F65-8A16-F7D65D2825DE}"/>
    <cellStyle name="Normal 7 5" xfId="217" xr:uid="{5E0616B8-B577-40E5-8E8C-7658F624105D}"/>
    <cellStyle name="Normal 7 5 2" xfId="218" xr:uid="{D091CB1B-41AA-4393-888F-B36F4FA2ABE0}"/>
    <cellStyle name="Normal 7 5 2 2" xfId="520" xr:uid="{EB86F35B-3815-48D0-BD88-EAF269EDF103}"/>
    <cellStyle name="Normal 7 5 2 2 2" xfId="521" xr:uid="{194BCD04-40E4-4AD8-BD34-72B515FE91E3}"/>
    <cellStyle name="Normal 7 5 2 3" xfId="522" xr:uid="{EDE7AA2A-529D-4E82-B81B-654F8E696477}"/>
    <cellStyle name="Normal 7 5 3" xfId="523" xr:uid="{62BDE4EA-73DD-4547-A267-4DBE23CBF78E}"/>
    <cellStyle name="Normal 7 5 3 2" xfId="524" xr:uid="{AD8FF52B-F91E-4160-B27F-00F19FE67128}"/>
    <cellStyle name="Normal 7 5 4" xfId="525" xr:uid="{43FF1C20-95D3-4E93-AB17-7F8CAF79C80F}"/>
    <cellStyle name="Normal 7 6" xfId="219" xr:uid="{151CF555-A183-432F-8E44-7B9321AF26CA}"/>
    <cellStyle name="Normal 7 6 2" xfId="526" xr:uid="{65BFA2F5-AE5E-4E2B-9076-3DF82B5AA02F}"/>
    <cellStyle name="Normal 7 6 2 2" xfId="527" xr:uid="{F9B61A3A-E5EC-4EB2-9A7C-B269AA70A31D}"/>
    <cellStyle name="Normal 7 6 3" xfId="528" xr:uid="{5137212D-400F-448C-9230-CE919F6A9F13}"/>
    <cellStyle name="Normal 7 7" xfId="529" xr:uid="{EB94E6FD-BCA9-4C90-B422-642AE7D81009}"/>
    <cellStyle name="Normal 7 7 2" xfId="530" xr:uid="{3A031675-2E3E-4F4A-BCD5-8A319656D4A0}"/>
    <cellStyle name="Normal 7 8" xfId="531" xr:uid="{37477F23-095A-4CF9-AC99-BA6FDE360945}"/>
    <cellStyle name="Normal 8" xfId="77" xr:uid="{A1155BAA-3A92-4E14-82F0-2021BC007411}"/>
    <cellStyle name="Normal 8 2" xfId="101" xr:uid="{E30FFC78-B88C-4E19-A9E5-0E3A85A0D846}"/>
    <cellStyle name="Normal 8 2 2" xfId="102" xr:uid="{1188E48D-A294-4AA1-90C1-269620F115B6}"/>
    <cellStyle name="Normal 8 2 2 2" xfId="220" xr:uid="{F518DA11-1BE4-43A7-B80D-3328143F6415}"/>
    <cellStyle name="Normal 8 2 2 2 2" xfId="221" xr:uid="{3F1B1208-4676-43A5-B616-554523EA9331}"/>
    <cellStyle name="Normal 8 2 2 2 2 2" xfId="222" xr:uid="{E974CCEC-EE9C-4D72-95F8-9EFB9432EF50}"/>
    <cellStyle name="Normal 8 2 2 2 2 2 2" xfId="532" xr:uid="{2BB0FFBC-8AB9-467A-91D1-0E8C3C7DB249}"/>
    <cellStyle name="Normal 8 2 2 2 2 3" xfId="533" xr:uid="{79B8384A-5ED6-478B-A179-EFBB0E6E277C}"/>
    <cellStyle name="Normal 8 2 2 2 3" xfId="223" xr:uid="{692D0280-16CD-4108-885E-982FF4105C68}"/>
    <cellStyle name="Normal 8 2 2 2 3 2" xfId="534" xr:uid="{6A7444E8-34E7-4743-B8AA-7654091B7198}"/>
    <cellStyle name="Normal 8 2 2 2 4" xfId="535" xr:uid="{EB566344-02C9-4FD7-93D6-E46B8081B305}"/>
    <cellStyle name="Normal 8 2 2 3" xfId="224" xr:uid="{6A202AFF-D336-425B-81C7-E0EF6B70B841}"/>
    <cellStyle name="Normal 8 2 2 3 2" xfId="225" xr:uid="{EA75AAFF-83F0-49AB-9D08-F2BF2154B3BD}"/>
    <cellStyle name="Normal 8 2 2 3 2 2" xfId="536" xr:uid="{25623436-434D-4F31-9F6D-789249158DB3}"/>
    <cellStyle name="Normal 8 2 2 3 3" xfId="537" xr:uid="{90D63465-EDB8-4B8C-80B2-D77C2CCCC8C8}"/>
    <cellStyle name="Normal 8 2 2 4" xfId="226" xr:uid="{AF6E9F97-9DC9-4C62-B83E-98E156DCEC80}"/>
    <cellStyle name="Normal 8 2 2 4 2" xfId="538" xr:uid="{E2102D3A-D4F6-4155-8CB5-435E16A98CC7}"/>
    <cellStyle name="Normal 8 2 2 5" xfId="539" xr:uid="{FB584B76-A81D-4E5E-83B1-4CCF0E632451}"/>
    <cellStyle name="Normal 8 2 3" xfId="227" xr:uid="{308CC7F4-9369-41AB-BBD9-0790C4BDD02E}"/>
    <cellStyle name="Normal 8 2 3 2" xfId="228" xr:uid="{39586D75-D508-4D39-87F0-7D361DAA4102}"/>
    <cellStyle name="Normal 8 2 3 2 2" xfId="229" xr:uid="{4BBB8913-0BD0-4CBE-B249-7E0EC41ABA7B}"/>
    <cellStyle name="Normal 8 2 3 2 2 2" xfId="540" xr:uid="{11636AEF-3404-481B-B03C-97A4EF8B9B49}"/>
    <cellStyle name="Normal 8 2 3 2 3" xfId="541" xr:uid="{CBC582DC-75DC-4990-BE8B-2DC9B51C3094}"/>
    <cellStyle name="Normal 8 2 3 3" xfId="230" xr:uid="{4B21B38E-C052-4F68-B65A-21D7DFBF001C}"/>
    <cellStyle name="Normal 8 2 3 3 2" xfId="542" xr:uid="{EA7A8FF5-0DFA-4829-8873-57FDE7197971}"/>
    <cellStyle name="Normal 8 2 3 4" xfId="543" xr:uid="{B0DB2F2C-3776-428F-B2D3-41651D45E9F1}"/>
    <cellStyle name="Normal 8 2 4" xfId="231" xr:uid="{45ED0BDE-6CE4-46A6-9B34-C23E9A099F37}"/>
    <cellStyle name="Normal 8 2 4 2" xfId="232" xr:uid="{DEA4D3D2-4343-4EF7-B5BF-1AD350C7F799}"/>
    <cellStyle name="Normal 8 2 4 2 2" xfId="544" xr:uid="{D60A36A9-A8DE-4A38-AAA7-F09354FDD0F4}"/>
    <cellStyle name="Normal 8 2 4 3" xfId="545" xr:uid="{61C2B180-982C-4AC5-A55D-5BEDAE69C1D6}"/>
    <cellStyle name="Normal 8 2 5" xfId="233" xr:uid="{0569AAA9-315D-4101-83EB-C30272AE8609}"/>
    <cellStyle name="Normal 8 2 5 2" xfId="546" xr:uid="{088E095D-CB4A-4D51-8A74-3F922D8BC957}"/>
    <cellStyle name="Normal 8 2 6" xfId="547" xr:uid="{B12FF34F-8798-4F75-807B-7DF56E96A1DC}"/>
    <cellStyle name="Normal 8 3" xfId="103" xr:uid="{EFCE2588-5F51-4972-9769-6BE904C9C591}"/>
    <cellStyle name="Normal 8 3 2" xfId="234" xr:uid="{20D9AA21-FCBA-4F54-9E07-C2C13BFD6637}"/>
    <cellStyle name="Normal 8 3 2 2" xfId="235" xr:uid="{C5F48CD7-063D-4E66-BADF-203E2455CC65}"/>
    <cellStyle name="Normal 8 3 2 2 2" xfId="236" xr:uid="{D9A4DCF4-C156-450F-9246-8D96A2DEEE3D}"/>
    <cellStyle name="Normal 8 3 2 2 2 2" xfId="548" xr:uid="{85A0A43A-8734-4730-AD39-1394D0E01B30}"/>
    <cellStyle name="Normal 8 3 2 2 2 2 2" xfId="549" xr:uid="{1E9C4CF9-FBDD-40CD-96E8-864875DAAD32}"/>
    <cellStyle name="Normal 8 3 2 2 2 3" xfId="550" xr:uid="{E74BC3CC-6C56-4154-B19D-E0528667CD24}"/>
    <cellStyle name="Normal 8 3 2 2 3" xfId="551" xr:uid="{D53E63D3-32D5-4E85-B4D2-314D0A74528D}"/>
    <cellStyle name="Normal 8 3 2 2 3 2" xfId="552" xr:uid="{2F8AEF83-A5D5-4F22-A329-90A68A65C388}"/>
    <cellStyle name="Normal 8 3 2 2 4" xfId="553" xr:uid="{6CDF2FBB-57FC-49B6-9DA1-A855C7933490}"/>
    <cellStyle name="Normal 8 3 2 3" xfId="237" xr:uid="{52D83A99-BB88-4D95-9226-69E41B0493F8}"/>
    <cellStyle name="Normal 8 3 2 3 2" xfId="554" xr:uid="{D178D709-EF3C-49B9-B4DD-3E0451DE150E}"/>
    <cellStyle name="Normal 8 3 2 3 2 2" xfId="555" xr:uid="{17F65BBF-2B53-4BF8-8616-CC78740A6FE1}"/>
    <cellStyle name="Normal 8 3 2 3 3" xfId="556" xr:uid="{4EE7536A-225C-4F05-936F-08FAC1D6C3D0}"/>
    <cellStyle name="Normal 8 3 2 4" xfId="557" xr:uid="{581C67DE-B47A-462B-AB9D-2E1BE619638B}"/>
    <cellStyle name="Normal 8 3 2 4 2" xfId="558" xr:uid="{BBA55D3F-7618-455F-9676-92831EB814D3}"/>
    <cellStyle name="Normal 8 3 2 5" xfId="559" xr:uid="{D47232BE-41DC-468C-A90D-ADA685D2EA69}"/>
    <cellStyle name="Normal 8 3 3" xfId="238" xr:uid="{441561BA-526D-4AD9-AC9D-666B9B6EBF42}"/>
    <cellStyle name="Normal 8 3 3 2" xfId="239" xr:uid="{AEE60A8D-400D-4A54-A8A7-87A5238CC79A}"/>
    <cellStyle name="Normal 8 3 3 2 2" xfId="560" xr:uid="{C16B5641-E40C-4340-9BFC-F3472E8C3889}"/>
    <cellStyle name="Normal 8 3 3 2 2 2" xfId="561" xr:uid="{41C891BB-98DE-403C-A69F-81C4E911DBF1}"/>
    <cellStyle name="Normal 8 3 3 2 3" xfId="562" xr:uid="{0DDF5201-4FBA-4017-BDC0-DD56FD228E0A}"/>
    <cellStyle name="Normal 8 3 3 3" xfId="563" xr:uid="{4229020D-257F-47B7-81EA-510C3DA1523C}"/>
    <cellStyle name="Normal 8 3 3 3 2" xfId="564" xr:uid="{C06D9333-4E48-4D4F-B179-32DB221C463B}"/>
    <cellStyle name="Normal 8 3 3 4" xfId="565" xr:uid="{8E34922C-D0FC-4941-B7D5-4726B94CD1AB}"/>
    <cellStyle name="Normal 8 3 4" xfId="240" xr:uid="{23E41BED-9F46-45B6-8002-D4E27F22CF48}"/>
    <cellStyle name="Normal 8 3 4 2" xfId="566" xr:uid="{510EBADB-AC32-44E5-9B14-F64A4D14C64C}"/>
    <cellStyle name="Normal 8 3 4 2 2" xfId="567" xr:uid="{420B28E0-77BF-4ADA-8826-2983FE569E15}"/>
    <cellStyle name="Normal 8 3 4 3" xfId="568" xr:uid="{EEA9CFED-62C1-4FF9-A5B7-FA4597539C49}"/>
    <cellStyle name="Normal 8 3 5" xfId="569" xr:uid="{2228EEA9-C6DB-49E3-A0D2-385BB8FF7304}"/>
    <cellStyle name="Normal 8 3 5 2" xfId="570" xr:uid="{C8BADCD1-A628-4D67-8861-41D2D98673F2}"/>
    <cellStyle name="Normal 8 3 6" xfId="571" xr:uid="{CD983BC0-C2D9-4A5F-AD53-26231E9C8307}"/>
    <cellStyle name="Normal 8 4" xfId="241" xr:uid="{9ABE39D5-D005-4845-9727-3ED4ABD9B1B1}"/>
    <cellStyle name="Normal 8 4 2" xfId="242" xr:uid="{542248DD-0A93-40C8-A369-C77C1D1ADE44}"/>
    <cellStyle name="Normal 8 4 2 2" xfId="243" xr:uid="{EE410DDE-D8EE-4150-9351-45720DB8EFE6}"/>
    <cellStyle name="Normal 8 4 2 2 2" xfId="572" xr:uid="{E5397629-B860-45C6-B022-0ECC34270622}"/>
    <cellStyle name="Normal 8 4 2 2 2 2" xfId="573" xr:uid="{FFD65675-095B-492B-9A3C-4D0A28B74E44}"/>
    <cellStyle name="Normal 8 4 2 2 3" xfId="574" xr:uid="{CA46ABBE-44BF-4AB3-8F88-16C3B1AF231D}"/>
    <cellStyle name="Normal 8 4 2 3" xfId="575" xr:uid="{25C97B78-F256-485D-8C83-08B4F82D36F1}"/>
    <cellStyle name="Normal 8 4 2 3 2" xfId="576" xr:uid="{134D0DF3-D251-4DFD-A3B3-2152DF56FCE3}"/>
    <cellStyle name="Normal 8 4 2 4" xfId="577" xr:uid="{A952DAC5-050F-4236-82E1-FDAA9C5263DF}"/>
    <cellStyle name="Normal 8 4 3" xfId="244" xr:uid="{A38F520F-7932-40D5-A2FA-5ECC7F1C6266}"/>
    <cellStyle name="Normal 8 4 3 2" xfId="578" xr:uid="{37ABD63E-4F73-43B8-9FA1-0854052FF050}"/>
    <cellStyle name="Normal 8 4 3 2 2" xfId="579" xr:uid="{2954ACA9-A184-4F85-8BAD-D7A9E4CAAD70}"/>
    <cellStyle name="Normal 8 4 3 3" xfId="580" xr:uid="{2B3BD4C2-84E7-4737-9860-CA53874ED4F7}"/>
    <cellStyle name="Normal 8 4 4" xfId="581" xr:uid="{4BE1689C-5074-4567-80CF-D2F213003AFC}"/>
    <cellStyle name="Normal 8 4 4 2" xfId="582" xr:uid="{30F3366D-16F9-4521-BF3E-8737D170B065}"/>
    <cellStyle name="Normal 8 4 5" xfId="583" xr:uid="{20ABEC93-A0BE-437A-9CFB-85E3322D25F1}"/>
    <cellStyle name="Normal 8 5" xfId="245" xr:uid="{6CF4AAD0-70AA-405E-B052-934D196F811F}"/>
    <cellStyle name="Normal 8 5 2" xfId="246" xr:uid="{378048CB-3438-4644-BBBF-A3741DBAB789}"/>
    <cellStyle name="Normal 8 5 2 2" xfId="584" xr:uid="{095C8C11-F5B1-4A2B-9194-D89A71150CA6}"/>
    <cellStyle name="Normal 8 5 2 2 2" xfId="585" xr:uid="{0183E6F3-3048-488F-BC2A-1B1EDE4517F4}"/>
    <cellStyle name="Normal 8 5 2 3" xfId="586" xr:uid="{A982A833-712F-4252-9D66-E8D0E76DE3A5}"/>
    <cellStyle name="Normal 8 5 3" xfId="587" xr:uid="{E03E1185-FDE0-4AD3-9847-7DE532309482}"/>
    <cellStyle name="Normal 8 5 3 2" xfId="588" xr:uid="{1E474864-9E1E-413D-BFC6-EC108FA5C720}"/>
    <cellStyle name="Normal 8 5 4" xfId="589" xr:uid="{7BA4A6C5-65D1-4183-B3A2-0CBB4D988AF3}"/>
    <cellStyle name="Normal 8 6" xfId="247" xr:uid="{750C7065-78CF-42B4-BDC7-52EDAAD7F5CF}"/>
    <cellStyle name="Normal 8 6 2" xfId="590" xr:uid="{22FCF775-A916-49A0-BFAC-EC8DB40883F1}"/>
    <cellStyle name="Normal 8 6 2 2" xfId="591" xr:uid="{AEB93CC0-3199-4285-A3A3-B4C33E4B20F1}"/>
    <cellStyle name="Normal 8 6 3" xfId="592" xr:uid="{21AA7E14-32BB-4428-9728-05A57871574A}"/>
    <cellStyle name="Normal 8 7" xfId="593" xr:uid="{58C6A879-4686-4489-AC59-3AFCE601E9D0}"/>
    <cellStyle name="Normal 8 7 2" xfId="594" xr:uid="{4CC45BF8-BA0A-4312-9A51-4B33AB72D7F9}"/>
    <cellStyle name="Normal 8 8" xfId="595" xr:uid="{5CFBA933-1E0A-46A3-8F2A-15CD6EF4130E}"/>
    <cellStyle name="Normal 9" xfId="78" xr:uid="{AB098009-08B6-4ED7-B006-282F908A1EBF}"/>
    <cellStyle name="Normal 9 2" xfId="79" xr:uid="{A85C9A4C-E344-4454-9C4A-37CE69565526}"/>
    <cellStyle name="Normal 9 2 2" xfId="859" xr:uid="{E4AD09B6-7AAC-47A0-9C33-4A18574C48FA}"/>
    <cellStyle name="Normal 9 2 2 2" xfId="860" xr:uid="{428414E1-F947-4B2F-8C44-A3AC2486BA41}"/>
    <cellStyle name="Normal 9 2 2 2 2" xfId="1123" xr:uid="{C0FA0835-D0AC-407A-81D0-449695D0C15E}"/>
    <cellStyle name="Normal 9 2 2 3" xfId="1122" xr:uid="{0C65A745-8BC1-4E94-B6E5-898EEAD6261F}"/>
    <cellStyle name="Normal 9 2 3" xfId="861" xr:uid="{102C8717-6F68-40E2-8889-BA45C75DB377}"/>
    <cellStyle name="Normal 9 2 3 2" xfId="1124" xr:uid="{5141AD23-DC25-4C9B-A528-559981D6E582}"/>
    <cellStyle name="Normal 9 2 4" xfId="926" xr:uid="{48E0A04C-7DEB-4F85-B12C-D39DE7491152}"/>
    <cellStyle name="Normal 9 3" xfId="104" xr:uid="{47B50B2F-BD96-47A5-BBFC-74E63901102F}"/>
    <cellStyle name="Normal 9 3 2" xfId="105" xr:uid="{D8F1AA2B-269B-4B6D-B97F-70DD1D7B9E8B}"/>
    <cellStyle name="Normal 9 3 2 2" xfId="248" xr:uid="{C4D24F5E-E87C-4FD3-A019-249FF3BC3064}"/>
    <cellStyle name="Normal 9 3 2 2 2" xfId="249" xr:uid="{0EBAC133-9F2C-4911-A72E-FC420EF92374}"/>
    <cellStyle name="Normal 9 3 2 2 2 2" xfId="250" xr:uid="{5A1F4A56-0349-4F20-8F1F-BB8E22022FC8}"/>
    <cellStyle name="Normal 9 3 2 2 2 2 2" xfId="596" xr:uid="{FB12361F-3B9B-4C85-8DB8-83AE013F9B9B}"/>
    <cellStyle name="Normal 9 3 2 2 2 3" xfId="597" xr:uid="{DA3722E7-61E0-4A2F-8F4A-8E8E214D747B}"/>
    <cellStyle name="Normal 9 3 2 2 3" xfId="251" xr:uid="{DE6C5620-CA73-485D-AD5A-294E2EFACF74}"/>
    <cellStyle name="Normal 9 3 2 2 3 2" xfId="598" xr:uid="{664726E8-C6CA-40D4-81AF-EC4E18C64CC2}"/>
    <cellStyle name="Normal 9 3 2 2 4" xfId="599" xr:uid="{FBA362F2-8DC9-434D-8AEB-7870737FC6E3}"/>
    <cellStyle name="Normal 9 3 2 3" xfId="252" xr:uid="{A364E009-3A4F-423B-8DE0-3CA736E24692}"/>
    <cellStyle name="Normal 9 3 2 3 2" xfId="253" xr:uid="{0463921C-4EAD-4495-895A-680A4E05D316}"/>
    <cellStyle name="Normal 9 3 2 3 2 2" xfId="600" xr:uid="{DAC585A1-4A2A-4E9F-939A-1A868F5FB547}"/>
    <cellStyle name="Normal 9 3 2 3 3" xfId="601" xr:uid="{EB5FE210-ADDE-4E4A-833F-1B4B63AE9844}"/>
    <cellStyle name="Normal 9 3 2 4" xfId="254" xr:uid="{A1BDD362-E3EB-4933-98BE-B4A693789E8D}"/>
    <cellStyle name="Normal 9 3 2 4 2" xfId="602" xr:uid="{BD2F90F0-65FE-4D5A-A47C-EB9BFD4A3E2B}"/>
    <cellStyle name="Normal 9 3 2 5" xfId="603" xr:uid="{C2B5B326-6E6A-409F-A4C2-EAC5EEA3A1FB}"/>
    <cellStyle name="Normal 9 3 3" xfId="255" xr:uid="{9BEA909E-4704-4FA4-99D6-C0EC757F0936}"/>
    <cellStyle name="Normal 9 3 3 2" xfId="256" xr:uid="{CB0B8FF5-6868-41B0-AA00-702CBAEE3F3D}"/>
    <cellStyle name="Normal 9 3 3 2 2" xfId="257" xr:uid="{A659C3E8-F26D-4A0D-AAA7-6C496F293E76}"/>
    <cellStyle name="Normal 9 3 3 2 2 2" xfId="604" xr:uid="{84E33CC0-E323-4D86-A431-CEB7725DC0AB}"/>
    <cellStyle name="Normal 9 3 3 2 3" xfId="605" xr:uid="{16AF1DB9-58DC-4164-83B7-EF35ED612852}"/>
    <cellStyle name="Normal 9 3 3 3" xfId="258" xr:uid="{315C670D-45A0-40DF-AE1F-C423919859E5}"/>
    <cellStyle name="Normal 9 3 3 3 2" xfId="606" xr:uid="{0FE56F9A-623D-49ED-A002-C91A0C4E05CB}"/>
    <cellStyle name="Normal 9 3 3 4" xfId="607" xr:uid="{C1F18FDF-5075-465C-A640-89C956CB7956}"/>
    <cellStyle name="Normal 9 3 4" xfId="259" xr:uid="{BEF9CDD3-1070-4C65-909E-E1FCEE2DF4AE}"/>
    <cellStyle name="Normal 9 3 4 2" xfId="260" xr:uid="{3AC91755-C629-47F0-9AA5-56FD86C8C48B}"/>
    <cellStyle name="Normal 9 3 4 2 2" xfId="608" xr:uid="{96D2D3BA-5CD6-47C8-B846-53CDDA5DE561}"/>
    <cellStyle name="Normal 9 3 4 3" xfId="609" xr:uid="{CA8D11D9-9A3F-4286-97D1-7841AF180EA1}"/>
    <cellStyle name="Normal 9 3 5" xfId="261" xr:uid="{CEE3852B-FCB8-4E9B-AC62-202BF909F25D}"/>
    <cellStyle name="Normal 9 3 5 2" xfId="610" xr:uid="{C7F4CE0B-2F8B-410D-9D50-43C5C61DD619}"/>
    <cellStyle name="Normal 9 3 6" xfId="611" xr:uid="{F7963D77-C266-4B37-8573-2F8C9BFEA69E}"/>
    <cellStyle name="Normal 9 4" xfId="106" xr:uid="{F3FE567E-2148-4A3A-B3B3-36BF4D3BC742}"/>
    <cellStyle name="Normal 9 4 2" xfId="262" xr:uid="{C966F859-40F0-4131-A14D-AF01B5F39B38}"/>
    <cellStyle name="Normal 9 4 2 2" xfId="263" xr:uid="{1917FC45-BB59-4646-B30A-1768E1291736}"/>
    <cellStyle name="Normal 9 4 2 2 2" xfId="264" xr:uid="{D2E10E94-6665-438C-BDDF-6667D04A5B6B}"/>
    <cellStyle name="Normal 9 4 2 2 2 2" xfId="612" xr:uid="{A5F0F446-0CB3-4F38-8D87-6CBE07A76398}"/>
    <cellStyle name="Normal 9 4 2 2 2 2 2" xfId="613" xr:uid="{2A3C8356-5860-4283-BD2E-E5950A9FD136}"/>
    <cellStyle name="Normal 9 4 2 2 2 3" xfId="614" xr:uid="{C118E343-B3FB-447F-863F-872C73063BD4}"/>
    <cellStyle name="Normal 9 4 2 2 3" xfId="615" xr:uid="{BD0D5918-22ED-4B50-BE6A-8D03D88E1063}"/>
    <cellStyle name="Normal 9 4 2 2 3 2" xfId="616" xr:uid="{14EAF00D-A50E-4498-B152-3CB347234D36}"/>
    <cellStyle name="Normal 9 4 2 2 4" xfId="617" xr:uid="{35325B68-DE06-4CCB-96F3-96FE68C69463}"/>
    <cellStyle name="Normal 9 4 2 3" xfId="265" xr:uid="{70062D20-8383-4034-A737-07EFD376E802}"/>
    <cellStyle name="Normal 9 4 2 3 2" xfId="618" xr:uid="{1B0C8CE0-8D3E-4DB8-97A4-E1F7D80A1711}"/>
    <cellStyle name="Normal 9 4 2 3 2 2" xfId="619" xr:uid="{6EB62576-12D5-4A2A-B3F0-F501FCDBEED5}"/>
    <cellStyle name="Normal 9 4 2 3 3" xfId="620" xr:uid="{C645751B-FFAE-4FE2-BB4A-ECC8E83877C2}"/>
    <cellStyle name="Normal 9 4 2 4" xfId="621" xr:uid="{09C5F845-B830-48FA-A54D-7CD3F4146063}"/>
    <cellStyle name="Normal 9 4 2 4 2" xfId="622" xr:uid="{BC7099E7-B905-4C6E-957E-A64D638012B0}"/>
    <cellStyle name="Normal 9 4 2 5" xfId="623" xr:uid="{859E5429-DC94-431D-B97D-7612252950D6}"/>
    <cellStyle name="Normal 9 4 3" xfId="266" xr:uid="{FF6BA283-CFD2-4B2A-BF1B-9571DDB0C9DD}"/>
    <cellStyle name="Normal 9 4 3 2" xfId="267" xr:uid="{889B6881-BDB4-46D5-A715-00CD0BEADA4A}"/>
    <cellStyle name="Normal 9 4 3 2 2" xfId="624" xr:uid="{508B6E1D-C702-432B-96D6-594963578ACC}"/>
    <cellStyle name="Normal 9 4 3 2 2 2" xfId="625" xr:uid="{A51FD926-1F97-40EA-8618-05EA825FFD1B}"/>
    <cellStyle name="Normal 9 4 3 2 3" xfId="626" xr:uid="{EBE2CA71-25A5-4FB6-B929-28B6A4FFD8A4}"/>
    <cellStyle name="Normal 9 4 3 3" xfId="627" xr:uid="{E81022E2-04DF-4E7F-A28C-97C2930E398E}"/>
    <cellStyle name="Normal 9 4 3 3 2" xfId="628" xr:uid="{8D63670E-B266-4AD5-A45D-761467B3BA3F}"/>
    <cellStyle name="Normal 9 4 3 4" xfId="629" xr:uid="{6A24F0A5-7272-43C5-9602-5F96814CF308}"/>
    <cellStyle name="Normal 9 4 4" xfId="268" xr:uid="{40C92AF0-CF7C-4BBF-B829-27A225DD9782}"/>
    <cellStyle name="Normal 9 4 4 2" xfId="630" xr:uid="{47B0B9FD-7618-457C-9B7D-8717C0EDBB27}"/>
    <cellStyle name="Normal 9 4 4 2 2" xfId="631" xr:uid="{C43F289C-BD54-4A93-8602-3F2B5B9C09B9}"/>
    <cellStyle name="Normal 9 4 4 3" xfId="632" xr:uid="{2490BD56-FACC-4CFC-B3D0-DD4055688122}"/>
    <cellStyle name="Normal 9 4 5" xfId="633" xr:uid="{3AA51D15-89EC-49C3-8D8C-2EFD904E692B}"/>
    <cellStyle name="Normal 9 4 5 2" xfId="634" xr:uid="{69E6C806-34BF-493C-AF82-E09C43F9B865}"/>
    <cellStyle name="Normal 9 4 6" xfId="635" xr:uid="{6D73A6A2-913D-4084-946F-5522F4163EDB}"/>
    <cellStyle name="Normal 9 5" xfId="269" xr:uid="{57D8C74B-5AF7-43A3-8FA3-60E740484315}"/>
    <cellStyle name="Normal 9 5 2" xfId="270" xr:uid="{ADF59391-D44D-49F7-8D15-E8C46C820BB6}"/>
    <cellStyle name="Normal 9 5 2 2" xfId="271" xr:uid="{A7AEF4C5-6B19-417F-94FF-65FF50FC423D}"/>
    <cellStyle name="Normal 9 5 2 2 2" xfId="636" xr:uid="{CE72C360-09D9-4FAC-BAB9-858375F06625}"/>
    <cellStyle name="Normal 9 5 2 2 2 2" xfId="637" xr:uid="{8C07E511-2B1B-462F-BE98-3E6AEE79CDB0}"/>
    <cellStyle name="Normal 9 5 2 2 3" xfId="638" xr:uid="{55917D68-CB95-49E6-9D43-2F299BD372A9}"/>
    <cellStyle name="Normal 9 5 2 3" xfId="639" xr:uid="{7251865C-24C8-4D31-B437-69C139DDB93F}"/>
    <cellStyle name="Normal 9 5 2 3 2" xfId="640" xr:uid="{32E46FEC-57EE-4AB3-9C71-295DAAAA0CBD}"/>
    <cellStyle name="Normal 9 5 2 4" xfId="641" xr:uid="{7D090115-10E4-4AE4-B141-F0B7B17FD3B5}"/>
    <cellStyle name="Normal 9 5 3" xfId="272" xr:uid="{AFE479E1-70DE-495A-A280-19EE2E53EC12}"/>
    <cellStyle name="Normal 9 5 3 2" xfId="642" xr:uid="{9BB5D561-D173-487F-8F19-912688CA0D66}"/>
    <cellStyle name="Normal 9 5 3 2 2" xfId="643" xr:uid="{307696CD-23F1-41D2-BCD9-3CBBCEFF1705}"/>
    <cellStyle name="Normal 9 5 3 3" xfId="644" xr:uid="{6BD10F6D-417E-4B9C-B7E0-9A9D5862DF3D}"/>
    <cellStyle name="Normal 9 5 4" xfId="645" xr:uid="{41FC33F9-B747-4668-A37F-EAB89415AABD}"/>
    <cellStyle name="Normal 9 5 4 2" xfId="646" xr:uid="{946C04A6-4D80-4AF4-9030-ECD1EF0BD144}"/>
    <cellStyle name="Normal 9 5 5" xfId="647" xr:uid="{12B312A0-3231-4981-BFAA-E1C19992D4CB}"/>
    <cellStyle name="Normal 9 6" xfId="273" xr:uid="{DB7767C2-9EE5-4EF7-8A3A-7D24A03DC8BE}"/>
    <cellStyle name="Normal 9 6 2" xfId="274" xr:uid="{B1B2AB54-D541-4A16-A188-ADF447264A6D}"/>
    <cellStyle name="Normal 9 6 2 2" xfId="648" xr:uid="{B938FE36-2926-496B-8163-A6BDB3846B63}"/>
    <cellStyle name="Normal 9 6 2 2 2" xfId="649" xr:uid="{A19344A9-00AC-42C4-BE08-EDF367F43373}"/>
    <cellStyle name="Normal 9 6 2 3" xfId="650" xr:uid="{5A9F18FC-E4B3-441C-98AD-AC4F12545F01}"/>
    <cellStyle name="Normal 9 6 3" xfId="651" xr:uid="{EE01B7D7-B972-4911-9E93-D1BFA221D9AA}"/>
    <cellStyle name="Normal 9 6 3 2" xfId="652" xr:uid="{1D6D25A6-8B2C-4A9A-8E40-4170441B59E7}"/>
    <cellStyle name="Normal 9 6 4" xfId="653" xr:uid="{B6BECC04-EA5A-46DD-B24D-87DD227C6732}"/>
    <cellStyle name="Normal 9 7" xfId="275" xr:uid="{893D2F07-7674-4B47-A923-3D6D1D30BCCF}"/>
    <cellStyle name="Normal 9 7 2" xfId="654" xr:uid="{7D49325C-EF7E-4352-8709-C30647492353}"/>
    <cellStyle name="Normal 9 7 2 2" xfId="655" xr:uid="{34645D9E-71F8-4DE8-90F0-D94E11EAFA97}"/>
    <cellStyle name="Normal 9 7 3" xfId="656" xr:uid="{BE4CFF05-7672-42AB-A505-45161DB93070}"/>
    <cellStyle name="Normal 9 8" xfId="657" xr:uid="{1D5144C8-BF83-46E3-8922-6138A9691C28}"/>
    <cellStyle name="Normal 9 8 2" xfId="658" xr:uid="{3FEC0433-249A-44CA-9D7C-2E203198697C}"/>
    <cellStyle name="Normal 9 9" xfId="659" xr:uid="{84C68BE9-0CDF-41FE-9891-C9867E87497F}"/>
    <cellStyle name="Percent 2" xfId="80" xr:uid="{A2B5343C-22E3-4DC6-830A-AFDC20210A22}"/>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file:///Z:\Sales%20Share%20Folder\pictures\ERHOPT.jpg" TargetMode="External"/><Relationship Id="rId18" Type="http://schemas.openxmlformats.org/officeDocument/2006/relationships/image" Target="file:///Z:\Sales%20Share%20Folder\pictures\EHH583.jpg" TargetMode="External"/><Relationship Id="rId26" Type="http://schemas.openxmlformats.org/officeDocument/2006/relationships/image" Target="file:///Z:\Sales%20Share%20Folder\pictures\BRCZSQS.jpg" TargetMode="External"/><Relationship Id="rId39" Type="http://schemas.openxmlformats.org/officeDocument/2006/relationships/image" Target="file:///Z:\Sales%20Share%20Folder\pictures\PGSII.jpg" TargetMode="External"/><Relationship Id="rId21" Type="http://schemas.openxmlformats.org/officeDocument/2006/relationships/image" Target="file:///Z:\Sales%20Share%20Folder\pictures\PHO.jpg" TargetMode="External"/><Relationship Id="rId34" Type="http://schemas.openxmlformats.org/officeDocument/2006/relationships/image" Target="file:///Z:\Sales%20Share%20Folder\pictures\BBMTJ9.jpg" TargetMode="External"/><Relationship Id="rId42" Type="http://schemas.openxmlformats.org/officeDocument/2006/relationships/image" Target="../media/image1.png"/><Relationship Id="rId7" Type="http://schemas.openxmlformats.org/officeDocument/2006/relationships/image" Target="file:///Z:\Sales%20Share%20Folder\pictures\GPNHAM.jpg" TargetMode="External"/><Relationship Id="rId2" Type="http://schemas.openxmlformats.org/officeDocument/2006/relationships/image" Target="file:///Z:\Sales%20Share%20Folder\pictures\DNSM174.jpg" TargetMode="External"/><Relationship Id="rId16" Type="http://schemas.openxmlformats.org/officeDocument/2006/relationships/image" Target="file:///Z:\Sales%20Share%20Folder\pictures\ER268CG.jpg" TargetMode="External"/><Relationship Id="rId20" Type="http://schemas.openxmlformats.org/officeDocument/2006/relationships/image" Target="file:///Z:\Sales%20Share%20Folder\pictures\EHHLCRS.jpg" TargetMode="External"/><Relationship Id="rId29" Type="http://schemas.openxmlformats.org/officeDocument/2006/relationships/image" Target="file:///Z:\Sales%20Share%20Folder\pictures\BNERV3.jpg" TargetMode="External"/><Relationship Id="rId41" Type="http://schemas.openxmlformats.org/officeDocument/2006/relationships/image" Target="file:///Z:\Sales%20Share%20Folder\pictures\DESZRG3.jpg" TargetMode="External"/><Relationship Id="rId1" Type="http://schemas.openxmlformats.org/officeDocument/2006/relationships/image" Target="file:///Z:\Sales%20Share%20Folder\pictures\DNSM265.jpg" TargetMode="External"/><Relationship Id="rId6" Type="http://schemas.openxmlformats.org/officeDocument/2006/relationships/image" Target="file:///Z:\Sales%20Share%20Folder\pictures\GPNHZ2.jpg" TargetMode="External"/><Relationship Id="rId11" Type="http://schemas.openxmlformats.org/officeDocument/2006/relationships/image" Target="file:///Z:\Sales%20Share%20Folder\pictures\NYCUM.jpg" TargetMode="External"/><Relationship Id="rId24" Type="http://schemas.openxmlformats.org/officeDocument/2006/relationships/image" Target="file:///Z:\Sales%20Share%20Folder\pictures\CZSQM.jpg" TargetMode="External"/><Relationship Id="rId32" Type="http://schemas.openxmlformats.org/officeDocument/2006/relationships/image" Target="file:///Z:\Sales%20Share%20Folder\pictures\LBPR3.jpg" TargetMode="External"/><Relationship Id="rId37" Type="http://schemas.openxmlformats.org/officeDocument/2006/relationships/image" Target="file:///Z:\Sales%20Share%20Folder\pictures\BBDXQ.jpg" TargetMode="External"/><Relationship Id="rId40" Type="http://schemas.openxmlformats.org/officeDocument/2006/relationships/image" Target="file:///Z:\Sales%20Share%20Folder\pictures\NPPR5.jpg" TargetMode="External"/><Relationship Id="rId5" Type="http://schemas.openxmlformats.org/officeDocument/2006/relationships/image" Target="file:///Z:\Sales%20Share%20Folder\pictures\BBNPT2Z.jpg" TargetMode="External"/><Relationship Id="rId15" Type="http://schemas.openxmlformats.org/officeDocument/2006/relationships/image" Target="file:///Z:\Sales%20Share%20Folder\pictures\ER268CH.jpg" TargetMode="External"/><Relationship Id="rId23" Type="http://schemas.openxmlformats.org/officeDocument/2006/relationships/image" Target="file:///Z:\Sales%20Share%20Folder\pictures\ERKCRS.jpg" TargetMode="External"/><Relationship Id="rId28" Type="http://schemas.openxmlformats.org/officeDocument/2006/relationships/image" Target="file:///Z:\Sales%20Share%20Folder\pictures\GPNHZ25.jpg" TargetMode="External"/><Relationship Id="rId36" Type="http://schemas.openxmlformats.org/officeDocument/2006/relationships/image" Target="file:///Z:\Sales%20Share%20Folder\pictures\BBFC8XB.jpg" TargetMode="External"/><Relationship Id="rId10" Type="http://schemas.openxmlformats.org/officeDocument/2006/relationships/image" Target="file:///Z:\Sales%20Share%20Folder\pictures\DGPHMB9C.jpg" TargetMode="External"/><Relationship Id="rId19" Type="http://schemas.openxmlformats.org/officeDocument/2006/relationships/image" Target="file:///Z:\Sales%20Share%20Folder\pictures\ERHSCRS.jpg" TargetMode="External"/><Relationship Id="rId31" Type="http://schemas.openxmlformats.org/officeDocument/2006/relationships/image" Target="file:///Z:\Sales%20Share%20Folder\pictures\BNEPR.jpg" TargetMode="External"/><Relationship Id="rId4" Type="http://schemas.openxmlformats.org/officeDocument/2006/relationships/image" Target="file:///Z:\Sales%20Share%20Folder\pictures\BBNP2Z.jpg" TargetMode="External"/><Relationship Id="rId9" Type="http://schemas.openxmlformats.org/officeDocument/2006/relationships/image" Target="file:///Z:\Sales%20Share%20Folder\pictures\AGSELW20.jpg" TargetMode="External"/><Relationship Id="rId14" Type="http://schemas.openxmlformats.org/officeDocument/2006/relationships/image" Target="file:///Z:\Sales%20Share%20Folder\pictures\ER268CB.jpg" TargetMode="External"/><Relationship Id="rId22" Type="http://schemas.openxmlformats.org/officeDocument/2006/relationships/image" Target="file:///Z:\Sales%20Share%20Folder\pictures\PHORG.jpg" TargetMode="External"/><Relationship Id="rId27" Type="http://schemas.openxmlformats.org/officeDocument/2006/relationships/image" Target="file:///Z:\Sales%20Share%20Folder\pictures\INDAW.jpg" TargetMode="External"/><Relationship Id="rId30" Type="http://schemas.openxmlformats.org/officeDocument/2006/relationships/image" Target="file:///Z:\Sales%20Share%20Folder\pictures\CBEPR.jpg" TargetMode="External"/><Relationship Id="rId35" Type="http://schemas.openxmlformats.org/officeDocument/2006/relationships/image" Target="file:///Z:\Sales%20Share%20Folder\pictures\BBFC8X.jpg" TargetMode="External"/><Relationship Id="rId8" Type="http://schemas.openxmlformats.org/officeDocument/2006/relationships/image" Target="file:///Z:\Sales%20Share%20Folder\pictures\GPSELW20.jpg" TargetMode="External"/><Relationship Id="rId3" Type="http://schemas.openxmlformats.org/officeDocument/2006/relationships/image" Target="file:///Z:\Sales%20Share%20Folder\pictures\DHMB9C.jpg" TargetMode="External"/><Relationship Id="rId12" Type="http://schemas.openxmlformats.org/officeDocument/2006/relationships/image" Target="file:///Z:\Sales%20Share%20Folder\pictures\ER134.jpg" TargetMode="External"/><Relationship Id="rId17" Type="http://schemas.openxmlformats.org/officeDocument/2006/relationships/image" Target="file:///Z:\Sales%20Share%20Folder\pictures\ER248B.jpg" TargetMode="External"/><Relationship Id="rId25" Type="http://schemas.openxmlformats.org/officeDocument/2006/relationships/image" Target="file:///Z:\Sales%20Share%20Folder\pictures\BRCZS.jpg" TargetMode="External"/><Relationship Id="rId33" Type="http://schemas.openxmlformats.org/officeDocument/2006/relationships/image" Target="file:///Z:\Sales%20Share%20Folder\pictures\BNPRB.jpg" TargetMode="External"/><Relationship Id="rId38" Type="http://schemas.openxmlformats.org/officeDocument/2006/relationships/image" Target="file:///Z:\Sales%20Share%20Folder\pictures\INTAW.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95253</xdr:colOff>
      <xdr:row>22</xdr:row>
      <xdr:rowOff>42332</xdr:rowOff>
    </xdr:from>
    <xdr:to>
      <xdr:col>4</xdr:col>
      <xdr:colOff>857253</xdr:colOff>
      <xdr:row>23</xdr:row>
      <xdr:rowOff>370416</xdr:rowOff>
    </xdr:to>
    <xdr:pic>
      <xdr:nvPicPr>
        <xdr:cNvPr id="2" name="Picture 1">
          <a:extLst>
            <a:ext uri="{FF2B5EF4-FFF2-40B4-BE49-F238E27FC236}">
              <a16:creationId xmlns:a16="http://schemas.microsoft.com/office/drawing/2014/main" id="{520B0440-41B9-4EC5-9770-436B911FBA3D}"/>
            </a:ext>
          </a:extLst>
        </xdr:cNvPr>
        <xdr:cNvPicPr>
          <a:picLocks/>
        </xdr:cNvPicPr>
      </xdr:nvPicPr>
      <xdr:blipFill>
        <a:blip xmlns:r="http://schemas.openxmlformats.org/officeDocument/2006/relationships" r:link="rId1"/>
        <a:stretch>
          <a:fillRect/>
        </a:stretch>
      </xdr:blipFill>
      <xdr:spPr>
        <a:xfrm>
          <a:off x="1492253" y="3619499"/>
          <a:ext cx="762000" cy="762000"/>
        </a:xfrm>
        <a:prstGeom prst="rect">
          <a:avLst/>
        </a:prstGeom>
      </xdr:spPr>
    </xdr:pic>
    <xdr:clientData/>
  </xdr:twoCellAnchor>
  <xdr:twoCellAnchor editAs="oneCell">
    <xdr:from>
      <xdr:col>4</xdr:col>
      <xdr:colOff>84666</xdr:colOff>
      <xdr:row>24</xdr:row>
      <xdr:rowOff>63499</xdr:rowOff>
    </xdr:from>
    <xdr:to>
      <xdr:col>4</xdr:col>
      <xdr:colOff>846666</xdr:colOff>
      <xdr:row>25</xdr:row>
      <xdr:rowOff>391582</xdr:rowOff>
    </xdr:to>
    <xdr:pic>
      <xdr:nvPicPr>
        <xdr:cNvPr id="3" name="Picture 2">
          <a:extLst>
            <a:ext uri="{FF2B5EF4-FFF2-40B4-BE49-F238E27FC236}">
              <a16:creationId xmlns:a16="http://schemas.microsoft.com/office/drawing/2014/main" id="{36B368C8-FED5-4EAB-A922-DE971B5AA1A6}"/>
            </a:ext>
          </a:extLst>
        </xdr:cNvPr>
        <xdr:cNvPicPr>
          <a:picLocks/>
        </xdr:cNvPicPr>
      </xdr:nvPicPr>
      <xdr:blipFill>
        <a:blip xmlns:r="http://schemas.openxmlformats.org/officeDocument/2006/relationships" r:link="rId2"/>
        <a:stretch>
          <a:fillRect/>
        </a:stretch>
      </xdr:blipFill>
      <xdr:spPr>
        <a:xfrm>
          <a:off x="1481666" y="4508499"/>
          <a:ext cx="762000" cy="762000"/>
        </a:xfrm>
        <a:prstGeom prst="rect">
          <a:avLst/>
        </a:prstGeom>
      </xdr:spPr>
    </xdr:pic>
    <xdr:clientData/>
  </xdr:twoCellAnchor>
  <xdr:twoCellAnchor editAs="oneCell">
    <xdr:from>
      <xdr:col>4</xdr:col>
      <xdr:colOff>74082</xdr:colOff>
      <xdr:row>26</xdr:row>
      <xdr:rowOff>42335</xdr:rowOff>
    </xdr:from>
    <xdr:to>
      <xdr:col>4</xdr:col>
      <xdr:colOff>836082</xdr:colOff>
      <xdr:row>27</xdr:row>
      <xdr:rowOff>370418</xdr:rowOff>
    </xdr:to>
    <xdr:pic>
      <xdr:nvPicPr>
        <xdr:cNvPr id="4" name="Picture 3">
          <a:extLst>
            <a:ext uri="{FF2B5EF4-FFF2-40B4-BE49-F238E27FC236}">
              <a16:creationId xmlns:a16="http://schemas.microsoft.com/office/drawing/2014/main" id="{26BFDDA4-B524-4C0B-AC72-2FC7B31F2B61}"/>
            </a:ext>
          </a:extLst>
        </xdr:cNvPr>
        <xdr:cNvPicPr>
          <a:picLocks/>
        </xdr:cNvPicPr>
      </xdr:nvPicPr>
      <xdr:blipFill>
        <a:blip xmlns:r="http://schemas.openxmlformats.org/officeDocument/2006/relationships" r:link="rId3"/>
        <a:stretch>
          <a:fillRect/>
        </a:stretch>
      </xdr:blipFill>
      <xdr:spPr>
        <a:xfrm>
          <a:off x="1471082" y="5355168"/>
          <a:ext cx="762000" cy="762000"/>
        </a:xfrm>
        <a:prstGeom prst="rect">
          <a:avLst/>
        </a:prstGeom>
      </xdr:spPr>
    </xdr:pic>
    <xdr:clientData/>
  </xdr:twoCellAnchor>
  <xdr:twoCellAnchor editAs="oneCell">
    <xdr:from>
      <xdr:col>4</xdr:col>
      <xdr:colOff>84665</xdr:colOff>
      <xdr:row>29</xdr:row>
      <xdr:rowOff>52920</xdr:rowOff>
    </xdr:from>
    <xdr:to>
      <xdr:col>4</xdr:col>
      <xdr:colOff>846665</xdr:colOff>
      <xdr:row>30</xdr:row>
      <xdr:rowOff>381004</xdr:rowOff>
    </xdr:to>
    <xdr:pic>
      <xdr:nvPicPr>
        <xdr:cNvPr id="6" name="Picture 5">
          <a:extLst>
            <a:ext uri="{FF2B5EF4-FFF2-40B4-BE49-F238E27FC236}">
              <a16:creationId xmlns:a16="http://schemas.microsoft.com/office/drawing/2014/main" id="{DC64E816-C3C8-40B9-86D4-7D0AD5A7213A}"/>
            </a:ext>
          </a:extLst>
        </xdr:cNvPr>
        <xdr:cNvPicPr>
          <a:picLocks/>
        </xdr:cNvPicPr>
      </xdr:nvPicPr>
      <xdr:blipFill>
        <a:blip xmlns:r="http://schemas.openxmlformats.org/officeDocument/2006/relationships" r:link="rId4"/>
        <a:stretch>
          <a:fillRect/>
        </a:stretch>
      </xdr:blipFill>
      <xdr:spPr>
        <a:xfrm>
          <a:off x="1481665" y="7122587"/>
          <a:ext cx="762000" cy="762000"/>
        </a:xfrm>
        <a:prstGeom prst="rect">
          <a:avLst/>
        </a:prstGeom>
      </xdr:spPr>
    </xdr:pic>
    <xdr:clientData/>
  </xdr:twoCellAnchor>
  <xdr:twoCellAnchor editAs="oneCell">
    <xdr:from>
      <xdr:col>4</xdr:col>
      <xdr:colOff>84667</xdr:colOff>
      <xdr:row>32</xdr:row>
      <xdr:rowOff>63500</xdr:rowOff>
    </xdr:from>
    <xdr:to>
      <xdr:col>4</xdr:col>
      <xdr:colOff>846667</xdr:colOff>
      <xdr:row>33</xdr:row>
      <xdr:rowOff>391584</xdr:rowOff>
    </xdr:to>
    <xdr:pic>
      <xdr:nvPicPr>
        <xdr:cNvPr id="7" name="Picture 6">
          <a:extLst>
            <a:ext uri="{FF2B5EF4-FFF2-40B4-BE49-F238E27FC236}">
              <a16:creationId xmlns:a16="http://schemas.microsoft.com/office/drawing/2014/main" id="{A9C55BE0-EBD6-40A6-A9A1-2BDCDFDBD0EF}"/>
            </a:ext>
          </a:extLst>
        </xdr:cNvPr>
        <xdr:cNvPicPr>
          <a:picLocks/>
        </xdr:cNvPicPr>
      </xdr:nvPicPr>
      <xdr:blipFill>
        <a:blip xmlns:r="http://schemas.openxmlformats.org/officeDocument/2006/relationships" r:link="rId5"/>
        <a:stretch>
          <a:fillRect/>
        </a:stretch>
      </xdr:blipFill>
      <xdr:spPr>
        <a:xfrm>
          <a:off x="1481667" y="8434917"/>
          <a:ext cx="762000" cy="762000"/>
        </a:xfrm>
        <a:prstGeom prst="rect">
          <a:avLst/>
        </a:prstGeom>
      </xdr:spPr>
    </xdr:pic>
    <xdr:clientData/>
  </xdr:twoCellAnchor>
  <xdr:twoCellAnchor editAs="oneCell">
    <xdr:from>
      <xdr:col>4</xdr:col>
      <xdr:colOff>84666</xdr:colOff>
      <xdr:row>37</xdr:row>
      <xdr:rowOff>42334</xdr:rowOff>
    </xdr:from>
    <xdr:to>
      <xdr:col>4</xdr:col>
      <xdr:colOff>846666</xdr:colOff>
      <xdr:row>38</xdr:row>
      <xdr:rowOff>370418</xdr:rowOff>
    </xdr:to>
    <xdr:pic>
      <xdr:nvPicPr>
        <xdr:cNvPr id="10" name="Picture 9">
          <a:extLst>
            <a:ext uri="{FF2B5EF4-FFF2-40B4-BE49-F238E27FC236}">
              <a16:creationId xmlns:a16="http://schemas.microsoft.com/office/drawing/2014/main" id="{D2D4F960-84C9-47AD-ACE2-AD6A5F03AFEA}"/>
            </a:ext>
          </a:extLst>
        </xdr:cNvPr>
        <xdr:cNvPicPr>
          <a:picLocks/>
        </xdr:cNvPicPr>
      </xdr:nvPicPr>
      <xdr:blipFill>
        <a:blip xmlns:r="http://schemas.openxmlformats.org/officeDocument/2006/relationships" r:link="rId6"/>
        <a:stretch>
          <a:fillRect/>
        </a:stretch>
      </xdr:blipFill>
      <xdr:spPr>
        <a:xfrm>
          <a:off x="1481666" y="11493501"/>
          <a:ext cx="762000" cy="762000"/>
        </a:xfrm>
        <a:prstGeom prst="rect">
          <a:avLst/>
        </a:prstGeom>
      </xdr:spPr>
    </xdr:pic>
    <xdr:clientData/>
  </xdr:twoCellAnchor>
  <xdr:twoCellAnchor editAs="oneCell">
    <xdr:from>
      <xdr:col>4</xdr:col>
      <xdr:colOff>84667</xdr:colOff>
      <xdr:row>39</xdr:row>
      <xdr:rowOff>42333</xdr:rowOff>
    </xdr:from>
    <xdr:to>
      <xdr:col>4</xdr:col>
      <xdr:colOff>846667</xdr:colOff>
      <xdr:row>40</xdr:row>
      <xdr:rowOff>370416</xdr:rowOff>
    </xdr:to>
    <xdr:pic>
      <xdr:nvPicPr>
        <xdr:cNvPr id="11" name="Picture 10">
          <a:extLst>
            <a:ext uri="{FF2B5EF4-FFF2-40B4-BE49-F238E27FC236}">
              <a16:creationId xmlns:a16="http://schemas.microsoft.com/office/drawing/2014/main" id="{10404F9D-8023-4CA9-AFB2-93FA0E207BE1}"/>
            </a:ext>
          </a:extLst>
        </xdr:cNvPr>
        <xdr:cNvPicPr>
          <a:picLocks/>
        </xdr:cNvPicPr>
      </xdr:nvPicPr>
      <xdr:blipFill>
        <a:blip xmlns:r="http://schemas.openxmlformats.org/officeDocument/2006/relationships" r:link="rId7"/>
        <a:stretch>
          <a:fillRect/>
        </a:stretch>
      </xdr:blipFill>
      <xdr:spPr>
        <a:xfrm>
          <a:off x="1481667" y="12361333"/>
          <a:ext cx="762000" cy="762000"/>
        </a:xfrm>
        <a:prstGeom prst="rect">
          <a:avLst/>
        </a:prstGeom>
      </xdr:spPr>
    </xdr:pic>
    <xdr:clientData/>
  </xdr:twoCellAnchor>
  <xdr:twoCellAnchor editAs="oneCell">
    <xdr:from>
      <xdr:col>4</xdr:col>
      <xdr:colOff>74084</xdr:colOff>
      <xdr:row>41</xdr:row>
      <xdr:rowOff>21165</xdr:rowOff>
    </xdr:from>
    <xdr:to>
      <xdr:col>4</xdr:col>
      <xdr:colOff>836084</xdr:colOff>
      <xdr:row>42</xdr:row>
      <xdr:rowOff>349248</xdr:rowOff>
    </xdr:to>
    <xdr:pic>
      <xdr:nvPicPr>
        <xdr:cNvPr id="12" name="Picture 11">
          <a:extLst>
            <a:ext uri="{FF2B5EF4-FFF2-40B4-BE49-F238E27FC236}">
              <a16:creationId xmlns:a16="http://schemas.microsoft.com/office/drawing/2014/main" id="{BBE838EC-CCC0-4718-A1A9-55F2658141CF}"/>
            </a:ext>
          </a:extLst>
        </xdr:cNvPr>
        <xdr:cNvPicPr>
          <a:picLocks/>
        </xdr:cNvPicPr>
      </xdr:nvPicPr>
      <xdr:blipFill>
        <a:blip xmlns:r="http://schemas.openxmlformats.org/officeDocument/2006/relationships" r:link="rId8"/>
        <a:stretch>
          <a:fillRect/>
        </a:stretch>
      </xdr:blipFill>
      <xdr:spPr>
        <a:xfrm>
          <a:off x="1471084" y="13207998"/>
          <a:ext cx="762000" cy="762000"/>
        </a:xfrm>
        <a:prstGeom prst="rect">
          <a:avLst/>
        </a:prstGeom>
      </xdr:spPr>
    </xdr:pic>
    <xdr:clientData/>
  </xdr:twoCellAnchor>
  <xdr:twoCellAnchor editAs="oneCell">
    <xdr:from>
      <xdr:col>4</xdr:col>
      <xdr:colOff>84666</xdr:colOff>
      <xdr:row>43</xdr:row>
      <xdr:rowOff>52916</xdr:rowOff>
    </xdr:from>
    <xdr:to>
      <xdr:col>4</xdr:col>
      <xdr:colOff>846666</xdr:colOff>
      <xdr:row>44</xdr:row>
      <xdr:rowOff>381000</xdr:rowOff>
    </xdr:to>
    <xdr:pic>
      <xdr:nvPicPr>
        <xdr:cNvPr id="13" name="Picture 12">
          <a:extLst>
            <a:ext uri="{FF2B5EF4-FFF2-40B4-BE49-F238E27FC236}">
              <a16:creationId xmlns:a16="http://schemas.microsoft.com/office/drawing/2014/main" id="{F310AF8B-2B9F-4473-88EC-CC08FCD36D79}"/>
            </a:ext>
          </a:extLst>
        </xdr:cNvPr>
        <xdr:cNvPicPr>
          <a:picLocks/>
        </xdr:cNvPicPr>
      </xdr:nvPicPr>
      <xdr:blipFill>
        <a:blip xmlns:r="http://schemas.openxmlformats.org/officeDocument/2006/relationships" r:link="rId9"/>
        <a:stretch>
          <a:fillRect/>
        </a:stretch>
      </xdr:blipFill>
      <xdr:spPr>
        <a:xfrm>
          <a:off x="1481666" y="14107583"/>
          <a:ext cx="762000" cy="762000"/>
        </a:xfrm>
        <a:prstGeom prst="rect">
          <a:avLst/>
        </a:prstGeom>
      </xdr:spPr>
    </xdr:pic>
    <xdr:clientData/>
  </xdr:twoCellAnchor>
  <xdr:twoCellAnchor editAs="oneCell">
    <xdr:from>
      <xdr:col>4</xdr:col>
      <xdr:colOff>105833</xdr:colOff>
      <xdr:row>45</xdr:row>
      <xdr:rowOff>42332</xdr:rowOff>
    </xdr:from>
    <xdr:to>
      <xdr:col>4</xdr:col>
      <xdr:colOff>867833</xdr:colOff>
      <xdr:row>45</xdr:row>
      <xdr:rowOff>804332</xdr:rowOff>
    </xdr:to>
    <xdr:pic>
      <xdr:nvPicPr>
        <xdr:cNvPr id="14" name="Picture 13">
          <a:extLst>
            <a:ext uri="{FF2B5EF4-FFF2-40B4-BE49-F238E27FC236}">
              <a16:creationId xmlns:a16="http://schemas.microsoft.com/office/drawing/2014/main" id="{C215F984-56B1-40B1-B044-B298A0C48B1F}"/>
            </a:ext>
          </a:extLst>
        </xdr:cNvPr>
        <xdr:cNvPicPr>
          <a:picLocks/>
        </xdr:cNvPicPr>
      </xdr:nvPicPr>
      <xdr:blipFill>
        <a:blip xmlns:r="http://schemas.openxmlformats.org/officeDocument/2006/relationships" r:link="rId10"/>
        <a:stretch>
          <a:fillRect/>
        </a:stretch>
      </xdr:blipFill>
      <xdr:spPr>
        <a:xfrm>
          <a:off x="1502833" y="14964832"/>
          <a:ext cx="762000" cy="762000"/>
        </a:xfrm>
        <a:prstGeom prst="rect">
          <a:avLst/>
        </a:prstGeom>
      </xdr:spPr>
    </xdr:pic>
    <xdr:clientData/>
  </xdr:twoCellAnchor>
  <xdr:twoCellAnchor editAs="oneCell">
    <xdr:from>
      <xdr:col>4</xdr:col>
      <xdr:colOff>84667</xdr:colOff>
      <xdr:row>46</xdr:row>
      <xdr:rowOff>31750</xdr:rowOff>
    </xdr:from>
    <xdr:to>
      <xdr:col>4</xdr:col>
      <xdr:colOff>846667</xdr:colOff>
      <xdr:row>47</xdr:row>
      <xdr:rowOff>359833</xdr:rowOff>
    </xdr:to>
    <xdr:pic>
      <xdr:nvPicPr>
        <xdr:cNvPr id="15" name="Picture 14">
          <a:extLst>
            <a:ext uri="{FF2B5EF4-FFF2-40B4-BE49-F238E27FC236}">
              <a16:creationId xmlns:a16="http://schemas.microsoft.com/office/drawing/2014/main" id="{B48DFF14-AF74-49C0-B5BC-1611F2E64A3E}"/>
            </a:ext>
          </a:extLst>
        </xdr:cNvPr>
        <xdr:cNvPicPr>
          <a:picLocks/>
        </xdr:cNvPicPr>
      </xdr:nvPicPr>
      <xdr:blipFill>
        <a:blip xmlns:r="http://schemas.openxmlformats.org/officeDocument/2006/relationships" r:link="rId11"/>
        <a:stretch>
          <a:fillRect/>
        </a:stretch>
      </xdr:blipFill>
      <xdr:spPr>
        <a:xfrm>
          <a:off x="1481667" y="15843250"/>
          <a:ext cx="762000" cy="762000"/>
        </a:xfrm>
        <a:prstGeom prst="rect">
          <a:avLst/>
        </a:prstGeom>
      </xdr:spPr>
    </xdr:pic>
    <xdr:clientData/>
  </xdr:twoCellAnchor>
  <xdr:twoCellAnchor editAs="oneCell">
    <xdr:from>
      <xdr:col>4</xdr:col>
      <xdr:colOff>95251</xdr:colOff>
      <xdr:row>48</xdr:row>
      <xdr:rowOff>42333</xdr:rowOff>
    </xdr:from>
    <xdr:to>
      <xdr:col>4</xdr:col>
      <xdr:colOff>857251</xdr:colOff>
      <xdr:row>49</xdr:row>
      <xdr:rowOff>370416</xdr:rowOff>
    </xdr:to>
    <xdr:pic>
      <xdr:nvPicPr>
        <xdr:cNvPr id="16" name="Picture 15">
          <a:extLst>
            <a:ext uri="{FF2B5EF4-FFF2-40B4-BE49-F238E27FC236}">
              <a16:creationId xmlns:a16="http://schemas.microsoft.com/office/drawing/2014/main" id="{34D29995-C945-4418-B458-49AD6F2BD4EE}"/>
            </a:ext>
          </a:extLst>
        </xdr:cNvPr>
        <xdr:cNvPicPr>
          <a:picLocks/>
        </xdr:cNvPicPr>
      </xdr:nvPicPr>
      <xdr:blipFill>
        <a:blip xmlns:r="http://schemas.openxmlformats.org/officeDocument/2006/relationships" r:link="rId12"/>
        <a:stretch>
          <a:fillRect/>
        </a:stretch>
      </xdr:blipFill>
      <xdr:spPr>
        <a:xfrm>
          <a:off x="1492251" y="16721666"/>
          <a:ext cx="762000" cy="762000"/>
        </a:xfrm>
        <a:prstGeom prst="rect">
          <a:avLst/>
        </a:prstGeom>
      </xdr:spPr>
    </xdr:pic>
    <xdr:clientData/>
  </xdr:twoCellAnchor>
  <xdr:twoCellAnchor editAs="oneCell">
    <xdr:from>
      <xdr:col>4</xdr:col>
      <xdr:colOff>95250</xdr:colOff>
      <xdr:row>52</xdr:row>
      <xdr:rowOff>42333</xdr:rowOff>
    </xdr:from>
    <xdr:to>
      <xdr:col>4</xdr:col>
      <xdr:colOff>857250</xdr:colOff>
      <xdr:row>54</xdr:row>
      <xdr:rowOff>190500</xdr:rowOff>
    </xdr:to>
    <xdr:pic>
      <xdr:nvPicPr>
        <xdr:cNvPr id="17" name="Picture 16">
          <a:extLst>
            <a:ext uri="{FF2B5EF4-FFF2-40B4-BE49-F238E27FC236}">
              <a16:creationId xmlns:a16="http://schemas.microsoft.com/office/drawing/2014/main" id="{70848895-D2A3-4924-971D-A13556957F23}"/>
            </a:ext>
          </a:extLst>
        </xdr:cNvPr>
        <xdr:cNvPicPr>
          <a:picLocks/>
        </xdr:cNvPicPr>
      </xdr:nvPicPr>
      <xdr:blipFill>
        <a:blip xmlns:r="http://schemas.openxmlformats.org/officeDocument/2006/relationships" r:link="rId13"/>
        <a:stretch>
          <a:fillRect/>
        </a:stretch>
      </xdr:blipFill>
      <xdr:spPr>
        <a:xfrm>
          <a:off x="1492250" y="18457333"/>
          <a:ext cx="762000" cy="762000"/>
        </a:xfrm>
        <a:prstGeom prst="rect">
          <a:avLst/>
        </a:prstGeom>
      </xdr:spPr>
    </xdr:pic>
    <xdr:clientData/>
  </xdr:twoCellAnchor>
  <xdr:twoCellAnchor editAs="oneCell">
    <xdr:from>
      <xdr:col>4</xdr:col>
      <xdr:colOff>84664</xdr:colOff>
      <xdr:row>60</xdr:row>
      <xdr:rowOff>42332</xdr:rowOff>
    </xdr:from>
    <xdr:to>
      <xdr:col>4</xdr:col>
      <xdr:colOff>846664</xdr:colOff>
      <xdr:row>60</xdr:row>
      <xdr:rowOff>804332</xdr:rowOff>
    </xdr:to>
    <xdr:pic>
      <xdr:nvPicPr>
        <xdr:cNvPr id="18" name="Picture 17">
          <a:extLst>
            <a:ext uri="{FF2B5EF4-FFF2-40B4-BE49-F238E27FC236}">
              <a16:creationId xmlns:a16="http://schemas.microsoft.com/office/drawing/2014/main" id="{FC7AF3BB-8930-4FC6-9F15-0DA83660A552}"/>
            </a:ext>
          </a:extLst>
        </xdr:cNvPr>
        <xdr:cNvPicPr>
          <a:picLocks/>
        </xdr:cNvPicPr>
      </xdr:nvPicPr>
      <xdr:blipFill>
        <a:blip xmlns:r="http://schemas.openxmlformats.org/officeDocument/2006/relationships" r:link="rId14"/>
        <a:stretch>
          <a:fillRect/>
        </a:stretch>
      </xdr:blipFill>
      <xdr:spPr>
        <a:xfrm>
          <a:off x="1481664" y="20923249"/>
          <a:ext cx="762000" cy="762000"/>
        </a:xfrm>
        <a:prstGeom prst="rect">
          <a:avLst/>
        </a:prstGeom>
      </xdr:spPr>
    </xdr:pic>
    <xdr:clientData/>
  </xdr:twoCellAnchor>
  <xdr:twoCellAnchor editAs="oneCell">
    <xdr:from>
      <xdr:col>4</xdr:col>
      <xdr:colOff>84667</xdr:colOff>
      <xdr:row>61</xdr:row>
      <xdr:rowOff>52918</xdr:rowOff>
    </xdr:from>
    <xdr:to>
      <xdr:col>4</xdr:col>
      <xdr:colOff>846667</xdr:colOff>
      <xdr:row>61</xdr:row>
      <xdr:rowOff>814918</xdr:rowOff>
    </xdr:to>
    <xdr:pic>
      <xdr:nvPicPr>
        <xdr:cNvPr id="19" name="Picture 18">
          <a:extLst>
            <a:ext uri="{FF2B5EF4-FFF2-40B4-BE49-F238E27FC236}">
              <a16:creationId xmlns:a16="http://schemas.microsoft.com/office/drawing/2014/main" id="{6F6F1336-12FE-4DF7-ACE8-1215BB93C911}"/>
            </a:ext>
          </a:extLst>
        </xdr:cNvPr>
        <xdr:cNvPicPr>
          <a:picLocks/>
        </xdr:cNvPicPr>
      </xdr:nvPicPr>
      <xdr:blipFill>
        <a:blip xmlns:r="http://schemas.openxmlformats.org/officeDocument/2006/relationships" r:link="rId15"/>
        <a:stretch>
          <a:fillRect/>
        </a:stretch>
      </xdr:blipFill>
      <xdr:spPr>
        <a:xfrm>
          <a:off x="1481667" y="22828251"/>
          <a:ext cx="762000" cy="762000"/>
        </a:xfrm>
        <a:prstGeom prst="rect">
          <a:avLst/>
        </a:prstGeom>
      </xdr:spPr>
    </xdr:pic>
    <xdr:clientData/>
  </xdr:twoCellAnchor>
  <xdr:twoCellAnchor editAs="oneCell">
    <xdr:from>
      <xdr:col>4</xdr:col>
      <xdr:colOff>84667</xdr:colOff>
      <xdr:row>62</xdr:row>
      <xdr:rowOff>52917</xdr:rowOff>
    </xdr:from>
    <xdr:to>
      <xdr:col>4</xdr:col>
      <xdr:colOff>846667</xdr:colOff>
      <xdr:row>62</xdr:row>
      <xdr:rowOff>814917</xdr:rowOff>
    </xdr:to>
    <xdr:pic>
      <xdr:nvPicPr>
        <xdr:cNvPr id="20" name="Picture 19">
          <a:extLst>
            <a:ext uri="{FF2B5EF4-FFF2-40B4-BE49-F238E27FC236}">
              <a16:creationId xmlns:a16="http://schemas.microsoft.com/office/drawing/2014/main" id="{E5FA30B4-65AC-471D-8449-0A04D3019B44}"/>
            </a:ext>
          </a:extLst>
        </xdr:cNvPr>
        <xdr:cNvPicPr>
          <a:picLocks/>
        </xdr:cNvPicPr>
      </xdr:nvPicPr>
      <xdr:blipFill>
        <a:blip xmlns:r="http://schemas.openxmlformats.org/officeDocument/2006/relationships" r:link="rId16"/>
        <a:stretch>
          <a:fillRect/>
        </a:stretch>
      </xdr:blipFill>
      <xdr:spPr>
        <a:xfrm>
          <a:off x="1481667" y="23717250"/>
          <a:ext cx="762000" cy="762000"/>
        </a:xfrm>
        <a:prstGeom prst="rect">
          <a:avLst/>
        </a:prstGeom>
      </xdr:spPr>
    </xdr:pic>
    <xdr:clientData/>
  </xdr:twoCellAnchor>
  <xdr:twoCellAnchor editAs="oneCell">
    <xdr:from>
      <xdr:col>4</xdr:col>
      <xdr:colOff>84666</xdr:colOff>
      <xdr:row>63</xdr:row>
      <xdr:rowOff>42334</xdr:rowOff>
    </xdr:from>
    <xdr:to>
      <xdr:col>4</xdr:col>
      <xdr:colOff>846666</xdr:colOff>
      <xdr:row>63</xdr:row>
      <xdr:rowOff>804334</xdr:rowOff>
    </xdr:to>
    <xdr:pic>
      <xdr:nvPicPr>
        <xdr:cNvPr id="21" name="Picture 20">
          <a:extLst>
            <a:ext uri="{FF2B5EF4-FFF2-40B4-BE49-F238E27FC236}">
              <a16:creationId xmlns:a16="http://schemas.microsoft.com/office/drawing/2014/main" id="{0871540B-DFE6-407E-9AC5-A2234383F2DC}"/>
            </a:ext>
          </a:extLst>
        </xdr:cNvPr>
        <xdr:cNvPicPr>
          <a:picLocks/>
        </xdr:cNvPicPr>
      </xdr:nvPicPr>
      <xdr:blipFill>
        <a:blip xmlns:r="http://schemas.openxmlformats.org/officeDocument/2006/relationships" r:link="rId17"/>
        <a:stretch>
          <a:fillRect/>
        </a:stretch>
      </xdr:blipFill>
      <xdr:spPr>
        <a:xfrm>
          <a:off x="1481666" y="24595667"/>
          <a:ext cx="762000" cy="762000"/>
        </a:xfrm>
        <a:prstGeom prst="rect">
          <a:avLst/>
        </a:prstGeom>
      </xdr:spPr>
    </xdr:pic>
    <xdr:clientData/>
  </xdr:twoCellAnchor>
  <xdr:twoCellAnchor editAs="oneCell">
    <xdr:from>
      <xdr:col>4</xdr:col>
      <xdr:colOff>84666</xdr:colOff>
      <xdr:row>64</xdr:row>
      <xdr:rowOff>42333</xdr:rowOff>
    </xdr:from>
    <xdr:to>
      <xdr:col>4</xdr:col>
      <xdr:colOff>846666</xdr:colOff>
      <xdr:row>64</xdr:row>
      <xdr:rowOff>804333</xdr:rowOff>
    </xdr:to>
    <xdr:pic>
      <xdr:nvPicPr>
        <xdr:cNvPr id="22" name="Picture 21">
          <a:extLst>
            <a:ext uri="{FF2B5EF4-FFF2-40B4-BE49-F238E27FC236}">
              <a16:creationId xmlns:a16="http://schemas.microsoft.com/office/drawing/2014/main" id="{39ACD4EF-E700-4634-962D-A4F7F37027B9}"/>
            </a:ext>
          </a:extLst>
        </xdr:cNvPr>
        <xdr:cNvPicPr>
          <a:picLocks/>
        </xdr:cNvPicPr>
      </xdr:nvPicPr>
      <xdr:blipFill>
        <a:blip xmlns:r="http://schemas.openxmlformats.org/officeDocument/2006/relationships" r:link="rId18"/>
        <a:stretch>
          <a:fillRect/>
        </a:stretch>
      </xdr:blipFill>
      <xdr:spPr>
        <a:xfrm>
          <a:off x="1481666" y="25484666"/>
          <a:ext cx="762000" cy="762000"/>
        </a:xfrm>
        <a:prstGeom prst="rect">
          <a:avLst/>
        </a:prstGeom>
      </xdr:spPr>
    </xdr:pic>
    <xdr:clientData/>
  </xdr:twoCellAnchor>
  <xdr:twoCellAnchor editAs="oneCell">
    <xdr:from>
      <xdr:col>4</xdr:col>
      <xdr:colOff>74083</xdr:colOff>
      <xdr:row>65</xdr:row>
      <xdr:rowOff>42332</xdr:rowOff>
    </xdr:from>
    <xdr:to>
      <xdr:col>4</xdr:col>
      <xdr:colOff>836083</xdr:colOff>
      <xdr:row>65</xdr:row>
      <xdr:rowOff>804332</xdr:rowOff>
    </xdr:to>
    <xdr:pic>
      <xdr:nvPicPr>
        <xdr:cNvPr id="23" name="Picture 22">
          <a:extLst>
            <a:ext uri="{FF2B5EF4-FFF2-40B4-BE49-F238E27FC236}">
              <a16:creationId xmlns:a16="http://schemas.microsoft.com/office/drawing/2014/main" id="{13FFFF9F-7BF6-42C5-A19D-E820CA1DC8CB}"/>
            </a:ext>
          </a:extLst>
        </xdr:cNvPr>
        <xdr:cNvPicPr>
          <a:picLocks/>
        </xdr:cNvPicPr>
      </xdr:nvPicPr>
      <xdr:blipFill>
        <a:blip xmlns:r="http://schemas.openxmlformats.org/officeDocument/2006/relationships" r:link="rId19"/>
        <a:stretch>
          <a:fillRect/>
        </a:stretch>
      </xdr:blipFill>
      <xdr:spPr>
        <a:xfrm>
          <a:off x="1471083" y="26373665"/>
          <a:ext cx="762000" cy="762000"/>
        </a:xfrm>
        <a:prstGeom prst="rect">
          <a:avLst/>
        </a:prstGeom>
      </xdr:spPr>
    </xdr:pic>
    <xdr:clientData/>
  </xdr:twoCellAnchor>
  <xdr:twoCellAnchor editAs="oneCell">
    <xdr:from>
      <xdr:col>4</xdr:col>
      <xdr:colOff>74083</xdr:colOff>
      <xdr:row>66</xdr:row>
      <xdr:rowOff>52916</xdr:rowOff>
    </xdr:from>
    <xdr:to>
      <xdr:col>4</xdr:col>
      <xdr:colOff>836083</xdr:colOff>
      <xdr:row>66</xdr:row>
      <xdr:rowOff>814916</xdr:rowOff>
    </xdr:to>
    <xdr:pic>
      <xdr:nvPicPr>
        <xdr:cNvPr id="24" name="Picture 23">
          <a:extLst>
            <a:ext uri="{FF2B5EF4-FFF2-40B4-BE49-F238E27FC236}">
              <a16:creationId xmlns:a16="http://schemas.microsoft.com/office/drawing/2014/main" id="{328732D1-6327-43FC-81E2-7B544DD56C12}"/>
            </a:ext>
          </a:extLst>
        </xdr:cNvPr>
        <xdr:cNvPicPr>
          <a:picLocks/>
        </xdr:cNvPicPr>
      </xdr:nvPicPr>
      <xdr:blipFill>
        <a:blip xmlns:r="http://schemas.openxmlformats.org/officeDocument/2006/relationships" r:link="rId20"/>
        <a:stretch>
          <a:fillRect/>
        </a:stretch>
      </xdr:blipFill>
      <xdr:spPr>
        <a:xfrm>
          <a:off x="1471083" y="27273249"/>
          <a:ext cx="762000" cy="762000"/>
        </a:xfrm>
        <a:prstGeom prst="rect">
          <a:avLst/>
        </a:prstGeom>
      </xdr:spPr>
    </xdr:pic>
    <xdr:clientData/>
  </xdr:twoCellAnchor>
  <xdr:twoCellAnchor editAs="oneCell">
    <xdr:from>
      <xdr:col>4</xdr:col>
      <xdr:colOff>74083</xdr:colOff>
      <xdr:row>67</xdr:row>
      <xdr:rowOff>52918</xdr:rowOff>
    </xdr:from>
    <xdr:to>
      <xdr:col>4</xdr:col>
      <xdr:colOff>836083</xdr:colOff>
      <xdr:row>68</xdr:row>
      <xdr:rowOff>381002</xdr:rowOff>
    </xdr:to>
    <xdr:pic>
      <xdr:nvPicPr>
        <xdr:cNvPr id="25" name="Picture 24">
          <a:extLst>
            <a:ext uri="{FF2B5EF4-FFF2-40B4-BE49-F238E27FC236}">
              <a16:creationId xmlns:a16="http://schemas.microsoft.com/office/drawing/2014/main" id="{BDE3D2B4-EEA5-4106-8D5F-6A55F91F0B34}"/>
            </a:ext>
          </a:extLst>
        </xdr:cNvPr>
        <xdr:cNvPicPr>
          <a:picLocks/>
        </xdr:cNvPicPr>
      </xdr:nvPicPr>
      <xdr:blipFill>
        <a:blip xmlns:r="http://schemas.openxmlformats.org/officeDocument/2006/relationships" r:link="rId21"/>
        <a:stretch>
          <a:fillRect/>
        </a:stretch>
      </xdr:blipFill>
      <xdr:spPr>
        <a:xfrm>
          <a:off x="1471083" y="28162251"/>
          <a:ext cx="762000" cy="762000"/>
        </a:xfrm>
        <a:prstGeom prst="rect">
          <a:avLst/>
        </a:prstGeom>
      </xdr:spPr>
    </xdr:pic>
    <xdr:clientData/>
  </xdr:twoCellAnchor>
  <xdr:twoCellAnchor editAs="oneCell">
    <xdr:from>
      <xdr:col>4</xdr:col>
      <xdr:colOff>74083</xdr:colOff>
      <xdr:row>69</xdr:row>
      <xdr:rowOff>42333</xdr:rowOff>
    </xdr:from>
    <xdr:to>
      <xdr:col>4</xdr:col>
      <xdr:colOff>836083</xdr:colOff>
      <xdr:row>70</xdr:row>
      <xdr:rowOff>370416</xdr:rowOff>
    </xdr:to>
    <xdr:pic>
      <xdr:nvPicPr>
        <xdr:cNvPr id="26" name="Picture 25">
          <a:extLst>
            <a:ext uri="{FF2B5EF4-FFF2-40B4-BE49-F238E27FC236}">
              <a16:creationId xmlns:a16="http://schemas.microsoft.com/office/drawing/2014/main" id="{C22D2DF6-0DC6-4CC1-B5C6-C8E8BCD3129E}"/>
            </a:ext>
          </a:extLst>
        </xdr:cNvPr>
        <xdr:cNvPicPr>
          <a:picLocks/>
        </xdr:cNvPicPr>
      </xdr:nvPicPr>
      <xdr:blipFill>
        <a:blip xmlns:r="http://schemas.openxmlformats.org/officeDocument/2006/relationships" r:link="rId22"/>
        <a:stretch>
          <a:fillRect/>
        </a:stretch>
      </xdr:blipFill>
      <xdr:spPr>
        <a:xfrm>
          <a:off x="1471083" y="29019500"/>
          <a:ext cx="762000" cy="762000"/>
        </a:xfrm>
        <a:prstGeom prst="rect">
          <a:avLst/>
        </a:prstGeom>
      </xdr:spPr>
    </xdr:pic>
    <xdr:clientData/>
  </xdr:twoCellAnchor>
  <xdr:twoCellAnchor editAs="oneCell">
    <xdr:from>
      <xdr:col>4</xdr:col>
      <xdr:colOff>95252</xdr:colOff>
      <xdr:row>71</xdr:row>
      <xdr:rowOff>52918</xdr:rowOff>
    </xdr:from>
    <xdr:to>
      <xdr:col>4</xdr:col>
      <xdr:colOff>857252</xdr:colOff>
      <xdr:row>71</xdr:row>
      <xdr:rowOff>814918</xdr:rowOff>
    </xdr:to>
    <xdr:pic>
      <xdr:nvPicPr>
        <xdr:cNvPr id="27" name="Picture 26">
          <a:extLst>
            <a:ext uri="{FF2B5EF4-FFF2-40B4-BE49-F238E27FC236}">
              <a16:creationId xmlns:a16="http://schemas.microsoft.com/office/drawing/2014/main" id="{414CC614-83AE-4CB9-90A9-B12D60CD9F6A}"/>
            </a:ext>
          </a:extLst>
        </xdr:cNvPr>
        <xdr:cNvPicPr>
          <a:picLocks/>
        </xdr:cNvPicPr>
      </xdr:nvPicPr>
      <xdr:blipFill>
        <a:blip xmlns:r="http://schemas.openxmlformats.org/officeDocument/2006/relationships" r:link="rId23"/>
        <a:stretch>
          <a:fillRect/>
        </a:stretch>
      </xdr:blipFill>
      <xdr:spPr>
        <a:xfrm>
          <a:off x="1492252" y="29897918"/>
          <a:ext cx="762000" cy="762000"/>
        </a:xfrm>
        <a:prstGeom prst="rect">
          <a:avLst/>
        </a:prstGeom>
      </xdr:spPr>
    </xdr:pic>
    <xdr:clientData/>
  </xdr:twoCellAnchor>
  <xdr:twoCellAnchor editAs="oneCell">
    <xdr:from>
      <xdr:col>4</xdr:col>
      <xdr:colOff>74082</xdr:colOff>
      <xdr:row>72</xdr:row>
      <xdr:rowOff>52917</xdr:rowOff>
    </xdr:from>
    <xdr:to>
      <xdr:col>4</xdr:col>
      <xdr:colOff>836082</xdr:colOff>
      <xdr:row>74</xdr:row>
      <xdr:rowOff>201083</xdr:rowOff>
    </xdr:to>
    <xdr:pic>
      <xdr:nvPicPr>
        <xdr:cNvPr id="28" name="Picture 27">
          <a:extLst>
            <a:ext uri="{FF2B5EF4-FFF2-40B4-BE49-F238E27FC236}">
              <a16:creationId xmlns:a16="http://schemas.microsoft.com/office/drawing/2014/main" id="{52416B49-26DC-429F-B8CD-ED8F8FA92047}"/>
            </a:ext>
          </a:extLst>
        </xdr:cNvPr>
        <xdr:cNvPicPr>
          <a:picLocks/>
        </xdr:cNvPicPr>
      </xdr:nvPicPr>
      <xdr:blipFill>
        <a:blip xmlns:r="http://schemas.openxmlformats.org/officeDocument/2006/relationships" r:link="rId24"/>
        <a:stretch>
          <a:fillRect/>
        </a:stretch>
      </xdr:blipFill>
      <xdr:spPr>
        <a:xfrm>
          <a:off x="1471082" y="30786917"/>
          <a:ext cx="762000" cy="762000"/>
        </a:xfrm>
        <a:prstGeom prst="rect">
          <a:avLst/>
        </a:prstGeom>
      </xdr:spPr>
    </xdr:pic>
    <xdr:clientData/>
  </xdr:twoCellAnchor>
  <xdr:twoCellAnchor editAs="oneCell">
    <xdr:from>
      <xdr:col>4</xdr:col>
      <xdr:colOff>95251</xdr:colOff>
      <xdr:row>79</xdr:row>
      <xdr:rowOff>52918</xdr:rowOff>
    </xdr:from>
    <xdr:to>
      <xdr:col>4</xdr:col>
      <xdr:colOff>857251</xdr:colOff>
      <xdr:row>79</xdr:row>
      <xdr:rowOff>814918</xdr:rowOff>
    </xdr:to>
    <xdr:pic>
      <xdr:nvPicPr>
        <xdr:cNvPr id="29" name="Picture 28">
          <a:extLst>
            <a:ext uri="{FF2B5EF4-FFF2-40B4-BE49-F238E27FC236}">
              <a16:creationId xmlns:a16="http://schemas.microsoft.com/office/drawing/2014/main" id="{E577A97F-AE8F-4C4B-8861-67645AF916F0}"/>
            </a:ext>
          </a:extLst>
        </xdr:cNvPr>
        <xdr:cNvPicPr>
          <a:picLocks/>
        </xdr:cNvPicPr>
      </xdr:nvPicPr>
      <xdr:blipFill>
        <a:blip xmlns:r="http://schemas.openxmlformats.org/officeDocument/2006/relationships" r:link="rId25"/>
        <a:stretch>
          <a:fillRect/>
        </a:stretch>
      </xdr:blipFill>
      <xdr:spPr>
        <a:xfrm>
          <a:off x="1492251" y="33824335"/>
          <a:ext cx="762000" cy="762000"/>
        </a:xfrm>
        <a:prstGeom prst="rect">
          <a:avLst/>
        </a:prstGeom>
      </xdr:spPr>
    </xdr:pic>
    <xdr:clientData/>
  </xdr:twoCellAnchor>
  <xdr:twoCellAnchor editAs="oneCell">
    <xdr:from>
      <xdr:col>4</xdr:col>
      <xdr:colOff>84668</xdr:colOff>
      <xdr:row>80</xdr:row>
      <xdr:rowOff>52917</xdr:rowOff>
    </xdr:from>
    <xdr:to>
      <xdr:col>4</xdr:col>
      <xdr:colOff>846668</xdr:colOff>
      <xdr:row>80</xdr:row>
      <xdr:rowOff>814917</xdr:rowOff>
    </xdr:to>
    <xdr:pic>
      <xdr:nvPicPr>
        <xdr:cNvPr id="30" name="Picture 29">
          <a:extLst>
            <a:ext uri="{FF2B5EF4-FFF2-40B4-BE49-F238E27FC236}">
              <a16:creationId xmlns:a16="http://schemas.microsoft.com/office/drawing/2014/main" id="{B4AD3B25-641D-409F-A27B-87933BDE1E4E}"/>
            </a:ext>
          </a:extLst>
        </xdr:cNvPr>
        <xdr:cNvPicPr>
          <a:picLocks/>
        </xdr:cNvPicPr>
      </xdr:nvPicPr>
      <xdr:blipFill>
        <a:blip xmlns:r="http://schemas.openxmlformats.org/officeDocument/2006/relationships" r:link="rId26"/>
        <a:stretch>
          <a:fillRect/>
        </a:stretch>
      </xdr:blipFill>
      <xdr:spPr>
        <a:xfrm>
          <a:off x="1481668" y="34713334"/>
          <a:ext cx="762000" cy="762000"/>
        </a:xfrm>
        <a:prstGeom prst="rect">
          <a:avLst/>
        </a:prstGeom>
      </xdr:spPr>
    </xdr:pic>
    <xdr:clientData/>
  </xdr:twoCellAnchor>
  <xdr:twoCellAnchor editAs="oneCell">
    <xdr:from>
      <xdr:col>4</xdr:col>
      <xdr:colOff>74083</xdr:colOff>
      <xdr:row>81</xdr:row>
      <xdr:rowOff>52916</xdr:rowOff>
    </xdr:from>
    <xdr:to>
      <xdr:col>4</xdr:col>
      <xdr:colOff>836083</xdr:colOff>
      <xdr:row>83</xdr:row>
      <xdr:rowOff>201082</xdr:rowOff>
    </xdr:to>
    <xdr:pic>
      <xdr:nvPicPr>
        <xdr:cNvPr id="31" name="Picture 30">
          <a:extLst>
            <a:ext uri="{FF2B5EF4-FFF2-40B4-BE49-F238E27FC236}">
              <a16:creationId xmlns:a16="http://schemas.microsoft.com/office/drawing/2014/main" id="{6D2D344D-DDDE-4324-B605-594C21AA1CC7}"/>
            </a:ext>
          </a:extLst>
        </xdr:cNvPr>
        <xdr:cNvPicPr>
          <a:picLocks/>
        </xdr:cNvPicPr>
      </xdr:nvPicPr>
      <xdr:blipFill>
        <a:blip xmlns:r="http://schemas.openxmlformats.org/officeDocument/2006/relationships" r:link="rId27"/>
        <a:stretch>
          <a:fillRect/>
        </a:stretch>
      </xdr:blipFill>
      <xdr:spPr>
        <a:xfrm>
          <a:off x="1471083" y="35602333"/>
          <a:ext cx="762000" cy="762000"/>
        </a:xfrm>
        <a:prstGeom prst="rect">
          <a:avLst/>
        </a:prstGeom>
      </xdr:spPr>
    </xdr:pic>
    <xdr:clientData/>
  </xdr:twoCellAnchor>
  <xdr:twoCellAnchor editAs="oneCell">
    <xdr:from>
      <xdr:col>4</xdr:col>
      <xdr:colOff>74081</xdr:colOff>
      <xdr:row>84</xdr:row>
      <xdr:rowOff>52920</xdr:rowOff>
    </xdr:from>
    <xdr:to>
      <xdr:col>4</xdr:col>
      <xdr:colOff>836081</xdr:colOff>
      <xdr:row>85</xdr:row>
      <xdr:rowOff>381004</xdr:rowOff>
    </xdr:to>
    <xdr:pic>
      <xdr:nvPicPr>
        <xdr:cNvPr id="32" name="Picture 31">
          <a:extLst>
            <a:ext uri="{FF2B5EF4-FFF2-40B4-BE49-F238E27FC236}">
              <a16:creationId xmlns:a16="http://schemas.microsoft.com/office/drawing/2014/main" id="{FB3EB0B3-B2C8-4509-9132-CF323AC9A70B}"/>
            </a:ext>
          </a:extLst>
        </xdr:cNvPr>
        <xdr:cNvPicPr>
          <a:picLocks/>
        </xdr:cNvPicPr>
      </xdr:nvPicPr>
      <xdr:blipFill>
        <a:blip xmlns:r="http://schemas.openxmlformats.org/officeDocument/2006/relationships" r:link="rId28"/>
        <a:stretch>
          <a:fillRect/>
        </a:stretch>
      </xdr:blipFill>
      <xdr:spPr>
        <a:xfrm>
          <a:off x="1471081" y="36904087"/>
          <a:ext cx="762000" cy="762000"/>
        </a:xfrm>
        <a:prstGeom prst="rect">
          <a:avLst/>
        </a:prstGeom>
      </xdr:spPr>
    </xdr:pic>
    <xdr:clientData/>
  </xdr:twoCellAnchor>
  <xdr:twoCellAnchor editAs="oneCell">
    <xdr:from>
      <xdr:col>4</xdr:col>
      <xdr:colOff>74083</xdr:colOff>
      <xdr:row>86</xdr:row>
      <xdr:rowOff>52917</xdr:rowOff>
    </xdr:from>
    <xdr:to>
      <xdr:col>4</xdr:col>
      <xdr:colOff>836083</xdr:colOff>
      <xdr:row>86</xdr:row>
      <xdr:rowOff>814917</xdr:rowOff>
    </xdr:to>
    <xdr:pic>
      <xdr:nvPicPr>
        <xdr:cNvPr id="33" name="Picture 32">
          <a:extLst>
            <a:ext uri="{FF2B5EF4-FFF2-40B4-BE49-F238E27FC236}">
              <a16:creationId xmlns:a16="http://schemas.microsoft.com/office/drawing/2014/main" id="{84F08D3E-1EB3-4E26-8C77-CE289594F4C3}"/>
            </a:ext>
          </a:extLst>
        </xdr:cNvPr>
        <xdr:cNvPicPr>
          <a:picLocks/>
        </xdr:cNvPicPr>
      </xdr:nvPicPr>
      <xdr:blipFill>
        <a:blip xmlns:r="http://schemas.openxmlformats.org/officeDocument/2006/relationships" r:link="rId29"/>
        <a:stretch>
          <a:fillRect/>
        </a:stretch>
      </xdr:blipFill>
      <xdr:spPr>
        <a:xfrm>
          <a:off x="1471083" y="37771917"/>
          <a:ext cx="762000" cy="762000"/>
        </a:xfrm>
        <a:prstGeom prst="rect">
          <a:avLst/>
        </a:prstGeom>
      </xdr:spPr>
    </xdr:pic>
    <xdr:clientData/>
  </xdr:twoCellAnchor>
  <xdr:twoCellAnchor editAs="oneCell">
    <xdr:from>
      <xdr:col>4</xdr:col>
      <xdr:colOff>74082</xdr:colOff>
      <xdr:row>87</xdr:row>
      <xdr:rowOff>52916</xdr:rowOff>
    </xdr:from>
    <xdr:to>
      <xdr:col>4</xdr:col>
      <xdr:colOff>836082</xdr:colOff>
      <xdr:row>87</xdr:row>
      <xdr:rowOff>814916</xdr:rowOff>
    </xdr:to>
    <xdr:pic>
      <xdr:nvPicPr>
        <xdr:cNvPr id="34" name="Picture 33">
          <a:extLst>
            <a:ext uri="{FF2B5EF4-FFF2-40B4-BE49-F238E27FC236}">
              <a16:creationId xmlns:a16="http://schemas.microsoft.com/office/drawing/2014/main" id="{B16ACEC1-BCBD-47B8-87FA-B3E4581EFA83}"/>
            </a:ext>
          </a:extLst>
        </xdr:cNvPr>
        <xdr:cNvPicPr>
          <a:picLocks/>
        </xdr:cNvPicPr>
      </xdr:nvPicPr>
      <xdr:blipFill>
        <a:blip xmlns:r="http://schemas.openxmlformats.org/officeDocument/2006/relationships" r:link="rId30"/>
        <a:stretch>
          <a:fillRect/>
        </a:stretch>
      </xdr:blipFill>
      <xdr:spPr>
        <a:xfrm>
          <a:off x="1471082" y="38660916"/>
          <a:ext cx="762000" cy="762000"/>
        </a:xfrm>
        <a:prstGeom prst="rect">
          <a:avLst/>
        </a:prstGeom>
      </xdr:spPr>
    </xdr:pic>
    <xdr:clientData/>
  </xdr:twoCellAnchor>
  <xdr:twoCellAnchor editAs="oneCell">
    <xdr:from>
      <xdr:col>4</xdr:col>
      <xdr:colOff>63500</xdr:colOff>
      <xdr:row>89</xdr:row>
      <xdr:rowOff>42334</xdr:rowOff>
    </xdr:from>
    <xdr:to>
      <xdr:col>4</xdr:col>
      <xdr:colOff>825500</xdr:colOff>
      <xdr:row>91</xdr:row>
      <xdr:rowOff>190501</xdr:rowOff>
    </xdr:to>
    <xdr:pic>
      <xdr:nvPicPr>
        <xdr:cNvPr id="35" name="Picture 34">
          <a:extLst>
            <a:ext uri="{FF2B5EF4-FFF2-40B4-BE49-F238E27FC236}">
              <a16:creationId xmlns:a16="http://schemas.microsoft.com/office/drawing/2014/main" id="{B8721649-C7D4-4A5F-BCE5-60B6475C33B1}"/>
            </a:ext>
          </a:extLst>
        </xdr:cNvPr>
        <xdr:cNvPicPr>
          <a:picLocks/>
        </xdr:cNvPicPr>
      </xdr:nvPicPr>
      <xdr:blipFill>
        <a:blip xmlns:r="http://schemas.openxmlformats.org/officeDocument/2006/relationships" r:link="rId31"/>
        <a:stretch>
          <a:fillRect/>
        </a:stretch>
      </xdr:blipFill>
      <xdr:spPr>
        <a:xfrm>
          <a:off x="1460500" y="39518167"/>
          <a:ext cx="762000" cy="762000"/>
        </a:xfrm>
        <a:prstGeom prst="rect">
          <a:avLst/>
        </a:prstGeom>
      </xdr:spPr>
    </xdr:pic>
    <xdr:clientData/>
  </xdr:twoCellAnchor>
  <xdr:twoCellAnchor editAs="oneCell">
    <xdr:from>
      <xdr:col>4</xdr:col>
      <xdr:colOff>74082</xdr:colOff>
      <xdr:row>93</xdr:row>
      <xdr:rowOff>42333</xdr:rowOff>
    </xdr:from>
    <xdr:to>
      <xdr:col>4</xdr:col>
      <xdr:colOff>836082</xdr:colOff>
      <xdr:row>94</xdr:row>
      <xdr:rowOff>370416</xdr:rowOff>
    </xdr:to>
    <xdr:pic>
      <xdr:nvPicPr>
        <xdr:cNvPr id="36" name="Picture 35">
          <a:extLst>
            <a:ext uri="{FF2B5EF4-FFF2-40B4-BE49-F238E27FC236}">
              <a16:creationId xmlns:a16="http://schemas.microsoft.com/office/drawing/2014/main" id="{CB6869FF-1979-4A15-8FA0-8E39D1731E02}"/>
            </a:ext>
          </a:extLst>
        </xdr:cNvPr>
        <xdr:cNvPicPr>
          <a:picLocks/>
        </xdr:cNvPicPr>
      </xdr:nvPicPr>
      <xdr:blipFill>
        <a:blip xmlns:r="http://schemas.openxmlformats.org/officeDocument/2006/relationships" r:link="rId32"/>
        <a:stretch>
          <a:fillRect/>
        </a:stretch>
      </xdr:blipFill>
      <xdr:spPr>
        <a:xfrm>
          <a:off x="1471082" y="41253833"/>
          <a:ext cx="762000" cy="762000"/>
        </a:xfrm>
        <a:prstGeom prst="rect">
          <a:avLst/>
        </a:prstGeom>
      </xdr:spPr>
    </xdr:pic>
    <xdr:clientData/>
  </xdr:twoCellAnchor>
  <xdr:twoCellAnchor editAs="oneCell">
    <xdr:from>
      <xdr:col>4</xdr:col>
      <xdr:colOff>84667</xdr:colOff>
      <xdr:row>96</xdr:row>
      <xdr:rowOff>52917</xdr:rowOff>
    </xdr:from>
    <xdr:to>
      <xdr:col>4</xdr:col>
      <xdr:colOff>846667</xdr:colOff>
      <xdr:row>98</xdr:row>
      <xdr:rowOff>201084</xdr:rowOff>
    </xdr:to>
    <xdr:pic>
      <xdr:nvPicPr>
        <xdr:cNvPr id="37" name="Picture 36">
          <a:extLst>
            <a:ext uri="{FF2B5EF4-FFF2-40B4-BE49-F238E27FC236}">
              <a16:creationId xmlns:a16="http://schemas.microsoft.com/office/drawing/2014/main" id="{D52C8AE9-BAB1-42E2-9663-03397807708D}"/>
            </a:ext>
          </a:extLst>
        </xdr:cNvPr>
        <xdr:cNvPicPr>
          <a:picLocks/>
        </xdr:cNvPicPr>
      </xdr:nvPicPr>
      <xdr:blipFill>
        <a:blip xmlns:r="http://schemas.openxmlformats.org/officeDocument/2006/relationships" r:link="rId33"/>
        <a:stretch>
          <a:fillRect/>
        </a:stretch>
      </xdr:blipFill>
      <xdr:spPr>
        <a:xfrm>
          <a:off x="1481667" y="42566167"/>
          <a:ext cx="762000" cy="762000"/>
        </a:xfrm>
        <a:prstGeom prst="rect">
          <a:avLst/>
        </a:prstGeom>
      </xdr:spPr>
    </xdr:pic>
    <xdr:clientData/>
  </xdr:twoCellAnchor>
  <xdr:twoCellAnchor editAs="oneCell">
    <xdr:from>
      <xdr:col>4</xdr:col>
      <xdr:colOff>63499</xdr:colOff>
      <xdr:row>100</xdr:row>
      <xdr:rowOff>52919</xdr:rowOff>
    </xdr:from>
    <xdr:to>
      <xdr:col>4</xdr:col>
      <xdr:colOff>825499</xdr:colOff>
      <xdr:row>101</xdr:row>
      <xdr:rowOff>381002</xdr:rowOff>
    </xdr:to>
    <xdr:pic>
      <xdr:nvPicPr>
        <xdr:cNvPr id="38" name="Picture 37">
          <a:extLst>
            <a:ext uri="{FF2B5EF4-FFF2-40B4-BE49-F238E27FC236}">
              <a16:creationId xmlns:a16="http://schemas.microsoft.com/office/drawing/2014/main" id="{F4BB56EB-0F1D-438C-957D-505EA8BBA00F}"/>
            </a:ext>
          </a:extLst>
        </xdr:cNvPr>
        <xdr:cNvPicPr>
          <a:picLocks/>
        </xdr:cNvPicPr>
      </xdr:nvPicPr>
      <xdr:blipFill>
        <a:blip xmlns:r="http://schemas.openxmlformats.org/officeDocument/2006/relationships" r:link="rId34"/>
        <a:stretch>
          <a:fillRect/>
        </a:stretch>
      </xdr:blipFill>
      <xdr:spPr>
        <a:xfrm>
          <a:off x="1460499" y="44301836"/>
          <a:ext cx="762000" cy="762000"/>
        </a:xfrm>
        <a:prstGeom prst="rect">
          <a:avLst/>
        </a:prstGeom>
      </xdr:spPr>
    </xdr:pic>
    <xdr:clientData/>
  </xdr:twoCellAnchor>
  <xdr:twoCellAnchor editAs="oneCell">
    <xdr:from>
      <xdr:col>4</xdr:col>
      <xdr:colOff>74084</xdr:colOff>
      <xdr:row>102</xdr:row>
      <xdr:rowOff>42332</xdr:rowOff>
    </xdr:from>
    <xdr:to>
      <xdr:col>4</xdr:col>
      <xdr:colOff>836084</xdr:colOff>
      <xdr:row>103</xdr:row>
      <xdr:rowOff>370415</xdr:rowOff>
    </xdr:to>
    <xdr:pic>
      <xdr:nvPicPr>
        <xdr:cNvPr id="39" name="Picture 38">
          <a:extLst>
            <a:ext uri="{FF2B5EF4-FFF2-40B4-BE49-F238E27FC236}">
              <a16:creationId xmlns:a16="http://schemas.microsoft.com/office/drawing/2014/main" id="{B852CE6C-B437-4B4D-A561-59DDB8503C39}"/>
            </a:ext>
          </a:extLst>
        </xdr:cNvPr>
        <xdr:cNvPicPr>
          <a:picLocks/>
        </xdr:cNvPicPr>
      </xdr:nvPicPr>
      <xdr:blipFill>
        <a:blip xmlns:r="http://schemas.openxmlformats.org/officeDocument/2006/relationships" r:link="rId35"/>
        <a:stretch>
          <a:fillRect/>
        </a:stretch>
      </xdr:blipFill>
      <xdr:spPr>
        <a:xfrm>
          <a:off x="1471084" y="45159082"/>
          <a:ext cx="762000" cy="762000"/>
        </a:xfrm>
        <a:prstGeom prst="rect">
          <a:avLst/>
        </a:prstGeom>
      </xdr:spPr>
    </xdr:pic>
    <xdr:clientData/>
  </xdr:twoCellAnchor>
  <xdr:twoCellAnchor editAs="oneCell">
    <xdr:from>
      <xdr:col>4</xdr:col>
      <xdr:colOff>84667</xdr:colOff>
      <xdr:row>104</xdr:row>
      <xdr:rowOff>63503</xdr:rowOff>
    </xdr:from>
    <xdr:to>
      <xdr:col>4</xdr:col>
      <xdr:colOff>846667</xdr:colOff>
      <xdr:row>104</xdr:row>
      <xdr:rowOff>825503</xdr:rowOff>
    </xdr:to>
    <xdr:pic>
      <xdr:nvPicPr>
        <xdr:cNvPr id="40" name="Picture 39">
          <a:extLst>
            <a:ext uri="{FF2B5EF4-FFF2-40B4-BE49-F238E27FC236}">
              <a16:creationId xmlns:a16="http://schemas.microsoft.com/office/drawing/2014/main" id="{CD9664B8-4BD4-4640-B3A7-2688491EBE64}"/>
            </a:ext>
          </a:extLst>
        </xdr:cNvPr>
        <xdr:cNvPicPr>
          <a:picLocks/>
        </xdr:cNvPicPr>
      </xdr:nvPicPr>
      <xdr:blipFill>
        <a:blip xmlns:r="http://schemas.openxmlformats.org/officeDocument/2006/relationships" r:link="rId36"/>
        <a:stretch>
          <a:fillRect/>
        </a:stretch>
      </xdr:blipFill>
      <xdr:spPr>
        <a:xfrm>
          <a:off x="1481667" y="46048086"/>
          <a:ext cx="762000" cy="762000"/>
        </a:xfrm>
        <a:prstGeom prst="rect">
          <a:avLst/>
        </a:prstGeom>
      </xdr:spPr>
    </xdr:pic>
    <xdr:clientData/>
  </xdr:twoCellAnchor>
  <xdr:twoCellAnchor editAs="oneCell">
    <xdr:from>
      <xdr:col>4</xdr:col>
      <xdr:colOff>95251</xdr:colOff>
      <xdr:row>105</xdr:row>
      <xdr:rowOff>52917</xdr:rowOff>
    </xdr:from>
    <xdr:to>
      <xdr:col>4</xdr:col>
      <xdr:colOff>857251</xdr:colOff>
      <xdr:row>105</xdr:row>
      <xdr:rowOff>814917</xdr:rowOff>
    </xdr:to>
    <xdr:pic>
      <xdr:nvPicPr>
        <xdr:cNvPr id="41" name="Picture 40">
          <a:extLst>
            <a:ext uri="{FF2B5EF4-FFF2-40B4-BE49-F238E27FC236}">
              <a16:creationId xmlns:a16="http://schemas.microsoft.com/office/drawing/2014/main" id="{C31FB730-263A-4F3A-9FF8-6DDA44F1BBE2}"/>
            </a:ext>
          </a:extLst>
        </xdr:cNvPr>
        <xdr:cNvPicPr>
          <a:picLocks/>
        </xdr:cNvPicPr>
      </xdr:nvPicPr>
      <xdr:blipFill>
        <a:blip xmlns:r="http://schemas.openxmlformats.org/officeDocument/2006/relationships" r:link="rId37"/>
        <a:stretch>
          <a:fillRect/>
        </a:stretch>
      </xdr:blipFill>
      <xdr:spPr>
        <a:xfrm>
          <a:off x="1492251" y="46926500"/>
          <a:ext cx="762000" cy="762000"/>
        </a:xfrm>
        <a:prstGeom prst="rect">
          <a:avLst/>
        </a:prstGeom>
      </xdr:spPr>
    </xdr:pic>
    <xdr:clientData/>
  </xdr:twoCellAnchor>
  <xdr:twoCellAnchor editAs="oneCell">
    <xdr:from>
      <xdr:col>4</xdr:col>
      <xdr:colOff>84666</xdr:colOff>
      <xdr:row>106</xdr:row>
      <xdr:rowOff>42333</xdr:rowOff>
    </xdr:from>
    <xdr:to>
      <xdr:col>4</xdr:col>
      <xdr:colOff>846666</xdr:colOff>
      <xdr:row>108</xdr:row>
      <xdr:rowOff>190500</xdr:rowOff>
    </xdr:to>
    <xdr:pic>
      <xdr:nvPicPr>
        <xdr:cNvPr id="42" name="Picture 41">
          <a:extLst>
            <a:ext uri="{FF2B5EF4-FFF2-40B4-BE49-F238E27FC236}">
              <a16:creationId xmlns:a16="http://schemas.microsoft.com/office/drawing/2014/main" id="{A5D5CF48-E3F6-42D5-A1C0-FAFD36E36451}"/>
            </a:ext>
          </a:extLst>
        </xdr:cNvPr>
        <xdr:cNvPicPr>
          <a:picLocks/>
        </xdr:cNvPicPr>
      </xdr:nvPicPr>
      <xdr:blipFill>
        <a:blip xmlns:r="http://schemas.openxmlformats.org/officeDocument/2006/relationships" r:link="rId38"/>
        <a:stretch>
          <a:fillRect/>
        </a:stretch>
      </xdr:blipFill>
      <xdr:spPr>
        <a:xfrm>
          <a:off x="1481666" y="47804916"/>
          <a:ext cx="762000" cy="762000"/>
        </a:xfrm>
        <a:prstGeom prst="rect">
          <a:avLst/>
        </a:prstGeom>
      </xdr:spPr>
    </xdr:pic>
    <xdr:clientData/>
  </xdr:twoCellAnchor>
  <xdr:twoCellAnchor editAs="oneCell">
    <xdr:from>
      <xdr:col>4</xdr:col>
      <xdr:colOff>84667</xdr:colOff>
      <xdr:row>112</xdr:row>
      <xdr:rowOff>52918</xdr:rowOff>
    </xdr:from>
    <xdr:to>
      <xdr:col>4</xdr:col>
      <xdr:colOff>846667</xdr:colOff>
      <xdr:row>117</xdr:row>
      <xdr:rowOff>21168</xdr:rowOff>
    </xdr:to>
    <xdr:pic>
      <xdr:nvPicPr>
        <xdr:cNvPr id="43" name="Picture 42">
          <a:extLst>
            <a:ext uri="{FF2B5EF4-FFF2-40B4-BE49-F238E27FC236}">
              <a16:creationId xmlns:a16="http://schemas.microsoft.com/office/drawing/2014/main" id="{9F322D72-D092-4ABA-BEC5-74B9D287E7A4}"/>
            </a:ext>
          </a:extLst>
        </xdr:cNvPr>
        <xdr:cNvPicPr>
          <a:picLocks/>
        </xdr:cNvPicPr>
      </xdr:nvPicPr>
      <xdr:blipFill>
        <a:blip xmlns:r="http://schemas.openxmlformats.org/officeDocument/2006/relationships" r:link="rId39"/>
        <a:stretch>
          <a:fillRect/>
        </a:stretch>
      </xdr:blipFill>
      <xdr:spPr>
        <a:xfrm>
          <a:off x="1481667" y="50419001"/>
          <a:ext cx="762000" cy="762000"/>
        </a:xfrm>
        <a:prstGeom prst="rect">
          <a:avLst/>
        </a:prstGeom>
      </xdr:spPr>
    </xdr:pic>
    <xdr:clientData/>
  </xdr:twoCellAnchor>
  <xdr:twoCellAnchor editAs="oneCell">
    <xdr:from>
      <xdr:col>4</xdr:col>
      <xdr:colOff>95251</xdr:colOff>
      <xdr:row>121</xdr:row>
      <xdr:rowOff>52917</xdr:rowOff>
    </xdr:from>
    <xdr:to>
      <xdr:col>4</xdr:col>
      <xdr:colOff>857251</xdr:colOff>
      <xdr:row>121</xdr:row>
      <xdr:rowOff>814917</xdr:rowOff>
    </xdr:to>
    <xdr:pic>
      <xdr:nvPicPr>
        <xdr:cNvPr id="8" name="Picture 7">
          <a:extLst>
            <a:ext uri="{FF2B5EF4-FFF2-40B4-BE49-F238E27FC236}">
              <a16:creationId xmlns:a16="http://schemas.microsoft.com/office/drawing/2014/main" id="{FBD72EE9-86B1-455B-9860-824AF24BC41B}"/>
            </a:ext>
          </a:extLst>
        </xdr:cNvPr>
        <xdr:cNvPicPr>
          <a:picLocks/>
        </xdr:cNvPicPr>
      </xdr:nvPicPr>
      <xdr:blipFill>
        <a:blip xmlns:r="http://schemas.openxmlformats.org/officeDocument/2006/relationships" r:link="rId40"/>
        <a:stretch>
          <a:fillRect/>
        </a:stretch>
      </xdr:blipFill>
      <xdr:spPr>
        <a:xfrm>
          <a:off x="1492251" y="46122167"/>
          <a:ext cx="762000" cy="762000"/>
        </a:xfrm>
        <a:prstGeom prst="rect">
          <a:avLst/>
        </a:prstGeom>
      </xdr:spPr>
    </xdr:pic>
    <xdr:clientData/>
  </xdr:twoCellAnchor>
  <xdr:twoCellAnchor editAs="oneCell">
    <xdr:from>
      <xdr:col>4</xdr:col>
      <xdr:colOff>95249</xdr:colOff>
      <xdr:row>122</xdr:row>
      <xdr:rowOff>52919</xdr:rowOff>
    </xdr:from>
    <xdr:to>
      <xdr:col>4</xdr:col>
      <xdr:colOff>857249</xdr:colOff>
      <xdr:row>122</xdr:row>
      <xdr:rowOff>814919</xdr:rowOff>
    </xdr:to>
    <xdr:pic>
      <xdr:nvPicPr>
        <xdr:cNvPr id="9" name="Picture 8">
          <a:extLst>
            <a:ext uri="{FF2B5EF4-FFF2-40B4-BE49-F238E27FC236}">
              <a16:creationId xmlns:a16="http://schemas.microsoft.com/office/drawing/2014/main" id="{1CD1B9AA-1F41-4572-901D-DE73C6CB4A8E}"/>
            </a:ext>
          </a:extLst>
        </xdr:cNvPr>
        <xdr:cNvPicPr>
          <a:picLocks/>
        </xdr:cNvPicPr>
      </xdr:nvPicPr>
      <xdr:blipFill>
        <a:blip xmlns:r="http://schemas.openxmlformats.org/officeDocument/2006/relationships" r:link="rId41"/>
        <a:stretch>
          <a:fillRect/>
        </a:stretch>
      </xdr:blipFill>
      <xdr:spPr>
        <a:xfrm>
          <a:off x="1492249" y="47011169"/>
          <a:ext cx="762000" cy="762000"/>
        </a:xfrm>
        <a:prstGeom prst="rect">
          <a:avLst/>
        </a:prstGeom>
      </xdr:spPr>
    </xdr:pic>
    <xdr:clientData/>
  </xdr:twoCellAnchor>
  <xdr:twoCellAnchor editAs="oneCell">
    <xdr:from>
      <xdr:col>4</xdr:col>
      <xdr:colOff>63498</xdr:colOff>
      <xdr:row>124</xdr:row>
      <xdr:rowOff>42333</xdr:rowOff>
    </xdr:from>
    <xdr:to>
      <xdr:col>4</xdr:col>
      <xdr:colOff>871223</xdr:colOff>
      <xdr:row>125</xdr:row>
      <xdr:rowOff>402166</xdr:rowOff>
    </xdr:to>
    <xdr:pic>
      <xdr:nvPicPr>
        <xdr:cNvPr id="44" name="Picture 43">
          <a:extLst>
            <a:ext uri="{FF2B5EF4-FFF2-40B4-BE49-F238E27FC236}">
              <a16:creationId xmlns:a16="http://schemas.microsoft.com/office/drawing/2014/main" id="{14D2189C-36DC-A2C2-D42B-02539746202F}"/>
            </a:ext>
          </a:extLst>
        </xdr:cNvPr>
        <xdr:cNvPicPr>
          <a:picLocks noChangeAspect="1"/>
        </xdr:cNvPicPr>
      </xdr:nvPicPr>
      <xdr:blipFill>
        <a:blip xmlns:r="http://schemas.openxmlformats.org/officeDocument/2006/relationships" r:embed="rId42"/>
        <a:stretch>
          <a:fillRect/>
        </a:stretch>
      </xdr:blipFill>
      <xdr:spPr>
        <a:xfrm>
          <a:off x="1460498" y="48778583"/>
          <a:ext cx="807725" cy="79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c r="A9" s="123"/>
      <c r="B9" s="107" t="s">
        <v>0</v>
      </c>
      <c r="C9" s="108"/>
      <c r="D9" s="108"/>
      <c r="E9" s="108"/>
      <c r="F9" s="109"/>
      <c r="G9" s="102"/>
      <c r="H9" s="105" t="s">
        <v>7</v>
      </c>
      <c r="I9" s="124"/>
      <c r="J9" s="105" t="s">
        <v>195</v>
      </c>
      <c r="K9" s="125"/>
    </row>
    <row r="10" spans="1:11" ht="15" customHeight="1">
      <c r="A10" s="123"/>
      <c r="B10" s="123"/>
      <c r="C10" s="124"/>
      <c r="D10" s="124"/>
      <c r="E10" s="124"/>
      <c r="F10" s="125"/>
      <c r="G10" s="126"/>
      <c r="H10" s="126"/>
      <c r="I10" s="124"/>
      <c r="J10" s="253"/>
      <c r="K10" s="125"/>
    </row>
    <row r="11" spans="1:11">
      <c r="A11" s="123"/>
      <c r="B11" s="123"/>
      <c r="C11" s="124"/>
      <c r="D11" s="124"/>
      <c r="E11" s="124"/>
      <c r="F11" s="125"/>
      <c r="G11" s="126"/>
      <c r="H11" s="126"/>
      <c r="I11" s="124"/>
      <c r="J11" s="254"/>
      <c r="K11" s="125"/>
    </row>
    <row r="12" spans="1:11">
      <c r="A12" s="123"/>
      <c r="B12" s="123"/>
      <c r="C12" s="124"/>
      <c r="D12" s="124"/>
      <c r="E12" s="124"/>
      <c r="F12" s="125"/>
      <c r="G12" s="126"/>
      <c r="H12" s="126"/>
      <c r="I12" s="124"/>
      <c r="J12" s="124"/>
      <c r="K12" s="125"/>
    </row>
    <row r="13" spans="1:11">
      <c r="A13" s="123"/>
      <c r="B13" s="123"/>
      <c r="C13" s="124"/>
      <c r="D13" s="124"/>
      <c r="E13" s="124"/>
      <c r="F13" s="125"/>
      <c r="G13" s="126"/>
      <c r="H13" s="126"/>
      <c r="I13" s="124"/>
      <c r="J13" s="105" t="s">
        <v>11</v>
      </c>
      <c r="K13" s="125"/>
    </row>
    <row r="14" spans="1:11" ht="15" customHeight="1">
      <c r="A14" s="123"/>
      <c r="B14" s="123"/>
      <c r="C14" s="124"/>
      <c r="D14" s="124"/>
      <c r="E14" s="124"/>
      <c r="F14" s="125"/>
      <c r="G14" s="126"/>
      <c r="H14" s="126"/>
      <c r="I14" s="124"/>
      <c r="J14" s="255"/>
      <c r="K14" s="125"/>
    </row>
    <row r="15" spans="1:11" ht="15" customHeight="1">
      <c r="A15" s="123"/>
      <c r="B15" s="130"/>
      <c r="C15" s="7"/>
      <c r="D15" s="7"/>
      <c r="E15" s="7"/>
      <c r="F15" s="8"/>
      <c r="G15" s="126"/>
      <c r="H15" s="131"/>
      <c r="I15" s="124"/>
      <c r="J15" s="256"/>
      <c r="K15" s="125"/>
    </row>
    <row r="16" spans="1:11" ht="15" customHeight="1">
      <c r="A16" s="123"/>
      <c r="B16" s="124"/>
      <c r="C16" s="124"/>
      <c r="D16" s="124"/>
      <c r="E16" s="124"/>
      <c r="F16" s="124"/>
      <c r="G16" s="124"/>
      <c r="H16" s="124"/>
      <c r="I16" s="10" t="s">
        <v>142</v>
      </c>
      <c r="J16" s="19"/>
      <c r="K16" s="125"/>
    </row>
    <row r="17" spans="1:11">
      <c r="A17" s="123"/>
      <c r="B17" s="124" t="s">
        <v>710</v>
      </c>
      <c r="C17" s="124"/>
      <c r="D17" s="124"/>
      <c r="E17" s="124"/>
      <c r="F17" s="124"/>
      <c r="G17" s="124"/>
      <c r="H17" s="124"/>
      <c r="I17" s="10" t="s">
        <v>143</v>
      </c>
      <c r="J17" s="19" t="s">
        <v>711</v>
      </c>
      <c r="K17" s="125"/>
    </row>
    <row r="18" spans="1:11" ht="18">
      <c r="A18" s="123"/>
      <c r="B18" s="124" t="s">
        <v>712</v>
      </c>
      <c r="C18" s="124"/>
      <c r="D18" s="124"/>
      <c r="E18" s="124"/>
      <c r="F18" s="124"/>
      <c r="G18" s="124"/>
      <c r="H18" s="124"/>
      <c r="I18" s="104" t="s">
        <v>258</v>
      </c>
      <c r="J18" s="112"/>
      <c r="K18" s="125"/>
    </row>
    <row r="19" spans="1:11">
      <c r="A19" s="123"/>
      <c r="B19" s="124"/>
      <c r="C19" s="124"/>
      <c r="D19" s="124"/>
      <c r="E19" s="124"/>
      <c r="F19" s="124"/>
      <c r="G19" s="124"/>
      <c r="H19" s="124"/>
      <c r="I19" s="124"/>
      <c r="J19" s="124"/>
      <c r="K19" s="125"/>
    </row>
    <row r="20" spans="1:11">
      <c r="A20" s="123"/>
      <c r="B20" s="106" t="s">
        <v>198</v>
      </c>
      <c r="C20" s="106" t="s">
        <v>199</v>
      </c>
      <c r="D20" s="127" t="s">
        <v>284</v>
      </c>
      <c r="E20" s="127" t="s">
        <v>200</v>
      </c>
      <c r="F20" s="257" t="s">
        <v>201</v>
      </c>
      <c r="G20" s="258"/>
      <c r="H20" s="106" t="s">
        <v>169</v>
      </c>
      <c r="I20" s="106" t="s">
        <v>202</v>
      </c>
      <c r="J20" s="106" t="s">
        <v>21</v>
      </c>
      <c r="K20" s="125"/>
    </row>
    <row r="21" spans="1:11">
      <c r="A21" s="123"/>
      <c r="B21" s="113"/>
      <c r="C21" s="113"/>
      <c r="D21" s="114"/>
      <c r="E21" s="114"/>
      <c r="F21" s="259"/>
      <c r="G21" s="260"/>
      <c r="H21" s="113" t="s">
        <v>141</v>
      </c>
      <c r="I21" s="113"/>
      <c r="J21" s="113"/>
      <c r="K21" s="125"/>
    </row>
    <row r="22" spans="1:11">
      <c r="A22" s="123"/>
      <c r="B22" s="115"/>
      <c r="C22" s="11"/>
      <c r="D22" s="128"/>
      <c r="E22" s="128"/>
      <c r="F22" s="249"/>
      <c r="G22" s="250"/>
      <c r="H22" s="12"/>
      <c r="I22" s="16"/>
      <c r="J22" s="117">
        <f t="shared" ref="J22:J116" si="0">I22*B22</f>
        <v>0</v>
      </c>
      <c r="K22" s="125"/>
    </row>
    <row r="23" spans="1:11">
      <c r="A23" s="123"/>
      <c r="B23" s="115"/>
      <c r="C23" s="11"/>
      <c r="D23" s="128"/>
      <c r="E23" s="128"/>
      <c r="F23" s="249"/>
      <c r="G23" s="250"/>
      <c r="H23" s="12"/>
      <c r="I23" s="16"/>
      <c r="J23" s="117">
        <f t="shared" si="0"/>
        <v>0</v>
      </c>
      <c r="K23" s="125"/>
    </row>
    <row r="24" spans="1:11">
      <c r="A24" s="123"/>
      <c r="B24" s="115"/>
      <c r="C24" s="11"/>
      <c r="D24" s="128"/>
      <c r="E24" s="128"/>
      <c r="F24" s="249"/>
      <c r="G24" s="250"/>
      <c r="H24" s="12"/>
      <c r="I24" s="16"/>
      <c r="J24" s="117">
        <f t="shared" si="0"/>
        <v>0</v>
      </c>
      <c r="K24" s="125"/>
    </row>
    <row r="25" spans="1:11">
      <c r="A25" s="123"/>
      <c r="B25" s="115"/>
      <c r="C25" s="11"/>
      <c r="D25" s="128"/>
      <c r="E25" s="128"/>
      <c r="F25" s="249"/>
      <c r="G25" s="250"/>
      <c r="H25" s="12"/>
      <c r="I25" s="16"/>
      <c r="J25" s="117">
        <f t="shared" si="0"/>
        <v>0</v>
      </c>
      <c r="K25" s="125"/>
    </row>
    <row r="26" spans="1:11">
      <c r="A26" s="123"/>
      <c r="B26" s="115"/>
      <c r="C26" s="11"/>
      <c r="D26" s="128"/>
      <c r="E26" s="128"/>
      <c r="F26" s="249"/>
      <c r="G26" s="250"/>
      <c r="H26" s="12"/>
      <c r="I26" s="16"/>
      <c r="J26" s="117">
        <f t="shared" si="0"/>
        <v>0</v>
      </c>
      <c r="K26" s="125"/>
    </row>
    <row r="27" spans="1:11">
      <c r="A27" s="123"/>
      <c r="B27" s="115"/>
      <c r="C27" s="11"/>
      <c r="D27" s="128"/>
      <c r="E27" s="128"/>
      <c r="F27" s="249"/>
      <c r="G27" s="250"/>
      <c r="H27" s="12"/>
      <c r="I27" s="16"/>
      <c r="J27" s="117">
        <f t="shared" si="0"/>
        <v>0</v>
      </c>
      <c r="K27" s="125"/>
    </row>
    <row r="28" spans="1:11">
      <c r="A28" s="123"/>
      <c r="B28" s="115"/>
      <c r="C28" s="11"/>
      <c r="D28" s="128"/>
      <c r="E28" s="128"/>
      <c r="F28" s="249"/>
      <c r="G28" s="250"/>
      <c r="H28" s="12"/>
      <c r="I28" s="16"/>
      <c r="J28" s="117">
        <f t="shared" si="0"/>
        <v>0</v>
      </c>
      <c r="K28" s="125"/>
    </row>
    <row r="29" spans="1:11">
      <c r="A29" s="123"/>
      <c r="B29" s="115"/>
      <c r="C29" s="11"/>
      <c r="D29" s="128"/>
      <c r="E29" s="128"/>
      <c r="F29" s="249"/>
      <c r="G29" s="250"/>
      <c r="H29" s="12"/>
      <c r="I29" s="16"/>
      <c r="J29" s="117">
        <f t="shared" si="0"/>
        <v>0</v>
      </c>
      <c r="K29" s="125"/>
    </row>
    <row r="30" spans="1:11">
      <c r="A30" s="123"/>
      <c r="B30" s="115"/>
      <c r="C30" s="11"/>
      <c r="D30" s="128"/>
      <c r="E30" s="128"/>
      <c r="F30" s="249"/>
      <c r="G30" s="250"/>
      <c r="H30" s="12"/>
      <c r="I30" s="16"/>
      <c r="J30" s="117">
        <f t="shared" si="0"/>
        <v>0</v>
      </c>
      <c r="K30" s="125"/>
    </row>
    <row r="31" spans="1:11">
      <c r="A31" s="123"/>
      <c r="B31" s="115"/>
      <c r="C31" s="11"/>
      <c r="D31" s="128"/>
      <c r="E31" s="128"/>
      <c r="F31" s="249"/>
      <c r="G31" s="250"/>
      <c r="H31" s="12"/>
      <c r="I31" s="16"/>
      <c r="J31" s="117">
        <f t="shared" si="0"/>
        <v>0</v>
      </c>
      <c r="K31" s="125"/>
    </row>
    <row r="32" spans="1:11">
      <c r="A32" s="123"/>
      <c r="B32" s="115"/>
      <c r="C32" s="11"/>
      <c r="D32" s="128"/>
      <c r="E32" s="128"/>
      <c r="F32" s="249"/>
      <c r="G32" s="250"/>
      <c r="H32" s="12"/>
      <c r="I32" s="16"/>
      <c r="J32" s="117">
        <f t="shared" si="0"/>
        <v>0</v>
      </c>
      <c r="K32" s="125"/>
    </row>
    <row r="33" spans="1:11">
      <c r="A33" s="123"/>
      <c r="B33" s="115"/>
      <c r="C33" s="11"/>
      <c r="D33" s="128"/>
      <c r="E33" s="128"/>
      <c r="F33" s="249"/>
      <c r="G33" s="250"/>
      <c r="H33" s="12"/>
      <c r="I33" s="16"/>
      <c r="J33" s="117">
        <f t="shared" si="0"/>
        <v>0</v>
      </c>
      <c r="K33" s="125"/>
    </row>
    <row r="34" spans="1:11">
      <c r="A34" s="123"/>
      <c r="B34" s="115"/>
      <c r="C34" s="11"/>
      <c r="D34" s="128"/>
      <c r="E34" s="128"/>
      <c r="F34" s="249"/>
      <c r="G34" s="250"/>
      <c r="H34" s="12"/>
      <c r="I34" s="16"/>
      <c r="J34" s="117">
        <f t="shared" si="0"/>
        <v>0</v>
      </c>
      <c r="K34" s="125"/>
    </row>
    <row r="35" spans="1:11">
      <c r="A35" s="123"/>
      <c r="B35" s="115"/>
      <c r="C35" s="11"/>
      <c r="D35" s="128"/>
      <c r="E35" s="128"/>
      <c r="F35" s="249"/>
      <c r="G35" s="250"/>
      <c r="H35" s="12"/>
      <c r="I35" s="16"/>
      <c r="J35" s="117">
        <f t="shared" si="0"/>
        <v>0</v>
      </c>
      <c r="K35" s="125"/>
    </row>
    <row r="36" spans="1:11">
      <c r="A36" s="123"/>
      <c r="B36" s="115"/>
      <c r="C36" s="11"/>
      <c r="D36" s="128"/>
      <c r="E36" s="128"/>
      <c r="F36" s="249"/>
      <c r="G36" s="250"/>
      <c r="H36" s="12"/>
      <c r="I36" s="16"/>
      <c r="J36" s="117">
        <f t="shared" si="0"/>
        <v>0</v>
      </c>
      <c r="K36" s="125"/>
    </row>
    <row r="37" spans="1:11">
      <c r="A37" s="123"/>
      <c r="B37" s="115"/>
      <c r="C37" s="11"/>
      <c r="D37" s="128"/>
      <c r="E37" s="128"/>
      <c r="F37" s="249"/>
      <c r="G37" s="250"/>
      <c r="H37" s="12"/>
      <c r="I37" s="16"/>
      <c r="J37" s="117">
        <f t="shared" si="0"/>
        <v>0</v>
      </c>
      <c r="K37" s="125"/>
    </row>
    <row r="38" spans="1:11">
      <c r="A38" s="123"/>
      <c r="B38" s="115"/>
      <c r="C38" s="11"/>
      <c r="D38" s="128"/>
      <c r="E38" s="128"/>
      <c r="F38" s="249"/>
      <c r="G38" s="250"/>
      <c r="H38" s="12"/>
      <c r="I38" s="16"/>
      <c r="J38" s="117">
        <f t="shared" si="0"/>
        <v>0</v>
      </c>
      <c r="K38" s="125"/>
    </row>
    <row r="39" spans="1:11">
      <c r="A39" s="123"/>
      <c r="B39" s="115"/>
      <c r="C39" s="11"/>
      <c r="D39" s="128"/>
      <c r="E39" s="128"/>
      <c r="F39" s="249"/>
      <c r="G39" s="250"/>
      <c r="H39" s="12"/>
      <c r="I39" s="16"/>
      <c r="J39" s="117">
        <f t="shared" si="0"/>
        <v>0</v>
      </c>
      <c r="K39" s="125"/>
    </row>
    <row r="40" spans="1:11">
      <c r="A40" s="123"/>
      <c r="B40" s="115"/>
      <c r="C40" s="11"/>
      <c r="D40" s="128"/>
      <c r="E40" s="128"/>
      <c r="F40" s="249"/>
      <c r="G40" s="250"/>
      <c r="H40" s="12"/>
      <c r="I40" s="16"/>
      <c r="J40" s="117">
        <f t="shared" si="0"/>
        <v>0</v>
      </c>
      <c r="K40" s="125"/>
    </row>
    <row r="41" spans="1:11">
      <c r="A41" s="123"/>
      <c r="B41" s="115"/>
      <c r="C41" s="11"/>
      <c r="D41" s="128"/>
      <c r="E41" s="128"/>
      <c r="F41" s="249"/>
      <c r="G41" s="250"/>
      <c r="H41" s="12"/>
      <c r="I41" s="16"/>
      <c r="J41" s="117">
        <f t="shared" si="0"/>
        <v>0</v>
      </c>
      <c r="K41" s="125"/>
    </row>
    <row r="42" spans="1:11">
      <c r="A42" s="123"/>
      <c r="B42" s="115"/>
      <c r="C42" s="11"/>
      <c r="D42" s="128"/>
      <c r="E42" s="128"/>
      <c r="F42" s="249"/>
      <c r="G42" s="250"/>
      <c r="H42" s="12"/>
      <c r="I42" s="16"/>
      <c r="J42" s="117">
        <f t="shared" si="0"/>
        <v>0</v>
      </c>
      <c r="K42" s="125"/>
    </row>
    <row r="43" spans="1:11">
      <c r="A43" s="123"/>
      <c r="B43" s="115"/>
      <c r="C43" s="11"/>
      <c r="D43" s="128"/>
      <c r="E43" s="128"/>
      <c r="F43" s="249"/>
      <c r="G43" s="250"/>
      <c r="H43" s="12"/>
      <c r="I43" s="16"/>
      <c r="J43" s="117">
        <f t="shared" si="0"/>
        <v>0</v>
      </c>
      <c r="K43" s="125"/>
    </row>
    <row r="44" spans="1:11">
      <c r="A44" s="123"/>
      <c r="B44" s="115"/>
      <c r="C44" s="11"/>
      <c r="D44" s="128"/>
      <c r="E44" s="128"/>
      <c r="F44" s="249"/>
      <c r="G44" s="250"/>
      <c r="H44" s="12"/>
      <c r="I44" s="16"/>
      <c r="J44" s="117">
        <f t="shared" si="0"/>
        <v>0</v>
      </c>
      <c r="K44" s="125"/>
    </row>
    <row r="45" spans="1:11">
      <c r="A45" s="123"/>
      <c r="B45" s="115"/>
      <c r="C45" s="11"/>
      <c r="D45" s="128"/>
      <c r="E45" s="128"/>
      <c r="F45" s="249"/>
      <c r="G45" s="250"/>
      <c r="H45" s="12"/>
      <c r="I45" s="16"/>
      <c r="J45" s="117">
        <f t="shared" si="0"/>
        <v>0</v>
      </c>
      <c r="K45" s="125"/>
    </row>
    <row r="46" spans="1:11">
      <c r="A46" s="123"/>
      <c r="B46" s="115"/>
      <c r="C46" s="11"/>
      <c r="D46" s="128"/>
      <c r="E46" s="128"/>
      <c r="F46" s="249"/>
      <c r="G46" s="250"/>
      <c r="H46" s="12"/>
      <c r="I46" s="16"/>
      <c r="J46" s="117">
        <f t="shared" si="0"/>
        <v>0</v>
      </c>
      <c r="K46" s="125"/>
    </row>
    <row r="47" spans="1:11">
      <c r="A47" s="123"/>
      <c r="B47" s="115"/>
      <c r="C47" s="11"/>
      <c r="D47" s="128"/>
      <c r="E47" s="128"/>
      <c r="F47" s="249"/>
      <c r="G47" s="250"/>
      <c r="H47" s="12"/>
      <c r="I47" s="16"/>
      <c r="J47" s="117">
        <f t="shared" si="0"/>
        <v>0</v>
      </c>
      <c r="K47" s="125"/>
    </row>
    <row r="48" spans="1:11">
      <c r="A48" s="123"/>
      <c r="B48" s="115"/>
      <c r="C48" s="11"/>
      <c r="D48" s="128"/>
      <c r="E48" s="128"/>
      <c r="F48" s="249"/>
      <c r="G48" s="250"/>
      <c r="H48" s="12"/>
      <c r="I48" s="16"/>
      <c r="J48" s="117">
        <f t="shared" si="0"/>
        <v>0</v>
      </c>
      <c r="K48" s="125"/>
    </row>
    <row r="49" spans="1:11">
      <c r="A49" s="123"/>
      <c r="B49" s="115"/>
      <c r="C49" s="11"/>
      <c r="D49" s="128"/>
      <c r="E49" s="128"/>
      <c r="F49" s="249"/>
      <c r="G49" s="250"/>
      <c r="H49" s="12"/>
      <c r="I49" s="16"/>
      <c r="J49" s="117">
        <f t="shared" si="0"/>
        <v>0</v>
      </c>
      <c r="K49" s="125"/>
    </row>
    <row r="50" spans="1:11">
      <c r="A50" s="123"/>
      <c r="B50" s="115"/>
      <c r="C50" s="11"/>
      <c r="D50" s="128"/>
      <c r="E50" s="128"/>
      <c r="F50" s="249"/>
      <c r="G50" s="250"/>
      <c r="H50" s="12"/>
      <c r="I50" s="16"/>
      <c r="J50" s="117">
        <f t="shared" si="0"/>
        <v>0</v>
      </c>
      <c r="K50" s="125"/>
    </row>
    <row r="51" spans="1:11">
      <c r="A51" s="123"/>
      <c r="B51" s="115"/>
      <c r="C51" s="11"/>
      <c r="D51" s="128"/>
      <c r="E51" s="128"/>
      <c r="F51" s="249"/>
      <c r="G51" s="250"/>
      <c r="H51" s="12"/>
      <c r="I51" s="16"/>
      <c r="J51" s="117">
        <f t="shared" si="0"/>
        <v>0</v>
      </c>
      <c r="K51" s="125"/>
    </row>
    <row r="52" spans="1:11">
      <c r="A52" s="123"/>
      <c r="B52" s="115"/>
      <c r="C52" s="11"/>
      <c r="D52" s="128"/>
      <c r="E52" s="128"/>
      <c r="F52" s="249"/>
      <c r="G52" s="250"/>
      <c r="H52" s="12"/>
      <c r="I52" s="16"/>
      <c r="J52" s="117">
        <f t="shared" si="0"/>
        <v>0</v>
      </c>
      <c r="K52" s="125"/>
    </row>
    <row r="53" spans="1:11">
      <c r="A53" s="123"/>
      <c r="B53" s="115"/>
      <c r="C53" s="11"/>
      <c r="D53" s="128"/>
      <c r="E53" s="128"/>
      <c r="F53" s="249"/>
      <c r="G53" s="250"/>
      <c r="H53" s="12"/>
      <c r="I53" s="16"/>
      <c r="J53" s="117">
        <f t="shared" si="0"/>
        <v>0</v>
      </c>
      <c r="K53" s="125"/>
    </row>
    <row r="54" spans="1:11">
      <c r="A54" s="123"/>
      <c r="B54" s="115"/>
      <c r="C54" s="11"/>
      <c r="D54" s="128"/>
      <c r="E54" s="128"/>
      <c r="F54" s="249"/>
      <c r="G54" s="250"/>
      <c r="H54" s="12"/>
      <c r="I54" s="16"/>
      <c r="J54" s="117">
        <f t="shared" si="0"/>
        <v>0</v>
      </c>
      <c r="K54" s="125"/>
    </row>
    <row r="55" spans="1:11">
      <c r="A55" s="123"/>
      <c r="B55" s="115"/>
      <c r="C55" s="11"/>
      <c r="D55" s="128"/>
      <c r="E55" s="128"/>
      <c r="F55" s="249"/>
      <c r="G55" s="250"/>
      <c r="H55" s="12"/>
      <c r="I55" s="16"/>
      <c r="J55" s="117">
        <f t="shared" si="0"/>
        <v>0</v>
      </c>
      <c r="K55" s="125"/>
    </row>
    <row r="56" spans="1:11">
      <c r="A56" s="123"/>
      <c r="B56" s="115"/>
      <c r="C56" s="11"/>
      <c r="D56" s="128"/>
      <c r="E56" s="128"/>
      <c r="F56" s="249"/>
      <c r="G56" s="250"/>
      <c r="H56" s="12"/>
      <c r="I56" s="16"/>
      <c r="J56" s="117">
        <f t="shared" si="0"/>
        <v>0</v>
      </c>
      <c r="K56" s="125"/>
    </row>
    <row r="57" spans="1:11">
      <c r="A57" s="123"/>
      <c r="B57" s="115"/>
      <c r="C57" s="11"/>
      <c r="D57" s="128"/>
      <c r="E57" s="128"/>
      <c r="F57" s="249"/>
      <c r="G57" s="250"/>
      <c r="H57" s="12"/>
      <c r="I57" s="16"/>
      <c r="J57" s="117">
        <f t="shared" si="0"/>
        <v>0</v>
      </c>
      <c r="K57" s="125"/>
    </row>
    <row r="58" spans="1:11">
      <c r="A58" s="123"/>
      <c r="B58" s="115"/>
      <c r="C58" s="11"/>
      <c r="D58" s="128"/>
      <c r="E58" s="128"/>
      <c r="F58" s="249"/>
      <c r="G58" s="250"/>
      <c r="H58" s="12"/>
      <c r="I58" s="16"/>
      <c r="J58" s="117">
        <f t="shared" si="0"/>
        <v>0</v>
      </c>
      <c r="K58" s="125"/>
    </row>
    <row r="59" spans="1:11">
      <c r="A59" s="123"/>
      <c r="B59" s="115"/>
      <c r="C59" s="11"/>
      <c r="D59" s="128"/>
      <c r="E59" s="128"/>
      <c r="F59" s="249"/>
      <c r="G59" s="250"/>
      <c r="H59" s="12"/>
      <c r="I59" s="16"/>
      <c r="J59" s="117">
        <f t="shared" si="0"/>
        <v>0</v>
      </c>
      <c r="K59" s="125"/>
    </row>
    <row r="60" spans="1:11">
      <c r="A60" s="123"/>
      <c r="B60" s="115"/>
      <c r="C60" s="11"/>
      <c r="D60" s="128"/>
      <c r="E60" s="128"/>
      <c r="F60" s="249"/>
      <c r="G60" s="250"/>
      <c r="H60" s="12"/>
      <c r="I60" s="16"/>
      <c r="J60" s="117">
        <f t="shared" si="0"/>
        <v>0</v>
      </c>
      <c r="K60" s="125"/>
    </row>
    <row r="61" spans="1:11">
      <c r="A61" s="123"/>
      <c r="B61" s="115"/>
      <c r="C61" s="11"/>
      <c r="D61" s="128"/>
      <c r="E61" s="128"/>
      <c r="F61" s="249"/>
      <c r="G61" s="250"/>
      <c r="H61" s="12"/>
      <c r="I61" s="16"/>
      <c r="J61" s="117">
        <f t="shared" si="0"/>
        <v>0</v>
      </c>
      <c r="K61" s="125"/>
    </row>
    <row r="62" spans="1:11">
      <c r="A62" s="123"/>
      <c r="B62" s="115"/>
      <c r="C62" s="11"/>
      <c r="D62" s="128"/>
      <c r="E62" s="128"/>
      <c r="F62" s="249"/>
      <c r="G62" s="250"/>
      <c r="H62" s="12"/>
      <c r="I62" s="16"/>
      <c r="J62" s="117">
        <f t="shared" si="0"/>
        <v>0</v>
      </c>
      <c r="K62" s="125"/>
    </row>
    <row r="63" spans="1:11">
      <c r="A63" s="123"/>
      <c r="B63" s="115"/>
      <c r="C63" s="11"/>
      <c r="D63" s="128"/>
      <c r="E63" s="128"/>
      <c r="F63" s="249"/>
      <c r="G63" s="250"/>
      <c r="H63" s="12"/>
      <c r="I63" s="16"/>
      <c r="J63" s="117">
        <f t="shared" si="0"/>
        <v>0</v>
      </c>
      <c r="K63" s="125"/>
    </row>
    <row r="64" spans="1:11">
      <c r="A64" s="123"/>
      <c r="B64" s="115"/>
      <c r="C64" s="11"/>
      <c r="D64" s="128"/>
      <c r="E64" s="128"/>
      <c r="F64" s="249"/>
      <c r="G64" s="250"/>
      <c r="H64" s="12"/>
      <c r="I64" s="16"/>
      <c r="J64" s="117">
        <f t="shared" si="0"/>
        <v>0</v>
      </c>
      <c r="K64" s="125"/>
    </row>
    <row r="65" spans="1:11">
      <c r="A65" s="123"/>
      <c r="B65" s="115"/>
      <c r="C65" s="11"/>
      <c r="D65" s="128"/>
      <c r="E65" s="128"/>
      <c r="F65" s="249"/>
      <c r="G65" s="250"/>
      <c r="H65" s="12"/>
      <c r="I65" s="16"/>
      <c r="J65" s="117">
        <f t="shared" si="0"/>
        <v>0</v>
      </c>
      <c r="K65" s="125"/>
    </row>
    <row r="66" spans="1:11">
      <c r="A66" s="123"/>
      <c r="B66" s="115"/>
      <c r="C66" s="11"/>
      <c r="D66" s="128"/>
      <c r="E66" s="128"/>
      <c r="F66" s="249"/>
      <c r="G66" s="250"/>
      <c r="H66" s="12"/>
      <c r="I66" s="16"/>
      <c r="J66" s="117">
        <f t="shared" si="0"/>
        <v>0</v>
      </c>
      <c r="K66" s="125"/>
    </row>
    <row r="67" spans="1:11">
      <c r="A67" s="123"/>
      <c r="B67" s="115"/>
      <c r="C67" s="11"/>
      <c r="D67" s="128"/>
      <c r="E67" s="128"/>
      <c r="F67" s="249"/>
      <c r="G67" s="250"/>
      <c r="H67" s="12"/>
      <c r="I67" s="16"/>
      <c r="J67" s="117">
        <f t="shared" si="0"/>
        <v>0</v>
      </c>
      <c r="K67" s="125"/>
    </row>
    <row r="68" spans="1:11">
      <c r="A68" s="123"/>
      <c r="B68" s="115"/>
      <c r="C68" s="11"/>
      <c r="D68" s="128"/>
      <c r="E68" s="128"/>
      <c r="F68" s="249"/>
      <c r="G68" s="250"/>
      <c r="H68" s="12"/>
      <c r="I68" s="16"/>
      <c r="J68" s="117">
        <f t="shared" si="0"/>
        <v>0</v>
      </c>
      <c r="K68" s="125"/>
    </row>
    <row r="69" spans="1:11">
      <c r="A69" s="123"/>
      <c r="B69" s="115"/>
      <c r="C69" s="11"/>
      <c r="D69" s="128"/>
      <c r="E69" s="128"/>
      <c r="F69" s="249"/>
      <c r="G69" s="250"/>
      <c r="H69" s="12"/>
      <c r="I69" s="16"/>
      <c r="J69" s="117">
        <f t="shared" si="0"/>
        <v>0</v>
      </c>
      <c r="K69" s="125"/>
    </row>
    <row r="70" spans="1:11">
      <c r="A70" s="123"/>
      <c r="B70" s="115"/>
      <c r="C70" s="11"/>
      <c r="D70" s="128"/>
      <c r="E70" s="128"/>
      <c r="F70" s="249"/>
      <c r="G70" s="250"/>
      <c r="H70" s="12"/>
      <c r="I70" s="16"/>
      <c r="J70" s="117">
        <f t="shared" si="0"/>
        <v>0</v>
      </c>
      <c r="K70" s="125"/>
    </row>
    <row r="71" spans="1:11">
      <c r="A71" s="123"/>
      <c r="B71" s="115"/>
      <c r="C71" s="11"/>
      <c r="D71" s="128"/>
      <c r="E71" s="128"/>
      <c r="F71" s="249"/>
      <c r="G71" s="250"/>
      <c r="H71" s="12"/>
      <c r="I71" s="16"/>
      <c r="J71" s="117">
        <f t="shared" si="0"/>
        <v>0</v>
      </c>
      <c r="K71" s="125"/>
    </row>
    <row r="72" spans="1:11">
      <c r="A72" s="123"/>
      <c r="B72" s="115"/>
      <c r="C72" s="11"/>
      <c r="D72" s="128"/>
      <c r="E72" s="128"/>
      <c r="F72" s="249"/>
      <c r="G72" s="250"/>
      <c r="H72" s="12"/>
      <c r="I72" s="16"/>
      <c r="J72" s="117">
        <f t="shared" si="0"/>
        <v>0</v>
      </c>
      <c r="K72" s="125"/>
    </row>
    <row r="73" spans="1:11">
      <c r="A73" s="123"/>
      <c r="B73" s="115"/>
      <c r="C73" s="11"/>
      <c r="D73" s="128"/>
      <c r="E73" s="128"/>
      <c r="F73" s="249"/>
      <c r="G73" s="250"/>
      <c r="H73" s="12"/>
      <c r="I73" s="16"/>
      <c r="J73" s="117">
        <f t="shared" si="0"/>
        <v>0</v>
      </c>
      <c r="K73" s="125"/>
    </row>
    <row r="74" spans="1:11">
      <c r="A74" s="123"/>
      <c r="B74" s="115"/>
      <c r="C74" s="11"/>
      <c r="D74" s="128"/>
      <c r="E74" s="128"/>
      <c r="F74" s="249"/>
      <c r="G74" s="250"/>
      <c r="H74" s="12"/>
      <c r="I74" s="16"/>
      <c r="J74" s="117">
        <f t="shared" si="0"/>
        <v>0</v>
      </c>
      <c r="K74" s="125"/>
    </row>
    <row r="75" spans="1:11">
      <c r="A75" s="123"/>
      <c r="B75" s="115"/>
      <c r="C75" s="11"/>
      <c r="D75" s="128"/>
      <c r="E75" s="128"/>
      <c r="F75" s="249"/>
      <c r="G75" s="250"/>
      <c r="H75" s="12"/>
      <c r="I75" s="16"/>
      <c r="J75" s="117">
        <f t="shared" si="0"/>
        <v>0</v>
      </c>
      <c r="K75" s="125"/>
    </row>
    <row r="76" spans="1:11">
      <c r="A76" s="123"/>
      <c r="B76" s="115"/>
      <c r="C76" s="11"/>
      <c r="D76" s="128"/>
      <c r="E76" s="128"/>
      <c r="F76" s="249"/>
      <c r="G76" s="250"/>
      <c r="H76" s="12"/>
      <c r="I76" s="16"/>
      <c r="J76" s="117">
        <f t="shared" si="0"/>
        <v>0</v>
      </c>
      <c r="K76" s="125"/>
    </row>
    <row r="77" spans="1:11">
      <c r="A77" s="123"/>
      <c r="B77" s="115"/>
      <c r="C77" s="11"/>
      <c r="D77" s="128"/>
      <c r="E77" s="128"/>
      <c r="F77" s="249"/>
      <c r="G77" s="250"/>
      <c r="H77" s="12"/>
      <c r="I77" s="16"/>
      <c r="J77" s="117">
        <f t="shared" si="0"/>
        <v>0</v>
      </c>
      <c r="K77" s="125"/>
    </row>
    <row r="78" spans="1:11">
      <c r="A78" s="123"/>
      <c r="B78" s="115"/>
      <c r="C78" s="11"/>
      <c r="D78" s="128"/>
      <c r="E78" s="128"/>
      <c r="F78" s="249"/>
      <c r="G78" s="250"/>
      <c r="H78" s="12"/>
      <c r="I78" s="16"/>
      <c r="J78" s="117">
        <f t="shared" si="0"/>
        <v>0</v>
      </c>
      <c r="K78" s="125"/>
    </row>
    <row r="79" spans="1:11">
      <c r="A79" s="123"/>
      <c r="B79" s="115"/>
      <c r="C79" s="11"/>
      <c r="D79" s="128"/>
      <c r="E79" s="128"/>
      <c r="F79" s="249"/>
      <c r="G79" s="250"/>
      <c r="H79" s="12"/>
      <c r="I79" s="16"/>
      <c r="J79" s="117">
        <f t="shared" si="0"/>
        <v>0</v>
      </c>
      <c r="K79" s="125"/>
    </row>
    <row r="80" spans="1:11">
      <c r="A80" s="123"/>
      <c r="B80" s="115"/>
      <c r="C80" s="11"/>
      <c r="D80" s="128"/>
      <c r="E80" s="128"/>
      <c r="F80" s="249"/>
      <c r="G80" s="250"/>
      <c r="H80" s="12"/>
      <c r="I80" s="16"/>
      <c r="J80" s="117">
        <f t="shared" si="0"/>
        <v>0</v>
      </c>
      <c r="K80" s="125"/>
    </row>
    <row r="81" spans="1:11">
      <c r="A81" s="123"/>
      <c r="B81" s="115"/>
      <c r="C81" s="11"/>
      <c r="D81" s="128"/>
      <c r="E81" s="128"/>
      <c r="F81" s="249"/>
      <c r="G81" s="250"/>
      <c r="H81" s="12"/>
      <c r="I81" s="16"/>
      <c r="J81" s="117">
        <f t="shared" si="0"/>
        <v>0</v>
      </c>
      <c r="K81" s="125"/>
    </row>
    <row r="82" spans="1:11">
      <c r="A82" s="123"/>
      <c r="B82" s="115"/>
      <c r="C82" s="11"/>
      <c r="D82" s="128"/>
      <c r="E82" s="128"/>
      <c r="F82" s="249"/>
      <c r="G82" s="250"/>
      <c r="H82" s="12"/>
      <c r="I82" s="16"/>
      <c r="J82" s="117">
        <f t="shared" si="0"/>
        <v>0</v>
      </c>
      <c r="K82" s="125"/>
    </row>
    <row r="83" spans="1:11">
      <c r="A83" s="123"/>
      <c r="B83" s="115"/>
      <c r="C83" s="11"/>
      <c r="D83" s="128"/>
      <c r="E83" s="128"/>
      <c r="F83" s="249"/>
      <c r="G83" s="250"/>
      <c r="H83" s="12"/>
      <c r="I83" s="16"/>
      <c r="J83" s="117">
        <f t="shared" si="0"/>
        <v>0</v>
      </c>
      <c r="K83" s="125"/>
    </row>
    <row r="84" spans="1:11">
      <c r="A84" s="123"/>
      <c r="B84" s="115"/>
      <c r="C84" s="11"/>
      <c r="D84" s="128"/>
      <c r="E84" s="128"/>
      <c r="F84" s="249"/>
      <c r="G84" s="250"/>
      <c r="H84" s="12"/>
      <c r="I84" s="16"/>
      <c r="J84" s="117">
        <f t="shared" si="0"/>
        <v>0</v>
      </c>
      <c r="K84" s="125"/>
    </row>
    <row r="85" spans="1:11">
      <c r="A85" s="123"/>
      <c r="B85" s="115"/>
      <c r="C85" s="11"/>
      <c r="D85" s="128"/>
      <c r="E85" s="128"/>
      <c r="F85" s="249"/>
      <c r="G85" s="250"/>
      <c r="H85" s="12"/>
      <c r="I85" s="16"/>
      <c r="J85" s="117">
        <f t="shared" si="0"/>
        <v>0</v>
      </c>
      <c r="K85" s="125"/>
    </row>
    <row r="86" spans="1:11">
      <c r="A86" s="123"/>
      <c r="B86" s="115"/>
      <c r="C86" s="11"/>
      <c r="D86" s="128"/>
      <c r="E86" s="128"/>
      <c r="F86" s="249"/>
      <c r="G86" s="250"/>
      <c r="H86" s="12"/>
      <c r="I86" s="16"/>
      <c r="J86" s="117">
        <f t="shared" si="0"/>
        <v>0</v>
      </c>
      <c r="K86" s="125"/>
    </row>
    <row r="87" spans="1:11">
      <c r="A87" s="123"/>
      <c r="B87" s="115"/>
      <c r="C87" s="11"/>
      <c r="D87" s="128"/>
      <c r="E87" s="128"/>
      <c r="F87" s="249"/>
      <c r="G87" s="250"/>
      <c r="H87" s="12"/>
      <c r="I87" s="16"/>
      <c r="J87" s="117">
        <f t="shared" si="0"/>
        <v>0</v>
      </c>
      <c r="K87" s="125"/>
    </row>
    <row r="88" spans="1:11">
      <c r="A88" s="123"/>
      <c r="B88" s="115"/>
      <c r="C88" s="11"/>
      <c r="D88" s="128"/>
      <c r="E88" s="128"/>
      <c r="F88" s="249"/>
      <c r="G88" s="250"/>
      <c r="H88" s="12"/>
      <c r="I88" s="16"/>
      <c r="J88" s="117">
        <f t="shared" si="0"/>
        <v>0</v>
      </c>
      <c r="K88" s="125"/>
    </row>
    <row r="89" spans="1:11">
      <c r="A89" s="123"/>
      <c r="B89" s="115"/>
      <c r="C89" s="11"/>
      <c r="D89" s="128"/>
      <c r="E89" s="128"/>
      <c r="F89" s="249"/>
      <c r="G89" s="250"/>
      <c r="H89" s="12"/>
      <c r="I89" s="16"/>
      <c r="J89" s="117">
        <f t="shared" si="0"/>
        <v>0</v>
      </c>
      <c r="K89" s="125"/>
    </row>
    <row r="90" spans="1:11">
      <c r="A90" s="123"/>
      <c r="B90" s="115"/>
      <c r="C90" s="11"/>
      <c r="D90" s="128"/>
      <c r="E90" s="128"/>
      <c r="F90" s="249"/>
      <c r="G90" s="250"/>
      <c r="H90" s="12"/>
      <c r="I90" s="16"/>
      <c r="J90" s="117">
        <f t="shared" si="0"/>
        <v>0</v>
      </c>
      <c r="K90" s="125"/>
    </row>
    <row r="91" spans="1:11">
      <c r="A91" s="123"/>
      <c r="B91" s="115"/>
      <c r="C91" s="11"/>
      <c r="D91" s="128"/>
      <c r="E91" s="128"/>
      <c r="F91" s="249"/>
      <c r="G91" s="250"/>
      <c r="H91" s="12"/>
      <c r="I91" s="16"/>
      <c r="J91" s="117">
        <f t="shared" si="0"/>
        <v>0</v>
      </c>
      <c r="K91" s="125"/>
    </row>
    <row r="92" spans="1:11">
      <c r="A92" s="123"/>
      <c r="B92" s="115"/>
      <c r="C92" s="11"/>
      <c r="D92" s="128"/>
      <c r="E92" s="128"/>
      <c r="F92" s="249"/>
      <c r="G92" s="250"/>
      <c r="H92" s="12"/>
      <c r="I92" s="16"/>
      <c r="J92" s="117">
        <f t="shared" si="0"/>
        <v>0</v>
      </c>
      <c r="K92" s="125"/>
    </row>
    <row r="93" spans="1:11">
      <c r="A93" s="123"/>
      <c r="B93" s="115"/>
      <c r="C93" s="11"/>
      <c r="D93" s="128"/>
      <c r="E93" s="128"/>
      <c r="F93" s="249"/>
      <c r="G93" s="250"/>
      <c r="H93" s="12"/>
      <c r="I93" s="16"/>
      <c r="J93" s="117">
        <f t="shared" si="0"/>
        <v>0</v>
      </c>
      <c r="K93" s="125"/>
    </row>
    <row r="94" spans="1:11">
      <c r="A94" s="123"/>
      <c r="B94" s="115"/>
      <c r="C94" s="11"/>
      <c r="D94" s="128"/>
      <c r="E94" s="128"/>
      <c r="F94" s="249"/>
      <c r="G94" s="250"/>
      <c r="H94" s="12"/>
      <c r="I94" s="16"/>
      <c r="J94" s="117">
        <f t="shared" si="0"/>
        <v>0</v>
      </c>
      <c r="K94" s="125"/>
    </row>
    <row r="95" spans="1:11">
      <c r="A95" s="123"/>
      <c r="B95" s="115"/>
      <c r="C95" s="11"/>
      <c r="D95" s="128"/>
      <c r="E95" s="128"/>
      <c r="F95" s="249"/>
      <c r="G95" s="250"/>
      <c r="H95" s="12"/>
      <c r="I95" s="16"/>
      <c r="J95" s="117">
        <f t="shared" si="0"/>
        <v>0</v>
      </c>
      <c r="K95" s="125"/>
    </row>
    <row r="96" spans="1:11">
      <c r="A96" s="123"/>
      <c r="B96" s="115"/>
      <c r="C96" s="11"/>
      <c r="D96" s="128"/>
      <c r="E96" s="128"/>
      <c r="F96" s="249"/>
      <c r="G96" s="250"/>
      <c r="H96" s="12"/>
      <c r="I96" s="16"/>
      <c r="J96" s="117">
        <f t="shared" si="0"/>
        <v>0</v>
      </c>
      <c r="K96" s="125"/>
    </row>
    <row r="97" spans="1:11">
      <c r="A97" s="123"/>
      <c r="B97" s="115"/>
      <c r="C97" s="11"/>
      <c r="D97" s="128"/>
      <c r="E97" s="128"/>
      <c r="F97" s="249"/>
      <c r="G97" s="250"/>
      <c r="H97" s="12"/>
      <c r="I97" s="16"/>
      <c r="J97" s="117">
        <f t="shared" si="0"/>
        <v>0</v>
      </c>
      <c r="K97" s="125"/>
    </row>
    <row r="98" spans="1:11">
      <c r="A98" s="123"/>
      <c r="B98" s="115"/>
      <c r="C98" s="11"/>
      <c r="D98" s="128"/>
      <c r="E98" s="128"/>
      <c r="F98" s="249"/>
      <c r="G98" s="250"/>
      <c r="H98" s="12"/>
      <c r="I98" s="16"/>
      <c r="J98" s="117">
        <f t="shared" si="0"/>
        <v>0</v>
      </c>
      <c r="K98" s="125"/>
    </row>
    <row r="99" spans="1:11">
      <c r="A99" s="123"/>
      <c r="B99" s="115"/>
      <c r="C99" s="11"/>
      <c r="D99" s="128"/>
      <c r="E99" s="128"/>
      <c r="F99" s="249"/>
      <c r="G99" s="250"/>
      <c r="H99" s="12"/>
      <c r="I99" s="16"/>
      <c r="J99" s="117">
        <f t="shared" si="0"/>
        <v>0</v>
      </c>
      <c r="K99" s="125"/>
    </row>
    <row r="100" spans="1:11">
      <c r="A100" s="123"/>
      <c r="B100" s="115"/>
      <c r="C100" s="11"/>
      <c r="D100" s="128"/>
      <c r="E100" s="128"/>
      <c r="F100" s="249"/>
      <c r="G100" s="250"/>
      <c r="H100" s="12"/>
      <c r="I100" s="16"/>
      <c r="J100" s="117">
        <f t="shared" si="0"/>
        <v>0</v>
      </c>
      <c r="K100" s="125"/>
    </row>
    <row r="101" spans="1:11">
      <c r="A101" s="123"/>
      <c r="B101" s="115"/>
      <c r="C101" s="11"/>
      <c r="D101" s="128"/>
      <c r="E101" s="128"/>
      <c r="F101" s="249"/>
      <c r="G101" s="250"/>
      <c r="H101" s="12"/>
      <c r="I101" s="16"/>
      <c r="J101" s="117">
        <f t="shared" si="0"/>
        <v>0</v>
      </c>
      <c r="K101" s="125"/>
    </row>
    <row r="102" spans="1:11">
      <c r="A102" s="123"/>
      <c r="B102" s="115"/>
      <c r="C102" s="11"/>
      <c r="D102" s="128"/>
      <c r="E102" s="128"/>
      <c r="F102" s="249"/>
      <c r="G102" s="250"/>
      <c r="H102" s="12"/>
      <c r="I102" s="16"/>
      <c r="J102" s="117">
        <f t="shared" si="0"/>
        <v>0</v>
      </c>
      <c r="K102" s="125"/>
    </row>
    <row r="103" spans="1:11">
      <c r="A103" s="123"/>
      <c r="B103" s="115"/>
      <c r="C103" s="11"/>
      <c r="D103" s="128"/>
      <c r="E103" s="128"/>
      <c r="F103" s="249"/>
      <c r="G103" s="250"/>
      <c r="H103" s="12"/>
      <c r="I103" s="16"/>
      <c r="J103" s="117">
        <f t="shared" si="0"/>
        <v>0</v>
      </c>
      <c r="K103" s="125"/>
    </row>
    <row r="104" spans="1:11">
      <c r="A104" s="123"/>
      <c r="B104" s="115"/>
      <c r="C104" s="11"/>
      <c r="D104" s="128"/>
      <c r="E104" s="128"/>
      <c r="F104" s="249"/>
      <c r="G104" s="250"/>
      <c r="H104" s="12"/>
      <c r="I104" s="16"/>
      <c r="J104" s="117">
        <f t="shared" si="0"/>
        <v>0</v>
      </c>
      <c r="K104" s="125"/>
    </row>
    <row r="105" spans="1:11">
      <c r="A105" s="123"/>
      <c r="B105" s="115"/>
      <c r="C105" s="11"/>
      <c r="D105" s="128"/>
      <c r="E105" s="128"/>
      <c r="F105" s="249"/>
      <c r="G105" s="250"/>
      <c r="H105" s="12"/>
      <c r="I105" s="16"/>
      <c r="J105" s="117">
        <f t="shared" si="0"/>
        <v>0</v>
      </c>
      <c r="K105" s="125"/>
    </row>
    <row r="106" spans="1:11">
      <c r="A106" s="123"/>
      <c r="B106" s="115"/>
      <c r="C106" s="11"/>
      <c r="D106" s="128"/>
      <c r="E106" s="128"/>
      <c r="F106" s="249"/>
      <c r="G106" s="250"/>
      <c r="H106" s="12"/>
      <c r="I106" s="16"/>
      <c r="J106" s="117">
        <f t="shared" si="0"/>
        <v>0</v>
      </c>
      <c r="K106" s="125"/>
    </row>
    <row r="107" spans="1:11">
      <c r="A107" s="123"/>
      <c r="B107" s="115"/>
      <c r="C107" s="11"/>
      <c r="D107" s="128"/>
      <c r="E107" s="128"/>
      <c r="F107" s="249"/>
      <c r="G107" s="250"/>
      <c r="H107" s="12"/>
      <c r="I107" s="16"/>
      <c r="J107" s="117">
        <f t="shared" si="0"/>
        <v>0</v>
      </c>
      <c r="K107" s="125"/>
    </row>
    <row r="108" spans="1:11">
      <c r="A108" s="123"/>
      <c r="B108" s="115"/>
      <c r="C108" s="11"/>
      <c r="D108" s="128"/>
      <c r="E108" s="128"/>
      <c r="F108" s="249"/>
      <c r="G108" s="250"/>
      <c r="H108" s="12"/>
      <c r="I108" s="16"/>
      <c r="J108" s="117">
        <f t="shared" si="0"/>
        <v>0</v>
      </c>
      <c r="K108" s="125"/>
    </row>
    <row r="109" spans="1:11">
      <c r="A109" s="123"/>
      <c r="B109" s="115"/>
      <c r="C109" s="11"/>
      <c r="D109" s="128"/>
      <c r="E109" s="128"/>
      <c r="F109" s="249"/>
      <c r="G109" s="250"/>
      <c r="H109" s="12"/>
      <c r="I109" s="16"/>
      <c r="J109" s="117">
        <f t="shared" si="0"/>
        <v>0</v>
      </c>
      <c r="K109" s="125"/>
    </row>
    <row r="110" spans="1:11">
      <c r="A110" s="123"/>
      <c r="B110" s="115"/>
      <c r="C110" s="11"/>
      <c r="D110" s="128"/>
      <c r="E110" s="128"/>
      <c r="F110" s="249"/>
      <c r="G110" s="250"/>
      <c r="H110" s="12"/>
      <c r="I110" s="16"/>
      <c r="J110" s="117">
        <f t="shared" si="0"/>
        <v>0</v>
      </c>
      <c r="K110" s="125"/>
    </row>
    <row r="111" spans="1:11">
      <c r="A111" s="123"/>
      <c r="B111" s="115"/>
      <c r="C111" s="11"/>
      <c r="D111" s="128"/>
      <c r="E111" s="128"/>
      <c r="F111" s="249"/>
      <c r="G111" s="250"/>
      <c r="H111" s="12"/>
      <c r="I111" s="16"/>
      <c r="J111" s="117">
        <f t="shared" si="0"/>
        <v>0</v>
      </c>
      <c r="K111" s="125"/>
    </row>
    <row r="112" spans="1:11">
      <c r="A112" s="123"/>
      <c r="B112" s="115"/>
      <c r="C112" s="11"/>
      <c r="D112" s="128"/>
      <c r="E112" s="128"/>
      <c r="F112" s="249"/>
      <c r="G112" s="250"/>
      <c r="H112" s="12"/>
      <c r="I112" s="16"/>
      <c r="J112" s="117">
        <f t="shared" si="0"/>
        <v>0</v>
      </c>
      <c r="K112" s="125"/>
    </row>
    <row r="113" spans="1:11">
      <c r="A113" s="123"/>
      <c r="B113" s="115"/>
      <c r="C113" s="11"/>
      <c r="D113" s="128"/>
      <c r="E113" s="128"/>
      <c r="F113" s="249"/>
      <c r="G113" s="250"/>
      <c r="H113" s="12"/>
      <c r="I113" s="16"/>
      <c r="J113" s="117">
        <f t="shared" si="0"/>
        <v>0</v>
      </c>
      <c r="K113" s="125"/>
    </row>
    <row r="114" spans="1:11">
      <c r="A114" s="123"/>
      <c r="B114" s="115"/>
      <c r="C114" s="11"/>
      <c r="D114" s="128"/>
      <c r="E114" s="128"/>
      <c r="F114" s="249"/>
      <c r="G114" s="250"/>
      <c r="H114" s="12"/>
      <c r="I114" s="16"/>
      <c r="J114" s="117">
        <f t="shared" si="0"/>
        <v>0</v>
      </c>
      <c r="K114" s="125"/>
    </row>
    <row r="115" spans="1:11">
      <c r="A115" s="123"/>
      <c r="B115" s="115"/>
      <c r="C115" s="11"/>
      <c r="D115" s="128"/>
      <c r="E115" s="128"/>
      <c r="F115" s="249"/>
      <c r="G115" s="250"/>
      <c r="H115" s="12"/>
      <c r="I115" s="16"/>
      <c r="J115" s="117">
        <f t="shared" si="0"/>
        <v>0</v>
      </c>
      <c r="K115" s="125"/>
    </row>
    <row r="116" spans="1:11">
      <c r="A116" s="123"/>
      <c r="B116" s="116"/>
      <c r="C116" s="13"/>
      <c r="D116" s="129"/>
      <c r="E116" s="129"/>
      <c r="F116" s="251"/>
      <c r="G116" s="252"/>
      <c r="H116" s="14"/>
      <c r="I116" s="17"/>
      <c r="J116" s="118">
        <f t="shared" si="0"/>
        <v>0</v>
      </c>
      <c r="K116" s="125"/>
    </row>
    <row r="117" spans="1:11">
      <c r="A117" s="123"/>
      <c r="B117" s="15"/>
      <c r="C117" s="15"/>
      <c r="D117" s="15"/>
      <c r="E117" s="15"/>
      <c r="F117" s="15"/>
      <c r="G117" s="15"/>
      <c r="H117" s="15"/>
      <c r="I117" s="18" t="s">
        <v>255</v>
      </c>
      <c r="J117" s="119">
        <f>SUM(J22:J116)</f>
        <v>0</v>
      </c>
      <c r="K117" s="125"/>
    </row>
    <row r="118" spans="1:11" outlineLevel="1">
      <c r="A118" s="123"/>
      <c r="B118" s="15"/>
      <c r="C118" s="15"/>
      <c r="D118" s="15"/>
      <c r="E118" s="15"/>
      <c r="F118" s="15"/>
      <c r="G118" s="15"/>
      <c r="H118" s="132"/>
      <c r="I118" s="133" t="s">
        <v>713</v>
      </c>
      <c r="J118" s="119">
        <v>0</v>
      </c>
      <c r="K118" s="125"/>
    </row>
    <row r="119" spans="1:11">
      <c r="A119" s="123"/>
      <c r="B119" s="15"/>
      <c r="C119" s="15"/>
      <c r="D119" s="15"/>
      <c r="E119" s="15"/>
      <c r="F119" s="15"/>
      <c r="G119" s="15"/>
      <c r="H119" s="15"/>
      <c r="I119" s="18" t="s">
        <v>257</v>
      </c>
      <c r="J119" s="119">
        <f>SUM(J117:J118)</f>
        <v>0</v>
      </c>
      <c r="K119" s="125"/>
    </row>
    <row r="120" spans="1:11">
      <c r="A120" s="6"/>
      <c r="B120" s="7"/>
      <c r="C120" s="7"/>
      <c r="D120" s="7"/>
      <c r="E120" s="7"/>
      <c r="F120" s="7"/>
      <c r="G120" s="7"/>
      <c r="H120" s="134" t="s">
        <v>714</v>
      </c>
      <c r="I120" s="7"/>
      <c r="J120" s="7"/>
      <c r="K120" s="8"/>
    </row>
    <row r="122" spans="1:11">
      <c r="H122" s="1"/>
      <c r="I122" s="95"/>
    </row>
    <row r="123" spans="1:11">
      <c r="H123" s="1"/>
      <c r="I123" s="95"/>
    </row>
    <row r="124" spans="1:11">
      <c r="H124" s="1"/>
      <c r="I124" s="95"/>
    </row>
    <row r="125" spans="1:11">
      <c r="H125" s="1"/>
      <c r="I125" s="95"/>
    </row>
    <row r="126" spans="1:11">
      <c r="H126" s="1"/>
      <c r="I126" s="95"/>
    </row>
    <row r="127" spans="1:11">
      <c r="H127" s="1"/>
      <c r="I127" s="95"/>
    </row>
  </sheetData>
  <mergeCells count="99">
    <mergeCell ref="F23:G23"/>
    <mergeCell ref="J10:J11"/>
    <mergeCell ref="J14:J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 ref="F59:G59"/>
    <mergeCell ref="F48:G48"/>
    <mergeCell ref="F49:G49"/>
    <mergeCell ref="F50:G50"/>
    <mergeCell ref="F51:G51"/>
    <mergeCell ref="F52:G52"/>
    <mergeCell ref="F53:G53"/>
    <mergeCell ref="F54:G54"/>
    <mergeCell ref="F55:G55"/>
    <mergeCell ref="F56:G56"/>
    <mergeCell ref="F57:G57"/>
    <mergeCell ref="F58:G58"/>
    <mergeCell ref="F71:G71"/>
    <mergeCell ref="F60:G60"/>
    <mergeCell ref="F61:G61"/>
    <mergeCell ref="F62:G62"/>
    <mergeCell ref="F63:G63"/>
    <mergeCell ref="F64:G64"/>
    <mergeCell ref="F65:G65"/>
    <mergeCell ref="F66:G66"/>
    <mergeCell ref="F67:G67"/>
    <mergeCell ref="F68:G68"/>
    <mergeCell ref="F69:G69"/>
    <mergeCell ref="F70:G70"/>
    <mergeCell ref="F83:G83"/>
    <mergeCell ref="F72:G72"/>
    <mergeCell ref="F73:G73"/>
    <mergeCell ref="F74:G74"/>
    <mergeCell ref="F75:G75"/>
    <mergeCell ref="F76:G76"/>
    <mergeCell ref="F77:G77"/>
    <mergeCell ref="F78:G78"/>
    <mergeCell ref="F79:G79"/>
    <mergeCell ref="F80:G80"/>
    <mergeCell ref="F81:G81"/>
    <mergeCell ref="F82:G82"/>
    <mergeCell ref="F95:G95"/>
    <mergeCell ref="F84:G84"/>
    <mergeCell ref="F85:G85"/>
    <mergeCell ref="F86:G86"/>
    <mergeCell ref="F87:G87"/>
    <mergeCell ref="F88:G88"/>
    <mergeCell ref="F89:G89"/>
    <mergeCell ref="F90:G90"/>
    <mergeCell ref="F91:G91"/>
    <mergeCell ref="F92:G92"/>
    <mergeCell ref="F93:G93"/>
    <mergeCell ref="F94:G94"/>
    <mergeCell ref="F107:G107"/>
    <mergeCell ref="F96:G96"/>
    <mergeCell ref="F97:G97"/>
    <mergeCell ref="F98:G98"/>
    <mergeCell ref="F99:G99"/>
    <mergeCell ref="F100:G100"/>
    <mergeCell ref="F101:G101"/>
    <mergeCell ref="F102:G102"/>
    <mergeCell ref="F103:G103"/>
    <mergeCell ref="F104:G104"/>
    <mergeCell ref="F105:G105"/>
    <mergeCell ref="F106:G106"/>
    <mergeCell ref="F114:G114"/>
    <mergeCell ref="F115:G115"/>
    <mergeCell ref="F116:G116"/>
    <mergeCell ref="F108:G108"/>
    <mergeCell ref="F109:G109"/>
    <mergeCell ref="F110:G110"/>
    <mergeCell ref="F111:G111"/>
    <mergeCell ref="F112:G112"/>
    <mergeCell ref="F113:G113"/>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929B5-D6AB-4044-8775-D215ACD01069}">
  <sheetPr>
    <tabColor rgb="FFFF0000"/>
  </sheetPr>
  <dimension ref="A1:M138"/>
  <sheetViews>
    <sheetView zoomScale="90" zoomScaleNormal="90" workbookViewId="0">
      <selection activeCell="K10" sqref="K10:K11"/>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3" width="16.140625" style="2" customWidth="1"/>
    <col min="14" max="16384" width="9.140625" style="2"/>
  </cols>
  <sheetData>
    <row r="1" spans="1:12">
      <c r="A1" s="3"/>
      <c r="B1" s="4"/>
      <c r="C1" s="4"/>
      <c r="D1" s="4"/>
      <c r="E1" s="4"/>
      <c r="F1" s="4"/>
      <c r="G1" s="4"/>
      <c r="H1" s="4"/>
      <c r="I1" s="4"/>
      <c r="J1" s="4"/>
      <c r="K1" s="4"/>
      <c r="L1" s="5"/>
    </row>
    <row r="2" spans="1:12" ht="15.75">
      <c r="A2" s="123"/>
      <c r="B2" s="110" t="s">
        <v>134</v>
      </c>
      <c r="C2" s="124"/>
      <c r="D2" s="124"/>
      <c r="E2" s="124"/>
      <c r="F2" s="124"/>
      <c r="G2" s="124"/>
      <c r="H2" s="124"/>
      <c r="I2" s="124"/>
      <c r="J2" s="124"/>
      <c r="K2" s="111" t="s">
        <v>140</v>
      </c>
      <c r="L2" s="125"/>
    </row>
    <row r="3" spans="1:12">
      <c r="A3" s="123"/>
      <c r="B3" s="103" t="s">
        <v>135</v>
      </c>
      <c r="C3" s="124"/>
      <c r="D3" s="124"/>
      <c r="E3" s="124"/>
      <c r="F3" s="124"/>
      <c r="G3" s="124"/>
      <c r="H3" s="124"/>
      <c r="I3" s="124"/>
      <c r="J3" s="124"/>
      <c r="K3" s="124"/>
      <c r="L3" s="125"/>
    </row>
    <row r="4" spans="1:12">
      <c r="A4" s="123"/>
      <c r="B4" s="103" t="s">
        <v>136</v>
      </c>
      <c r="C4" s="124"/>
      <c r="D4" s="124"/>
      <c r="E4" s="124"/>
      <c r="F4" s="124"/>
      <c r="G4" s="124"/>
      <c r="H4" s="124"/>
      <c r="I4" s="124"/>
      <c r="J4" s="124"/>
      <c r="K4" s="124"/>
      <c r="L4" s="125"/>
    </row>
    <row r="5" spans="1:12">
      <c r="A5" s="123"/>
      <c r="B5" s="103" t="s">
        <v>137</v>
      </c>
      <c r="C5" s="124"/>
      <c r="D5" s="124"/>
      <c r="E5" s="124"/>
      <c r="F5" s="124"/>
      <c r="G5" s="124"/>
      <c r="H5" s="124"/>
      <c r="I5" s="124"/>
      <c r="J5" s="124"/>
      <c r="K5" s="124"/>
      <c r="L5" s="125"/>
    </row>
    <row r="6" spans="1:12">
      <c r="A6" s="123"/>
      <c r="B6" s="103" t="s">
        <v>138</v>
      </c>
      <c r="C6" s="124"/>
      <c r="D6" s="124"/>
      <c r="E6" s="124"/>
      <c r="F6" s="124"/>
      <c r="G6" s="124"/>
      <c r="H6" s="124"/>
      <c r="I6" s="124"/>
      <c r="J6" s="124"/>
      <c r="K6" s="124"/>
      <c r="L6" s="125"/>
    </row>
    <row r="7" spans="1:12" hidden="1">
      <c r="A7" s="123"/>
      <c r="B7" s="103" t="s">
        <v>139</v>
      </c>
      <c r="C7" s="124"/>
      <c r="D7" s="124"/>
      <c r="E7" s="124"/>
      <c r="F7" s="124"/>
      <c r="G7" s="124"/>
      <c r="H7" s="124"/>
      <c r="I7" s="124"/>
      <c r="J7" s="124"/>
      <c r="K7" s="124"/>
      <c r="L7" s="125"/>
    </row>
    <row r="8" spans="1:12">
      <c r="A8" s="123"/>
      <c r="B8" s="124"/>
      <c r="C8" s="124"/>
      <c r="D8" s="124"/>
      <c r="E8" s="124"/>
      <c r="F8" s="124"/>
      <c r="G8" s="124"/>
      <c r="H8" s="124"/>
      <c r="I8" s="124"/>
      <c r="J8" s="124"/>
      <c r="K8" s="124"/>
      <c r="L8" s="125"/>
    </row>
    <row r="9" spans="1:12" ht="25.5">
      <c r="A9" s="123"/>
      <c r="B9" s="153" t="s">
        <v>970</v>
      </c>
      <c r="C9" s="157"/>
      <c r="D9" s="157"/>
      <c r="E9" s="157"/>
      <c r="F9" s="161"/>
      <c r="G9" s="151"/>
      <c r="H9" s="156" t="s">
        <v>971</v>
      </c>
      <c r="I9" s="159"/>
      <c r="J9" s="159"/>
      <c r="K9" s="158" t="s">
        <v>972</v>
      </c>
      <c r="L9" s="125"/>
    </row>
    <row r="10" spans="1:12" ht="15" customHeight="1">
      <c r="A10" s="123"/>
      <c r="B10" s="123" t="s">
        <v>852</v>
      </c>
      <c r="C10" s="124"/>
      <c r="D10" s="124"/>
      <c r="E10" s="124"/>
      <c r="F10" s="125"/>
      <c r="G10" s="126"/>
      <c r="H10" s="126" t="str">
        <f>B10</f>
        <v>DUCHENE ERIC</v>
      </c>
      <c r="I10" s="124"/>
      <c r="J10" s="124"/>
      <c r="K10" s="253">
        <v>53783</v>
      </c>
      <c r="L10" s="125"/>
    </row>
    <row r="11" spans="1:12">
      <c r="A11" s="123"/>
      <c r="B11" s="123" t="s">
        <v>1028</v>
      </c>
      <c r="C11" s="124"/>
      <c r="D11" s="124"/>
      <c r="E11" s="124"/>
      <c r="F11" s="125"/>
      <c r="G11" s="126"/>
      <c r="H11" s="126" t="str">
        <f t="shared" ref="H11:H16" si="0">B11</f>
        <v>DOMAINE DE LA BERGERIE</v>
      </c>
      <c r="I11" s="124"/>
      <c r="J11" s="124"/>
      <c r="K11" s="254"/>
      <c r="L11" s="125"/>
    </row>
    <row r="12" spans="1:12">
      <c r="A12" s="123"/>
      <c r="B12" s="123" t="s">
        <v>1029</v>
      </c>
      <c r="C12" s="124"/>
      <c r="D12" s="124"/>
      <c r="E12" s="124"/>
      <c r="F12" s="125"/>
      <c r="G12" s="126"/>
      <c r="H12" s="126" t="str">
        <f t="shared" si="0"/>
        <v>5115 Route des hauts du camp</v>
      </c>
      <c r="I12" s="124"/>
      <c r="J12" s="124"/>
      <c r="K12" s="124"/>
      <c r="L12" s="125"/>
    </row>
    <row r="13" spans="1:12">
      <c r="A13" s="123"/>
      <c r="B13" s="123" t="s">
        <v>1030</v>
      </c>
      <c r="C13" s="124"/>
      <c r="D13" s="124"/>
      <c r="E13" s="124"/>
      <c r="F13" s="125"/>
      <c r="G13" s="126"/>
      <c r="H13" s="126" t="str">
        <f t="shared" si="0"/>
        <v>83330 Le CASTELLET</v>
      </c>
      <c r="I13" s="124"/>
      <c r="J13" s="124"/>
      <c r="K13" s="105" t="s">
        <v>973</v>
      </c>
      <c r="L13" s="125"/>
    </row>
    <row r="14" spans="1:12" ht="15" customHeight="1">
      <c r="A14" s="123"/>
      <c r="B14" s="123" t="s">
        <v>5</v>
      </c>
      <c r="C14" s="124"/>
      <c r="D14" s="124"/>
      <c r="E14" s="124"/>
      <c r="F14" s="125"/>
      <c r="G14" s="126"/>
      <c r="H14" s="126" t="str">
        <f t="shared" si="0"/>
        <v>France</v>
      </c>
      <c r="I14" s="124"/>
      <c r="J14" s="124"/>
      <c r="K14" s="255">
        <v>45377</v>
      </c>
      <c r="L14" s="125"/>
    </row>
    <row r="15" spans="1:12" ht="15" customHeight="1">
      <c r="A15" s="123"/>
      <c r="B15" s="244" t="s">
        <v>1033</v>
      </c>
      <c r="C15" s="124"/>
      <c r="D15" s="124"/>
      <c r="E15" s="124"/>
      <c r="F15" s="125"/>
      <c r="G15" s="126"/>
      <c r="H15" s="102" t="str">
        <f t="shared" si="0"/>
        <v>TVA: FR18402494421</v>
      </c>
      <c r="I15" s="124"/>
      <c r="J15" s="124"/>
      <c r="K15" s="261"/>
      <c r="L15" s="125"/>
    </row>
    <row r="16" spans="1:12" ht="15" customHeight="1">
      <c r="A16" s="123"/>
      <c r="B16" s="130" t="s">
        <v>856</v>
      </c>
      <c r="C16" s="7"/>
      <c r="D16" s="7"/>
      <c r="E16" s="7"/>
      <c r="F16" s="8"/>
      <c r="G16" s="126"/>
      <c r="H16" s="131" t="str">
        <f t="shared" si="0"/>
        <v>EORI: FR40249442100025</v>
      </c>
      <c r="I16" s="124"/>
      <c r="J16" s="124"/>
      <c r="K16" s="256"/>
      <c r="L16" s="125"/>
    </row>
    <row r="17" spans="1:13" ht="15" customHeight="1">
      <c r="A17" s="123"/>
      <c r="B17" s="124"/>
      <c r="C17" s="124"/>
      <c r="D17" s="124"/>
      <c r="E17" s="124"/>
      <c r="F17" s="124"/>
      <c r="G17" s="124"/>
      <c r="H17" s="124"/>
      <c r="I17" s="10" t="s">
        <v>974</v>
      </c>
      <c r="J17" s="10"/>
      <c r="K17" s="19" t="s">
        <v>851</v>
      </c>
      <c r="L17" s="125"/>
    </row>
    <row r="18" spans="1:13">
      <c r="A18" s="123"/>
      <c r="B18" s="124" t="s">
        <v>1031</v>
      </c>
      <c r="C18" s="124"/>
      <c r="D18" s="124"/>
      <c r="E18" s="124"/>
      <c r="F18" s="124"/>
      <c r="G18" s="124"/>
      <c r="H18" s="124"/>
      <c r="I18" s="10" t="s">
        <v>143</v>
      </c>
      <c r="J18" s="10"/>
      <c r="K18" s="19" t="s">
        <v>711</v>
      </c>
      <c r="L18" s="125"/>
    </row>
    <row r="19" spans="1:13" ht="18">
      <c r="A19" s="123"/>
      <c r="B19" s="124" t="s">
        <v>1056</v>
      </c>
      <c r="C19" s="124"/>
      <c r="D19" s="124"/>
      <c r="E19" s="124"/>
      <c r="F19" s="124"/>
      <c r="G19" s="124"/>
      <c r="H19" s="124"/>
      <c r="I19" s="104" t="s">
        <v>975</v>
      </c>
      <c r="J19" s="104"/>
      <c r="K19" s="112" t="s">
        <v>133</v>
      </c>
      <c r="L19" s="125"/>
    </row>
    <row r="20" spans="1:13">
      <c r="A20" s="123"/>
      <c r="B20" s="124"/>
      <c r="C20" s="124"/>
      <c r="D20" s="124"/>
      <c r="E20" s="124"/>
      <c r="F20" s="124"/>
      <c r="G20" s="124"/>
      <c r="H20" s="124"/>
      <c r="I20" s="124"/>
      <c r="J20" s="124"/>
      <c r="K20" s="124"/>
      <c r="L20" s="125"/>
    </row>
    <row r="21" spans="1:13">
      <c r="A21" s="123"/>
      <c r="B21" s="106" t="s">
        <v>198</v>
      </c>
      <c r="C21" s="106" t="s">
        <v>199</v>
      </c>
      <c r="D21" s="127" t="s">
        <v>284</v>
      </c>
      <c r="E21" s="127" t="s">
        <v>200</v>
      </c>
      <c r="F21" s="257" t="s">
        <v>201</v>
      </c>
      <c r="G21" s="258"/>
      <c r="H21" s="106" t="s">
        <v>169</v>
      </c>
      <c r="I21" s="106" t="s">
        <v>202</v>
      </c>
      <c r="J21" s="106"/>
      <c r="K21" s="106" t="s">
        <v>21</v>
      </c>
      <c r="L21" s="125"/>
    </row>
    <row r="22" spans="1:13">
      <c r="A22" s="123"/>
      <c r="B22" s="113"/>
      <c r="C22" s="113"/>
      <c r="D22" s="114"/>
      <c r="E22" s="114"/>
      <c r="F22" s="259"/>
      <c r="G22" s="260"/>
      <c r="H22" s="113" t="s">
        <v>969</v>
      </c>
      <c r="I22" s="113"/>
      <c r="J22" s="113"/>
      <c r="K22" s="113"/>
      <c r="L22" s="125"/>
    </row>
    <row r="23" spans="1:13" ht="36">
      <c r="A23" s="123"/>
      <c r="B23" s="115">
        <v>4</v>
      </c>
      <c r="C23" s="11" t="s">
        <v>530</v>
      </c>
      <c r="D23" s="128" t="s">
        <v>530</v>
      </c>
      <c r="E23" s="128" t="s">
        <v>967</v>
      </c>
      <c r="F23" s="249" t="s">
        <v>949</v>
      </c>
      <c r="G23" s="250"/>
      <c r="H23" s="12" t="s">
        <v>1046</v>
      </c>
      <c r="I23" s="16">
        <v>15.13</v>
      </c>
      <c r="J23" s="16">
        <v>30.26</v>
      </c>
      <c r="K23" s="117">
        <v>60.52</v>
      </c>
      <c r="L23" s="125"/>
    </row>
    <row r="24" spans="1:13" ht="36">
      <c r="A24" s="123"/>
      <c r="B24" s="115">
        <v>4</v>
      </c>
      <c r="C24" s="139" t="s">
        <v>867</v>
      </c>
      <c r="D24" s="140" t="s">
        <v>530</v>
      </c>
      <c r="E24" s="140" t="s">
        <v>967</v>
      </c>
      <c r="F24" s="262" t="s">
        <v>950</v>
      </c>
      <c r="G24" s="263"/>
      <c r="H24" s="12" t="s">
        <v>1047</v>
      </c>
      <c r="I24" s="16">
        <v>16.71</v>
      </c>
      <c r="J24" s="142">
        <v>33.42304</v>
      </c>
      <c r="K24" s="143">
        <v>66.84</v>
      </c>
      <c r="L24" s="125"/>
      <c r="M24" s="136"/>
    </row>
    <row r="25" spans="1:13" ht="41.25" customHeight="1">
      <c r="A25" s="123"/>
      <c r="B25" s="115">
        <v>4</v>
      </c>
      <c r="C25" s="144" t="s">
        <v>869</v>
      </c>
      <c r="D25" s="140" t="s">
        <v>530</v>
      </c>
      <c r="E25" s="140" t="s">
        <v>968</v>
      </c>
      <c r="F25" s="262" t="s">
        <v>949</v>
      </c>
      <c r="G25" s="263"/>
      <c r="H25" s="141" t="s">
        <v>1048</v>
      </c>
      <c r="I25" s="16">
        <v>19.04</v>
      </c>
      <c r="J25" s="142">
        <v>38.077003999999995</v>
      </c>
      <c r="K25" s="143">
        <v>76.16</v>
      </c>
      <c r="L25" s="125"/>
      <c r="M25" s="136"/>
    </row>
    <row r="26" spans="1:13" ht="36" customHeight="1">
      <c r="A26" s="123"/>
      <c r="B26" s="115">
        <v>4</v>
      </c>
      <c r="C26" s="144" t="s">
        <v>870</v>
      </c>
      <c r="D26" s="140" t="s">
        <v>530</v>
      </c>
      <c r="E26" s="140" t="s">
        <v>967</v>
      </c>
      <c r="F26" s="262" t="s">
        <v>950</v>
      </c>
      <c r="G26" s="263"/>
      <c r="H26" s="141" t="s">
        <v>1049</v>
      </c>
      <c r="I26" s="16">
        <v>20.059999999999999</v>
      </c>
      <c r="J26" s="142">
        <v>40.117364000000002</v>
      </c>
      <c r="K26" s="143">
        <v>80.239999999999995</v>
      </c>
      <c r="L26" s="125"/>
      <c r="M26" s="136"/>
    </row>
    <row r="27" spans="1:13" ht="48" hidden="1">
      <c r="A27" s="123"/>
      <c r="B27" s="242">
        <v>0</v>
      </c>
      <c r="C27" s="228" t="s">
        <v>859</v>
      </c>
      <c r="D27" s="229" t="s">
        <v>530</v>
      </c>
      <c r="E27" s="229" t="s">
        <v>967</v>
      </c>
      <c r="F27" s="264" t="s">
        <v>949</v>
      </c>
      <c r="G27" s="265"/>
      <c r="H27" s="230" t="s">
        <v>1034</v>
      </c>
      <c r="I27" s="243">
        <v>10.76</v>
      </c>
      <c r="J27" s="231">
        <v>21.52</v>
      </c>
      <c r="K27" s="232">
        <v>0</v>
      </c>
      <c r="L27" s="125"/>
      <c r="M27" s="136"/>
    </row>
    <row r="28" spans="1:13" ht="48">
      <c r="A28" s="123"/>
      <c r="B28" s="115">
        <v>3</v>
      </c>
      <c r="C28" s="139" t="s">
        <v>859</v>
      </c>
      <c r="D28" s="140" t="s">
        <v>530</v>
      </c>
      <c r="E28" s="140" t="s">
        <v>967</v>
      </c>
      <c r="F28" s="262" t="s">
        <v>950</v>
      </c>
      <c r="G28" s="263"/>
      <c r="H28" s="141" t="s">
        <v>1035</v>
      </c>
      <c r="I28" s="16">
        <v>10.76</v>
      </c>
      <c r="J28" s="142">
        <v>21.52</v>
      </c>
      <c r="K28" s="143">
        <v>32.28</v>
      </c>
      <c r="L28" s="125"/>
      <c r="M28" s="137"/>
    </row>
    <row r="29" spans="1:13" ht="24" hidden="1">
      <c r="A29" s="123"/>
      <c r="B29" s="242">
        <v>0</v>
      </c>
      <c r="C29" s="228" t="s">
        <v>860</v>
      </c>
      <c r="D29" s="229"/>
      <c r="E29" s="229" t="s">
        <v>946</v>
      </c>
      <c r="F29" s="264" t="s">
        <v>929</v>
      </c>
      <c r="G29" s="265"/>
      <c r="H29" s="230" t="s">
        <v>885</v>
      </c>
      <c r="I29" s="243">
        <v>0.38</v>
      </c>
      <c r="J29" s="231">
        <v>0.76</v>
      </c>
      <c r="K29" s="232">
        <v>0</v>
      </c>
      <c r="L29" s="125"/>
      <c r="M29" s="136"/>
    </row>
    <row r="30" spans="1:13" ht="24">
      <c r="A30" s="123"/>
      <c r="B30" s="115">
        <v>15</v>
      </c>
      <c r="C30" s="139" t="s">
        <v>863</v>
      </c>
      <c r="D30" s="140" t="s">
        <v>824</v>
      </c>
      <c r="E30" s="140" t="s">
        <v>947</v>
      </c>
      <c r="F30" s="262" t="s">
        <v>930</v>
      </c>
      <c r="G30" s="263"/>
      <c r="H30" s="141" t="s">
        <v>886</v>
      </c>
      <c r="I30" s="16">
        <v>1.04</v>
      </c>
      <c r="J30" s="16">
        <v>2.08</v>
      </c>
      <c r="K30" s="143">
        <v>15.600000000000001</v>
      </c>
      <c r="L30" s="125"/>
      <c r="M30" s="136"/>
    </row>
    <row r="31" spans="1:13" ht="24">
      <c r="A31" s="123"/>
      <c r="B31" s="115">
        <v>15</v>
      </c>
      <c r="C31" s="139" t="s">
        <v>863</v>
      </c>
      <c r="D31" s="140" t="s">
        <v>825</v>
      </c>
      <c r="E31" s="140" t="s">
        <v>948</v>
      </c>
      <c r="F31" s="262" t="s">
        <v>930</v>
      </c>
      <c r="G31" s="263"/>
      <c r="H31" s="141" t="s">
        <v>886</v>
      </c>
      <c r="I31" s="16">
        <v>1.04</v>
      </c>
      <c r="J31" s="16">
        <v>2.08</v>
      </c>
      <c r="K31" s="143">
        <v>15.600000000000001</v>
      </c>
      <c r="L31" s="125"/>
      <c r="M31" s="136"/>
    </row>
    <row r="32" spans="1:13" ht="24">
      <c r="A32" s="123"/>
      <c r="B32" s="115">
        <v>15</v>
      </c>
      <c r="C32" s="139" t="s">
        <v>863</v>
      </c>
      <c r="D32" s="140" t="s">
        <v>504</v>
      </c>
      <c r="E32" s="140" t="s">
        <v>946</v>
      </c>
      <c r="F32" s="262" t="s">
        <v>930</v>
      </c>
      <c r="G32" s="263"/>
      <c r="H32" s="141" t="s">
        <v>886</v>
      </c>
      <c r="I32" s="16">
        <v>1.04</v>
      </c>
      <c r="J32" s="16">
        <v>2.08</v>
      </c>
      <c r="K32" s="143">
        <v>15.600000000000001</v>
      </c>
      <c r="L32" s="125"/>
      <c r="M32" s="136"/>
    </row>
    <row r="33" spans="1:13" ht="24" customHeight="1">
      <c r="A33" s="123"/>
      <c r="B33" s="115">
        <v>15</v>
      </c>
      <c r="C33" s="139" t="s">
        <v>451</v>
      </c>
      <c r="D33" s="140" t="s">
        <v>824</v>
      </c>
      <c r="E33" s="140" t="s">
        <v>947</v>
      </c>
      <c r="F33" s="262" t="s">
        <v>930</v>
      </c>
      <c r="G33" s="263"/>
      <c r="H33" s="141" t="s">
        <v>887</v>
      </c>
      <c r="I33" s="16">
        <v>1.48</v>
      </c>
      <c r="J33" s="16">
        <v>2.96</v>
      </c>
      <c r="K33" s="143">
        <v>22.2</v>
      </c>
      <c r="L33" s="125"/>
      <c r="M33" s="136"/>
    </row>
    <row r="34" spans="1:13" ht="24" customHeight="1">
      <c r="A34" s="123"/>
      <c r="B34" s="115">
        <v>15</v>
      </c>
      <c r="C34" s="139" t="s">
        <v>451</v>
      </c>
      <c r="D34" s="140" t="s">
        <v>825</v>
      </c>
      <c r="E34" s="140" t="s">
        <v>948</v>
      </c>
      <c r="F34" s="262" t="s">
        <v>930</v>
      </c>
      <c r="G34" s="263"/>
      <c r="H34" s="141" t="s">
        <v>887</v>
      </c>
      <c r="I34" s="16">
        <v>1.48</v>
      </c>
      <c r="J34" s="16">
        <v>2.96</v>
      </c>
      <c r="K34" s="143">
        <v>22.2</v>
      </c>
      <c r="L34" s="125"/>
      <c r="M34" s="136"/>
    </row>
    <row r="35" spans="1:13" ht="25.5" customHeight="1">
      <c r="A35" s="123"/>
      <c r="B35" s="115">
        <v>15</v>
      </c>
      <c r="C35" s="139" t="s">
        <v>451</v>
      </c>
      <c r="D35" s="140" t="s">
        <v>504</v>
      </c>
      <c r="E35" s="140" t="s">
        <v>946</v>
      </c>
      <c r="F35" s="262" t="s">
        <v>930</v>
      </c>
      <c r="G35" s="263"/>
      <c r="H35" s="141" t="s">
        <v>887</v>
      </c>
      <c r="I35" s="16">
        <v>1.48</v>
      </c>
      <c r="J35" s="16">
        <v>2.96</v>
      </c>
      <c r="K35" s="143">
        <v>22.2</v>
      </c>
      <c r="L35" s="125"/>
      <c r="M35" s="136"/>
    </row>
    <row r="36" spans="1:13" ht="36" hidden="1">
      <c r="A36" s="123"/>
      <c r="B36" s="242">
        <v>0</v>
      </c>
      <c r="C36" s="228" t="s">
        <v>873</v>
      </c>
      <c r="D36" s="229" t="s">
        <v>825</v>
      </c>
      <c r="E36" s="229"/>
      <c r="F36" s="264"/>
      <c r="G36" s="265"/>
      <c r="H36" s="230" t="s">
        <v>888</v>
      </c>
      <c r="I36" s="243">
        <v>39.840000000000003</v>
      </c>
      <c r="J36" s="231">
        <v>79.67</v>
      </c>
      <c r="K36" s="232">
        <v>0</v>
      </c>
      <c r="L36" s="125"/>
      <c r="M36" s="136"/>
    </row>
    <row r="37" spans="1:13" ht="36" hidden="1">
      <c r="A37" s="123"/>
      <c r="B37" s="242">
        <v>0</v>
      </c>
      <c r="C37" s="228" t="s">
        <v>864</v>
      </c>
      <c r="D37" s="229" t="s">
        <v>504</v>
      </c>
      <c r="E37" s="229"/>
      <c r="F37" s="264"/>
      <c r="G37" s="265"/>
      <c r="H37" s="230" t="s">
        <v>1058</v>
      </c>
      <c r="I37" s="243">
        <v>37.35</v>
      </c>
      <c r="J37" s="231">
        <v>74.69</v>
      </c>
      <c r="K37" s="232">
        <v>0</v>
      </c>
      <c r="L37" s="125"/>
      <c r="M37" s="136"/>
    </row>
    <row r="38" spans="1:13" ht="36">
      <c r="A38" s="123"/>
      <c r="B38" s="115">
        <v>60</v>
      </c>
      <c r="C38" s="11" t="s">
        <v>782</v>
      </c>
      <c r="D38" s="128" t="s">
        <v>824</v>
      </c>
      <c r="E38" s="128" t="s">
        <v>949</v>
      </c>
      <c r="F38" s="249"/>
      <c r="G38" s="250"/>
      <c r="H38" s="12" t="s">
        <v>1050</v>
      </c>
      <c r="I38" s="16">
        <v>0.78</v>
      </c>
      <c r="J38" s="16">
        <v>1.55</v>
      </c>
      <c r="K38" s="117">
        <v>46.800000000000004</v>
      </c>
      <c r="L38" s="125"/>
    </row>
    <row r="39" spans="1:13" ht="36">
      <c r="A39" s="123"/>
      <c r="B39" s="115">
        <v>60</v>
      </c>
      <c r="C39" s="11" t="s">
        <v>782</v>
      </c>
      <c r="D39" s="128" t="s">
        <v>825</v>
      </c>
      <c r="E39" s="128" t="s">
        <v>950</v>
      </c>
      <c r="F39" s="249"/>
      <c r="G39" s="250"/>
      <c r="H39" s="12" t="s">
        <v>1050</v>
      </c>
      <c r="I39" s="16">
        <v>0.82</v>
      </c>
      <c r="J39" s="16">
        <v>1.64</v>
      </c>
      <c r="K39" s="117">
        <v>49.199999999999996</v>
      </c>
      <c r="L39" s="125"/>
    </row>
    <row r="40" spans="1:13" ht="24">
      <c r="A40" s="123"/>
      <c r="B40" s="115">
        <v>70</v>
      </c>
      <c r="C40" s="11" t="s">
        <v>778</v>
      </c>
      <c r="D40" s="128" t="s">
        <v>504</v>
      </c>
      <c r="E40" s="128" t="s">
        <v>937</v>
      </c>
      <c r="F40" s="249" t="s">
        <v>930</v>
      </c>
      <c r="G40" s="250"/>
      <c r="H40" s="12" t="s">
        <v>1057</v>
      </c>
      <c r="I40" s="16">
        <v>0.77</v>
      </c>
      <c r="J40" s="16">
        <v>1.54</v>
      </c>
      <c r="K40" s="117">
        <v>53.9</v>
      </c>
      <c r="L40" s="125"/>
    </row>
    <row r="41" spans="1:13" ht="24">
      <c r="A41" s="123"/>
      <c r="B41" s="115">
        <v>70</v>
      </c>
      <c r="C41" s="11" t="s">
        <v>778</v>
      </c>
      <c r="D41" s="128" t="s">
        <v>823</v>
      </c>
      <c r="E41" s="128" t="s">
        <v>938</v>
      </c>
      <c r="F41" s="249" t="s">
        <v>930</v>
      </c>
      <c r="G41" s="250"/>
      <c r="H41" s="12" t="s">
        <v>1057</v>
      </c>
      <c r="I41" s="16">
        <v>0.82</v>
      </c>
      <c r="J41" s="16">
        <v>1.64</v>
      </c>
      <c r="K41" s="117">
        <v>57.4</v>
      </c>
      <c r="L41" s="125"/>
    </row>
    <row r="42" spans="1:13" ht="36">
      <c r="A42" s="123"/>
      <c r="B42" s="115">
        <v>80</v>
      </c>
      <c r="C42" s="11" t="s">
        <v>786</v>
      </c>
      <c r="D42" s="128" t="s">
        <v>828</v>
      </c>
      <c r="E42" s="128" t="s">
        <v>949</v>
      </c>
      <c r="F42" s="249"/>
      <c r="G42" s="250"/>
      <c r="H42" s="12" t="s">
        <v>1036</v>
      </c>
      <c r="I42" s="16">
        <v>0.31</v>
      </c>
      <c r="J42" s="16">
        <v>0.61</v>
      </c>
      <c r="K42" s="117">
        <v>24.8</v>
      </c>
      <c r="L42" s="125"/>
    </row>
    <row r="43" spans="1:13" ht="36">
      <c r="A43" s="123"/>
      <c r="B43" s="115">
        <v>80</v>
      </c>
      <c r="C43" s="11" t="s">
        <v>786</v>
      </c>
      <c r="D43" s="128" t="s">
        <v>829</v>
      </c>
      <c r="E43" s="128" t="s">
        <v>950</v>
      </c>
      <c r="F43" s="249"/>
      <c r="G43" s="250"/>
      <c r="H43" s="12" t="s">
        <v>1036</v>
      </c>
      <c r="I43" s="16">
        <v>0.34</v>
      </c>
      <c r="J43" s="16">
        <v>0.68</v>
      </c>
      <c r="K43" s="117">
        <v>27.200000000000003</v>
      </c>
      <c r="L43" s="125"/>
    </row>
    <row r="44" spans="1:13" ht="36">
      <c r="A44" s="123"/>
      <c r="B44" s="115">
        <v>80</v>
      </c>
      <c r="C44" s="11" t="s">
        <v>722</v>
      </c>
      <c r="D44" s="128" t="s">
        <v>807</v>
      </c>
      <c r="E44" s="128" t="s">
        <v>949</v>
      </c>
      <c r="F44" s="249"/>
      <c r="G44" s="250"/>
      <c r="H44" s="12" t="s">
        <v>1037</v>
      </c>
      <c r="I44" s="16">
        <v>0.2</v>
      </c>
      <c r="J44" s="16">
        <v>0.39</v>
      </c>
      <c r="K44" s="117">
        <v>16</v>
      </c>
      <c r="L44" s="125"/>
    </row>
    <row r="45" spans="1:13" ht="36">
      <c r="A45" s="123"/>
      <c r="B45" s="115">
        <v>80</v>
      </c>
      <c r="C45" s="11" t="s">
        <v>722</v>
      </c>
      <c r="D45" s="128" t="s">
        <v>808</v>
      </c>
      <c r="E45" s="128" t="s">
        <v>950</v>
      </c>
      <c r="F45" s="249"/>
      <c r="G45" s="250"/>
      <c r="H45" s="12" t="s">
        <v>1037</v>
      </c>
      <c r="I45" s="16">
        <v>0.23</v>
      </c>
      <c r="J45" s="16">
        <v>0.46</v>
      </c>
      <c r="K45" s="117">
        <v>18.400000000000002</v>
      </c>
      <c r="L45" s="125"/>
    </row>
    <row r="46" spans="1:13" ht="48">
      <c r="A46" s="123"/>
      <c r="B46" s="115">
        <v>10</v>
      </c>
      <c r="C46" s="11" t="s">
        <v>750</v>
      </c>
      <c r="D46" s="128" t="s">
        <v>750</v>
      </c>
      <c r="E46" s="128"/>
      <c r="F46" s="249"/>
      <c r="G46" s="250"/>
      <c r="H46" s="12" t="s">
        <v>1038</v>
      </c>
      <c r="I46" s="16">
        <v>14.14</v>
      </c>
      <c r="J46" s="16">
        <v>28.28</v>
      </c>
      <c r="K46" s="117">
        <v>141.4</v>
      </c>
      <c r="L46" s="125"/>
    </row>
    <row r="47" spans="1:13" ht="24">
      <c r="A47" s="123"/>
      <c r="B47" s="115">
        <v>100</v>
      </c>
      <c r="C47" s="11" t="s">
        <v>793</v>
      </c>
      <c r="D47" s="128" t="s">
        <v>793</v>
      </c>
      <c r="E47" s="128"/>
      <c r="F47" s="249"/>
      <c r="G47" s="250"/>
      <c r="H47" s="12" t="s">
        <v>1052</v>
      </c>
      <c r="I47" s="16">
        <v>1.68</v>
      </c>
      <c r="J47" s="16">
        <v>3.35</v>
      </c>
      <c r="K47" s="117">
        <v>168</v>
      </c>
      <c r="L47" s="125"/>
    </row>
    <row r="48" spans="1:13" ht="36">
      <c r="A48" s="123"/>
      <c r="B48" s="115">
        <v>100</v>
      </c>
      <c r="C48" s="139" t="s">
        <v>874</v>
      </c>
      <c r="D48" s="140" t="s">
        <v>793</v>
      </c>
      <c r="E48" s="140" t="s">
        <v>936</v>
      </c>
      <c r="F48" s="262"/>
      <c r="G48" s="263"/>
      <c r="H48" s="141" t="s">
        <v>1060</v>
      </c>
      <c r="I48" s="16">
        <v>1.99</v>
      </c>
      <c r="J48" s="142">
        <v>3.9835599999999998</v>
      </c>
      <c r="K48" s="143">
        <v>199</v>
      </c>
      <c r="L48" s="125"/>
      <c r="M48" s="136"/>
    </row>
    <row r="49" spans="1:13" ht="36">
      <c r="A49" s="123"/>
      <c r="B49" s="115">
        <v>30</v>
      </c>
      <c r="C49" s="11" t="s">
        <v>757</v>
      </c>
      <c r="D49" s="128" t="s">
        <v>816</v>
      </c>
      <c r="E49" s="128" t="s">
        <v>935</v>
      </c>
      <c r="F49" s="249"/>
      <c r="G49" s="250"/>
      <c r="H49" s="12" t="s">
        <v>897</v>
      </c>
      <c r="I49" s="16">
        <v>0.87</v>
      </c>
      <c r="J49" s="16">
        <v>1.74</v>
      </c>
      <c r="K49" s="117">
        <v>26.1</v>
      </c>
      <c r="L49" s="125"/>
    </row>
    <row r="50" spans="1:13" ht="36">
      <c r="A50" s="123"/>
      <c r="B50" s="115">
        <v>30</v>
      </c>
      <c r="C50" s="11" t="s">
        <v>757</v>
      </c>
      <c r="D50" s="128" t="s">
        <v>817</v>
      </c>
      <c r="E50" s="128" t="s">
        <v>936</v>
      </c>
      <c r="F50" s="249"/>
      <c r="G50" s="250"/>
      <c r="H50" s="12" t="s">
        <v>897</v>
      </c>
      <c r="I50" s="16">
        <v>0.87</v>
      </c>
      <c r="J50" s="16">
        <v>1.74</v>
      </c>
      <c r="K50" s="117">
        <v>26.1</v>
      </c>
      <c r="L50" s="125"/>
    </row>
    <row r="51" spans="1:13" ht="36">
      <c r="A51" s="123"/>
      <c r="B51" s="115">
        <v>30</v>
      </c>
      <c r="C51" s="11" t="s">
        <v>757</v>
      </c>
      <c r="D51" s="128" t="s">
        <v>818</v>
      </c>
      <c r="E51" s="128" t="s">
        <v>939</v>
      </c>
      <c r="F51" s="249"/>
      <c r="G51" s="250"/>
      <c r="H51" s="12" t="s">
        <v>897</v>
      </c>
      <c r="I51" s="16">
        <v>0.73</v>
      </c>
      <c r="J51" s="16">
        <v>1.45</v>
      </c>
      <c r="K51" s="117">
        <v>21.9</v>
      </c>
      <c r="L51" s="125"/>
    </row>
    <row r="52" spans="1:13" ht="36">
      <c r="A52" s="123"/>
      <c r="B52" s="115">
        <v>30</v>
      </c>
      <c r="C52" s="11" t="s">
        <v>757</v>
      </c>
      <c r="D52" s="128" t="s">
        <v>819</v>
      </c>
      <c r="E52" s="128" t="s">
        <v>940</v>
      </c>
      <c r="F52" s="249"/>
      <c r="G52" s="250"/>
      <c r="H52" s="12" t="s">
        <v>897</v>
      </c>
      <c r="I52" s="16">
        <v>0.73</v>
      </c>
      <c r="J52" s="16">
        <v>1.45</v>
      </c>
      <c r="K52" s="117">
        <v>21.9</v>
      </c>
      <c r="L52" s="125"/>
    </row>
    <row r="53" spans="1:13" ht="36">
      <c r="A53" s="123"/>
      <c r="B53" s="115">
        <v>30</v>
      </c>
      <c r="C53" s="11" t="s">
        <v>769</v>
      </c>
      <c r="D53" s="128" t="s">
        <v>820</v>
      </c>
      <c r="E53" s="128" t="s">
        <v>935</v>
      </c>
      <c r="F53" s="249" t="s">
        <v>956</v>
      </c>
      <c r="G53" s="250"/>
      <c r="H53" s="12" t="s">
        <v>898</v>
      </c>
      <c r="I53" s="16">
        <v>0.84</v>
      </c>
      <c r="J53" s="16">
        <v>1.67</v>
      </c>
      <c r="K53" s="117">
        <v>25.2</v>
      </c>
      <c r="L53" s="125"/>
    </row>
    <row r="54" spans="1:13" ht="36">
      <c r="A54" s="123"/>
      <c r="B54" s="115">
        <v>30</v>
      </c>
      <c r="C54" s="11" t="s">
        <v>769</v>
      </c>
      <c r="D54" s="128" t="s">
        <v>820</v>
      </c>
      <c r="E54" s="128" t="s">
        <v>936</v>
      </c>
      <c r="F54" s="249" t="s">
        <v>956</v>
      </c>
      <c r="G54" s="250"/>
      <c r="H54" s="12" t="s">
        <v>898</v>
      </c>
      <c r="I54" s="16">
        <v>0.84</v>
      </c>
      <c r="J54" s="16">
        <v>1.67</v>
      </c>
      <c r="K54" s="117">
        <v>25.2</v>
      </c>
      <c r="L54" s="125"/>
    </row>
    <row r="55" spans="1:13" ht="36" hidden="1">
      <c r="A55" s="123"/>
      <c r="B55" s="164">
        <v>0</v>
      </c>
      <c r="C55" s="146" t="s">
        <v>769</v>
      </c>
      <c r="D55" s="147" t="s">
        <v>822</v>
      </c>
      <c r="E55" s="147" t="s">
        <v>935</v>
      </c>
      <c r="F55" s="266" t="s">
        <v>957</v>
      </c>
      <c r="G55" s="267"/>
      <c r="H55" s="166" t="s">
        <v>898</v>
      </c>
      <c r="I55" s="167">
        <v>0.84</v>
      </c>
      <c r="J55" s="149">
        <v>1.67</v>
      </c>
      <c r="K55" s="150">
        <v>0</v>
      </c>
      <c r="L55" s="125"/>
      <c r="M55" s="136"/>
    </row>
    <row r="56" spans="1:13" ht="36">
      <c r="A56" s="123"/>
      <c r="B56" s="115">
        <v>30</v>
      </c>
      <c r="C56" s="11" t="s">
        <v>769</v>
      </c>
      <c r="D56" s="128" t="s">
        <v>822</v>
      </c>
      <c r="E56" s="128" t="s">
        <v>936</v>
      </c>
      <c r="F56" s="249" t="s">
        <v>957</v>
      </c>
      <c r="G56" s="250"/>
      <c r="H56" s="12" t="s">
        <v>898</v>
      </c>
      <c r="I56" s="16">
        <v>0.84</v>
      </c>
      <c r="J56" s="16">
        <v>1.67</v>
      </c>
      <c r="K56" s="117">
        <v>25.2</v>
      </c>
      <c r="L56" s="125"/>
      <c r="M56" s="136"/>
    </row>
    <row r="57" spans="1:13" ht="24">
      <c r="A57" s="123"/>
      <c r="B57" s="115">
        <v>30</v>
      </c>
      <c r="C57" s="11" t="s">
        <v>769</v>
      </c>
      <c r="D57" s="128" t="s">
        <v>821</v>
      </c>
      <c r="E57" s="128" t="s">
        <v>935</v>
      </c>
      <c r="F57" s="249" t="s">
        <v>958</v>
      </c>
      <c r="G57" s="250"/>
      <c r="H57" s="12" t="s">
        <v>771</v>
      </c>
      <c r="I57" s="16">
        <v>0.84</v>
      </c>
      <c r="J57" s="16">
        <v>1.67</v>
      </c>
      <c r="K57" s="117">
        <v>25.2</v>
      </c>
      <c r="L57" s="125"/>
      <c r="M57" s="136"/>
    </row>
    <row r="58" spans="1:13" ht="36">
      <c r="A58" s="123"/>
      <c r="B58" s="115">
        <v>13</v>
      </c>
      <c r="C58" s="11" t="s">
        <v>769</v>
      </c>
      <c r="D58" s="128" t="s">
        <v>821</v>
      </c>
      <c r="E58" s="128" t="s">
        <v>936</v>
      </c>
      <c r="F58" s="249" t="s">
        <v>958</v>
      </c>
      <c r="G58" s="250"/>
      <c r="H58" s="12" t="s">
        <v>898</v>
      </c>
      <c r="I58" s="16">
        <v>0.84</v>
      </c>
      <c r="J58" s="162">
        <v>1.67</v>
      </c>
      <c r="K58" s="117">
        <v>10.92</v>
      </c>
      <c r="L58" s="125"/>
      <c r="M58" s="136"/>
    </row>
    <row r="59" spans="1:13" ht="36" hidden="1">
      <c r="A59" s="123"/>
      <c r="B59" s="164">
        <v>0</v>
      </c>
      <c r="C59" s="146" t="s">
        <v>769</v>
      </c>
      <c r="D59" s="147" t="s">
        <v>821</v>
      </c>
      <c r="E59" s="147" t="s">
        <v>935</v>
      </c>
      <c r="F59" s="266" t="s">
        <v>959</v>
      </c>
      <c r="G59" s="267"/>
      <c r="H59" s="166" t="s">
        <v>898</v>
      </c>
      <c r="I59" s="167">
        <v>0.84</v>
      </c>
      <c r="J59" s="149">
        <v>1.67</v>
      </c>
      <c r="K59" s="150">
        <v>0</v>
      </c>
      <c r="L59" s="125"/>
      <c r="M59" s="136"/>
    </row>
    <row r="60" spans="1:13" ht="36" hidden="1">
      <c r="A60" s="123"/>
      <c r="B60" s="164">
        <v>0</v>
      </c>
      <c r="C60" s="146" t="s">
        <v>769</v>
      </c>
      <c r="D60" s="147" t="s">
        <v>821</v>
      </c>
      <c r="E60" s="147" t="s">
        <v>936</v>
      </c>
      <c r="F60" s="266" t="s">
        <v>959</v>
      </c>
      <c r="G60" s="267"/>
      <c r="H60" s="166" t="s">
        <v>898</v>
      </c>
      <c r="I60" s="167">
        <v>0.84</v>
      </c>
      <c r="J60" s="149">
        <v>1.67</v>
      </c>
      <c r="K60" s="150">
        <v>0</v>
      </c>
      <c r="L60" s="125"/>
      <c r="M60" s="136"/>
    </row>
    <row r="61" spans="1:13" ht="24">
      <c r="A61" s="123"/>
      <c r="B61" s="115">
        <v>30</v>
      </c>
      <c r="C61" s="11" t="s">
        <v>763</v>
      </c>
      <c r="D61" s="128" t="s">
        <v>763</v>
      </c>
      <c r="E61" s="128"/>
      <c r="F61" s="249"/>
      <c r="G61" s="250"/>
      <c r="H61" s="12" t="s">
        <v>899</v>
      </c>
      <c r="I61" s="16">
        <v>0.77</v>
      </c>
      <c r="J61" s="16">
        <v>1.54</v>
      </c>
      <c r="K61" s="117">
        <v>23.1</v>
      </c>
      <c r="L61" s="125"/>
    </row>
    <row r="62" spans="1:13" ht="24">
      <c r="A62" s="123"/>
      <c r="B62" s="115">
        <v>30</v>
      </c>
      <c r="C62" s="11" t="s">
        <v>767</v>
      </c>
      <c r="D62" s="128" t="s">
        <v>767</v>
      </c>
      <c r="E62" s="128"/>
      <c r="F62" s="249"/>
      <c r="G62" s="250"/>
      <c r="H62" s="12" t="s">
        <v>900</v>
      </c>
      <c r="I62" s="16">
        <v>0.53</v>
      </c>
      <c r="J62" s="16">
        <v>1.06</v>
      </c>
      <c r="K62" s="117">
        <v>15.9</v>
      </c>
      <c r="L62" s="125"/>
    </row>
    <row r="63" spans="1:13" ht="24">
      <c r="A63" s="123"/>
      <c r="B63" s="115">
        <v>40</v>
      </c>
      <c r="C63" s="11" t="s">
        <v>765</v>
      </c>
      <c r="D63" s="128" t="s">
        <v>765</v>
      </c>
      <c r="E63" s="128"/>
      <c r="F63" s="249"/>
      <c r="G63" s="250"/>
      <c r="H63" s="12" t="s">
        <v>1059</v>
      </c>
      <c r="I63" s="16">
        <v>0.82</v>
      </c>
      <c r="J63" s="16">
        <v>1.64</v>
      </c>
      <c r="K63" s="117">
        <v>32.799999999999997</v>
      </c>
      <c r="L63" s="125"/>
    </row>
    <row r="64" spans="1:13" ht="24">
      <c r="A64" s="123"/>
      <c r="B64" s="115">
        <v>30</v>
      </c>
      <c r="C64" s="11" t="s">
        <v>761</v>
      </c>
      <c r="D64" s="128" t="s">
        <v>761</v>
      </c>
      <c r="E64" s="128"/>
      <c r="F64" s="249"/>
      <c r="G64" s="250"/>
      <c r="H64" s="12" t="s">
        <v>902</v>
      </c>
      <c r="I64" s="16">
        <v>0.44</v>
      </c>
      <c r="J64" s="16">
        <v>0.87</v>
      </c>
      <c r="K64" s="117">
        <v>13.2</v>
      </c>
      <c r="L64" s="125"/>
    </row>
    <row r="65" spans="1:12" ht="36">
      <c r="A65" s="123"/>
      <c r="B65" s="115">
        <v>30</v>
      </c>
      <c r="C65" s="11" t="s">
        <v>753</v>
      </c>
      <c r="D65" s="128" t="s">
        <v>753</v>
      </c>
      <c r="E65" s="128"/>
      <c r="F65" s="249"/>
      <c r="G65" s="250"/>
      <c r="H65" s="12" t="s">
        <v>1053</v>
      </c>
      <c r="I65" s="16">
        <v>0.82</v>
      </c>
      <c r="J65" s="16">
        <v>1.64</v>
      </c>
      <c r="K65" s="117">
        <v>24.599999999999998</v>
      </c>
      <c r="L65" s="125"/>
    </row>
    <row r="66" spans="1:12" ht="24">
      <c r="A66" s="123"/>
      <c r="B66" s="115">
        <v>30</v>
      </c>
      <c r="C66" s="11" t="s">
        <v>774</v>
      </c>
      <c r="D66" s="128" t="s">
        <v>774</v>
      </c>
      <c r="E66" s="128"/>
      <c r="F66" s="249"/>
      <c r="G66" s="250"/>
      <c r="H66" s="12" t="s">
        <v>904</v>
      </c>
      <c r="I66" s="16">
        <v>1.08</v>
      </c>
      <c r="J66" s="16">
        <v>2.16</v>
      </c>
      <c r="K66" s="117">
        <v>32.400000000000006</v>
      </c>
      <c r="L66" s="125"/>
    </row>
    <row r="67" spans="1:12" ht="24">
      <c r="A67" s="123"/>
      <c r="B67" s="115">
        <v>30</v>
      </c>
      <c r="C67" s="11" t="s">
        <v>755</v>
      </c>
      <c r="D67" s="128" t="s">
        <v>755</v>
      </c>
      <c r="E67" s="128"/>
      <c r="F67" s="249"/>
      <c r="G67" s="250"/>
      <c r="H67" s="12" t="s">
        <v>905</v>
      </c>
      <c r="I67" s="16">
        <v>1.02</v>
      </c>
      <c r="J67" s="16">
        <v>2.04</v>
      </c>
      <c r="K67" s="117">
        <v>30.6</v>
      </c>
      <c r="L67" s="125"/>
    </row>
    <row r="68" spans="1:12" ht="24">
      <c r="A68" s="123"/>
      <c r="B68" s="115">
        <v>30</v>
      </c>
      <c r="C68" s="11" t="s">
        <v>597</v>
      </c>
      <c r="D68" s="128" t="s">
        <v>838</v>
      </c>
      <c r="E68" s="128" t="s">
        <v>960</v>
      </c>
      <c r="F68" s="249"/>
      <c r="G68" s="250"/>
      <c r="H68" s="12" t="s">
        <v>1039</v>
      </c>
      <c r="I68" s="16">
        <v>0.56999999999999995</v>
      </c>
      <c r="J68" s="16">
        <v>1.1399999999999999</v>
      </c>
      <c r="K68" s="117">
        <v>17.099999999999998</v>
      </c>
      <c r="L68" s="125"/>
    </row>
    <row r="69" spans="1:12" ht="24">
      <c r="A69" s="123"/>
      <c r="B69" s="115">
        <v>30</v>
      </c>
      <c r="C69" s="11" t="s">
        <v>597</v>
      </c>
      <c r="D69" s="128" t="s">
        <v>839</v>
      </c>
      <c r="E69" s="128" t="s">
        <v>961</v>
      </c>
      <c r="F69" s="249"/>
      <c r="G69" s="250"/>
      <c r="H69" s="12" t="s">
        <v>1039</v>
      </c>
      <c r="I69" s="16">
        <v>0.68</v>
      </c>
      <c r="J69" s="16">
        <v>1.35</v>
      </c>
      <c r="K69" s="117">
        <v>20.400000000000002</v>
      </c>
      <c r="L69" s="125"/>
    </row>
    <row r="70" spans="1:12" ht="24">
      <c r="A70" s="123"/>
      <c r="B70" s="115">
        <v>30</v>
      </c>
      <c r="C70" s="11" t="s">
        <v>805</v>
      </c>
      <c r="D70" s="128" t="s">
        <v>840</v>
      </c>
      <c r="E70" s="128" t="s">
        <v>960</v>
      </c>
      <c r="F70" s="249"/>
      <c r="G70" s="250"/>
      <c r="H70" s="12" t="s">
        <v>1061</v>
      </c>
      <c r="I70" s="16">
        <v>0.88</v>
      </c>
      <c r="J70" s="16">
        <v>1.76</v>
      </c>
      <c r="K70" s="117">
        <v>26.4</v>
      </c>
      <c r="L70" s="125"/>
    </row>
    <row r="71" spans="1:12" ht="24">
      <c r="A71" s="123"/>
      <c r="B71" s="115">
        <v>30</v>
      </c>
      <c r="C71" s="11" t="s">
        <v>805</v>
      </c>
      <c r="D71" s="128" t="s">
        <v>841</v>
      </c>
      <c r="E71" s="128" t="s">
        <v>961</v>
      </c>
      <c r="F71" s="249"/>
      <c r="G71" s="250"/>
      <c r="H71" s="12" t="s">
        <v>1061</v>
      </c>
      <c r="I71" s="16">
        <v>1.0900000000000001</v>
      </c>
      <c r="J71" s="16">
        <v>2.1800000000000002</v>
      </c>
      <c r="K71" s="117">
        <v>32.700000000000003</v>
      </c>
      <c r="L71" s="125"/>
    </row>
    <row r="72" spans="1:12" ht="24">
      <c r="A72" s="123"/>
      <c r="B72" s="115">
        <v>20</v>
      </c>
      <c r="C72" s="11" t="s">
        <v>776</v>
      </c>
      <c r="D72" s="128" t="s">
        <v>776</v>
      </c>
      <c r="E72" s="128"/>
      <c r="F72" s="249"/>
      <c r="G72" s="250"/>
      <c r="H72" s="12" t="s">
        <v>908</v>
      </c>
      <c r="I72" s="16">
        <v>1.37</v>
      </c>
      <c r="J72" s="16">
        <v>2.74</v>
      </c>
      <c r="K72" s="117">
        <v>27.400000000000002</v>
      </c>
      <c r="L72" s="125"/>
    </row>
    <row r="73" spans="1:12" ht="29.25" customHeight="1">
      <c r="A73" s="123"/>
      <c r="B73" s="115">
        <v>30</v>
      </c>
      <c r="C73" s="11" t="s">
        <v>747</v>
      </c>
      <c r="D73" s="128" t="s">
        <v>811</v>
      </c>
      <c r="E73" s="128" t="s">
        <v>962</v>
      </c>
      <c r="F73" s="249" t="s">
        <v>931</v>
      </c>
      <c r="G73" s="250"/>
      <c r="H73" s="12" t="s">
        <v>1040</v>
      </c>
      <c r="I73" s="16">
        <v>0.54</v>
      </c>
      <c r="J73" s="16">
        <v>1.07</v>
      </c>
      <c r="K73" s="117">
        <v>16.200000000000003</v>
      </c>
      <c r="L73" s="125"/>
    </row>
    <row r="74" spans="1:12" ht="29.25" customHeight="1">
      <c r="A74" s="123"/>
      <c r="B74" s="115">
        <v>30</v>
      </c>
      <c r="C74" s="11" t="s">
        <v>747</v>
      </c>
      <c r="D74" s="128" t="s">
        <v>812</v>
      </c>
      <c r="E74" s="128" t="s">
        <v>963</v>
      </c>
      <c r="F74" s="249" t="s">
        <v>931</v>
      </c>
      <c r="G74" s="250"/>
      <c r="H74" s="12" t="s">
        <v>1040</v>
      </c>
      <c r="I74" s="16">
        <v>0.63</v>
      </c>
      <c r="J74" s="16">
        <v>1.26</v>
      </c>
      <c r="K74" s="117">
        <v>18.899999999999999</v>
      </c>
      <c r="L74" s="125"/>
    </row>
    <row r="75" spans="1:12" ht="29.25" customHeight="1">
      <c r="A75" s="123"/>
      <c r="B75" s="115">
        <v>30</v>
      </c>
      <c r="C75" s="11" t="s">
        <v>747</v>
      </c>
      <c r="D75" s="128" t="s">
        <v>813</v>
      </c>
      <c r="E75" s="128" t="s">
        <v>964</v>
      </c>
      <c r="F75" s="249" t="s">
        <v>931</v>
      </c>
      <c r="G75" s="250"/>
      <c r="H75" s="12" t="s">
        <v>1040</v>
      </c>
      <c r="I75" s="16">
        <v>0.67</v>
      </c>
      <c r="J75" s="16">
        <v>1.34</v>
      </c>
      <c r="K75" s="117">
        <v>20.100000000000001</v>
      </c>
      <c r="L75" s="125"/>
    </row>
    <row r="76" spans="1:12" ht="29.25" customHeight="1">
      <c r="A76" s="123"/>
      <c r="B76" s="115">
        <v>30</v>
      </c>
      <c r="C76" s="11" t="s">
        <v>747</v>
      </c>
      <c r="D76" s="128" t="s">
        <v>814</v>
      </c>
      <c r="E76" s="128" t="s">
        <v>965</v>
      </c>
      <c r="F76" s="249" t="s">
        <v>931</v>
      </c>
      <c r="G76" s="250"/>
      <c r="H76" s="12" t="s">
        <v>1040</v>
      </c>
      <c r="I76" s="16">
        <v>0.83</v>
      </c>
      <c r="J76" s="16">
        <v>1.65</v>
      </c>
      <c r="K76" s="117">
        <v>24.9</v>
      </c>
      <c r="L76" s="125"/>
    </row>
    <row r="77" spans="1:12" ht="29.25" customHeight="1">
      <c r="A77" s="123"/>
      <c r="B77" s="115">
        <v>30</v>
      </c>
      <c r="C77" s="11" t="s">
        <v>747</v>
      </c>
      <c r="D77" s="128" t="s">
        <v>815</v>
      </c>
      <c r="E77" s="128" t="s">
        <v>966</v>
      </c>
      <c r="F77" s="249" t="s">
        <v>931</v>
      </c>
      <c r="G77" s="250"/>
      <c r="H77" s="12" t="s">
        <v>1055</v>
      </c>
      <c r="I77" s="16">
        <v>0.97</v>
      </c>
      <c r="J77" s="16">
        <v>1.94</v>
      </c>
      <c r="K77" s="117">
        <v>29.099999999999998</v>
      </c>
      <c r="L77" s="125"/>
    </row>
    <row r="78" spans="1:12" ht="29.25" customHeight="1">
      <c r="A78" s="123"/>
      <c r="B78" s="115">
        <v>30</v>
      </c>
      <c r="C78" s="11" t="s">
        <v>588</v>
      </c>
      <c r="D78" s="128" t="s">
        <v>809</v>
      </c>
      <c r="E78" s="128" t="s">
        <v>962</v>
      </c>
      <c r="F78" s="249" t="s">
        <v>930</v>
      </c>
      <c r="G78" s="250"/>
      <c r="H78" s="12" t="s">
        <v>1040</v>
      </c>
      <c r="I78" s="16">
        <v>0.48</v>
      </c>
      <c r="J78" s="16">
        <v>0.96</v>
      </c>
      <c r="K78" s="117">
        <v>14.399999999999999</v>
      </c>
      <c r="L78" s="125"/>
    </row>
    <row r="79" spans="1:12" ht="29.25" customHeight="1">
      <c r="A79" s="123"/>
      <c r="B79" s="115">
        <v>30</v>
      </c>
      <c r="C79" s="11" t="s">
        <v>588</v>
      </c>
      <c r="D79" s="128" t="s">
        <v>810</v>
      </c>
      <c r="E79" s="128" t="s">
        <v>964</v>
      </c>
      <c r="F79" s="249" t="s">
        <v>930</v>
      </c>
      <c r="G79" s="250"/>
      <c r="H79" s="12" t="s">
        <v>1040</v>
      </c>
      <c r="I79" s="16">
        <v>0.6</v>
      </c>
      <c r="J79" s="16">
        <v>1.19</v>
      </c>
      <c r="K79" s="117">
        <v>18</v>
      </c>
      <c r="L79" s="125"/>
    </row>
    <row r="80" spans="1:12" ht="36">
      <c r="A80" s="123"/>
      <c r="B80" s="115">
        <v>2</v>
      </c>
      <c r="C80" s="11" t="s">
        <v>739</v>
      </c>
      <c r="D80" s="128" t="s">
        <v>739</v>
      </c>
      <c r="E80" s="128"/>
      <c r="F80" s="249"/>
      <c r="G80" s="250"/>
      <c r="H80" s="12" t="s">
        <v>1041</v>
      </c>
      <c r="I80" s="16">
        <v>34.299999999999997</v>
      </c>
      <c r="J80" s="16">
        <v>68.599999999999994</v>
      </c>
      <c r="K80" s="117">
        <v>68.599999999999994</v>
      </c>
      <c r="L80" s="125"/>
    </row>
    <row r="81" spans="1:13" ht="36">
      <c r="A81" s="123"/>
      <c r="B81" s="115">
        <v>2</v>
      </c>
      <c r="C81" s="11" t="s">
        <v>741</v>
      </c>
      <c r="D81" s="128" t="s">
        <v>741</v>
      </c>
      <c r="E81" s="128"/>
      <c r="F81" s="249"/>
      <c r="G81" s="250"/>
      <c r="H81" s="12" t="s">
        <v>1042</v>
      </c>
      <c r="I81" s="16">
        <v>39.630000000000003</v>
      </c>
      <c r="J81" s="16">
        <v>79.25</v>
      </c>
      <c r="K81" s="117">
        <v>79.260000000000005</v>
      </c>
      <c r="L81" s="125"/>
    </row>
    <row r="82" spans="1:13" ht="24">
      <c r="A82" s="123"/>
      <c r="B82" s="115">
        <v>10</v>
      </c>
      <c r="C82" s="11" t="s">
        <v>788</v>
      </c>
      <c r="D82" s="128" t="s">
        <v>788</v>
      </c>
      <c r="E82" s="128" t="s">
        <v>951</v>
      </c>
      <c r="F82" s="249"/>
      <c r="G82" s="250"/>
      <c r="H82" s="12" t="s">
        <v>912</v>
      </c>
      <c r="I82" s="16">
        <v>0.82</v>
      </c>
      <c r="J82" s="16">
        <v>1.64</v>
      </c>
      <c r="K82" s="117">
        <v>8.1999999999999993</v>
      </c>
      <c r="L82" s="125"/>
    </row>
    <row r="83" spans="1:13" ht="24">
      <c r="A83" s="123"/>
      <c r="B83" s="115">
        <v>10</v>
      </c>
      <c r="C83" s="11" t="s">
        <v>788</v>
      </c>
      <c r="D83" s="128" t="s">
        <v>788</v>
      </c>
      <c r="E83" s="128" t="s">
        <v>952</v>
      </c>
      <c r="F83" s="249"/>
      <c r="G83" s="250"/>
      <c r="H83" s="12" t="s">
        <v>912</v>
      </c>
      <c r="I83" s="16">
        <v>0.82</v>
      </c>
      <c r="J83" s="16">
        <v>1.64</v>
      </c>
      <c r="K83" s="117">
        <v>8.1999999999999993</v>
      </c>
      <c r="L83" s="125"/>
    </row>
    <row r="84" spans="1:13" ht="24">
      <c r="A84" s="123"/>
      <c r="B84" s="115">
        <v>10</v>
      </c>
      <c r="C84" s="11" t="s">
        <v>788</v>
      </c>
      <c r="D84" s="128" t="s">
        <v>788</v>
      </c>
      <c r="E84" s="128" t="s">
        <v>953</v>
      </c>
      <c r="F84" s="249"/>
      <c r="G84" s="250"/>
      <c r="H84" s="12" t="s">
        <v>912</v>
      </c>
      <c r="I84" s="16">
        <v>0.82</v>
      </c>
      <c r="J84" s="16">
        <v>1.64</v>
      </c>
      <c r="K84" s="117">
        <v>8.1999999999999993</v>
      </c>
      <c r="L84" s="125"/>
    </row>
    <row r="85" spans="1:13" ht="36">
      <c r="A85" s="123"/>
      <c r="B85" s="115">
        <v>60</v>
      </c>
      <c r="C85" s="11" t="s">
        <v>784</v>
      </c>
      <c r="D85" s="128" t="s">
        <v>826</v>
      </c>
      <c r="E85" s="128" t="s">
        <v>949</v>
      </c>
      <c r="F85" s="249"/>
      <c r="G85" s="250"/>
      <c r="H85" s="12" t="s">
        <v>1051</v>
      </c>
      <c r="I85" s="16">
        <v>0.81</v>
      </c>
      <c r="J85" s="16">
        <v>1.61</v>
      </c>
      <c r="K85" s="117">
        <v>48.6</v>
      </c>
      <c r="L85" s="125"/>
    </row>
    <row r="86" spans="1:13" ht="36">
      <c r="A86" s="123"/>
      <c r="B86" s="115">
        <v>60</v>
      </c>
      <c r="C86" s="11" t="s">
        <v>784</v>
      </c>
      <c r="D86" s="128" t="s">
        <v>827</v>
      </c>
      <c r="E86" s="128" t="s">
        <v>950</v>
      </c>
      <c r="F86" s="249"/>
      <c r="G86" s="250"/>
      <c r="H86" s="12" t="s">
        <v>1051</v>
      </c>
      <c r="I86" s="16">
        <v>0.86</v>
      </c>
      <c r="J86" s="16">
        <v>1.72</v>
      </c>
      <c r="K86" s="117">
        <v>51.6</v>
      </c>
      <c r="L86" s="125"/>
    </row>
    <row r="87" spans="1:13" ht="37.5" customHeight="1">
      <c r="A87" s="123"/>
      <c r="B87" s="115">
        <v>30</v>
      </c>
      <c r="C87" s="11" t="s">
        <v>735</v>
      </c>
      <c r="D87" s="128" t="s">
        <v>735</v>
      </c>
      <c r="E87" s="128" t="s">
        <v>931</v>
      </c>
      <c r="F87" s="249"/>
      <c r="G87" s="250"/>
      <c r="H87" s="12" t="s">
        <v>1054</v>
      </c>
      <c r="I87" s="16">
        <v>0.48</v>
      </c>
      <c r="J87" s="16">
        <v>0.96</v>
      </c>
      <c r="K87" s="117">
        <v>14.399999999999999</v>
      </c>
      <c r="L87" s="125"/>
    </row>
    <row r="88" spans="1:13" ht="24">
      <c r="A88" s="123"/>
      <c r="B88" s="115">
        <v>30</v>
      </c>
      <c r="C88" s="11" t="s">
        <v>743</v>
      </c>
      <c r="D88" s="128" t="s">
        <v>743</v>
      </c>
      <c r="E88" s="128" t="s">
        <v>949</v>
      </c>
      <c r="F88" s="249" t="s">
        <v>932</v>
      </c>
      <c r="G88" s="250"/>
      <c r="H88" s="12" t="s">
        <v>915</v>
      </c>
      <c r="I88" s="16">
        <v>0.21</v>
      </c>
      <c r="J88" s="16">
        <v>0.42</v>
      </c>
      <c r="K88" s="117">
        <v>6.3</v>
      </c>
      <c r="L88" s="125"/>
    </row>
    <row r="89" spans="1:13" ht="24">
      <c r="A89" s="123"/>
      <c r="B89" s="115">
        <v>30</v>
      </c>
      <c r="C89" s="11" t="s">
        <v>743</v>
      </c>
      <c r="D89" s="128" t="s">
        <v>743</v>
      </c>
      <c r="E89" s="128" t="s">
        <v>950</v>
      </c>
      <c r="F89" s="249" t="s">
        <v>932</v>
      </c>
      <c r="G89" s="250"/>
      <c r="H89" s="12" t="s">
        <v>915</v>
      </c>
      <c r="I89" s="16">
        <v>0.21</v>
      </c>
      <c r="J89" s="16">
        <v>0.42</v>
      </c>
      <c r="K89" s="117">
        <v>6.3</v>
      </c>
      <c r="L89" s="125"/>
    </row>
    <row r="90" spans="1:13" ht="24">
      <c r="A90" s="123"/>
      <c r="B90" s="115">
        <v>40</v>
      </c>
      <c r="C90" s="11" t="s">
        <v>732</v>
      </c>
      <c r="D90" s="128" t="s">
        <v>732</v>
      </c>
      <c r="E90" s="128" t="s">
        <v>932</v>
      </c>
      <c r="F90" s="249"/>
      <c r="G90" s="250"/>
      <c r="H90" s="12" t="s">
        <v>916</v>
      </c>
      <c r="I90" s="16">
        <v>0.19</v>
      </c>
      <c r="J90" s="16">
        <v>0.37</v>
      </c>
      <c r="K90" s="117">
        <v>7.6</v>
      </c>
      <c r="L90" s="125"/>
    </row>
    <row r="91" spans="1:13" ht="24">
      <c r="A91" s="123"/>
      <c r="B91" s="115">
        <v>30</v>
      </c>
      <c r="C91" s="11" t="s">
        <v>730</v>
      </c>
      <c r="D91" s="128" t="s">
        <v>730</v>
      </c>
      <c r="E91" s="128" t="s">
        <v>954</v>
      </c>
      <c r="F91" s="249" t="s">
        <v>933</v>
      </c>
      <c r="G91" s="250"/>
      <c r="H91" s="12" t="s">
        <v>916</v>
      </c>
      <c r="I91" s="16">
        <v>0.27</v>
      </c>
      <c r="J91" s="16">
        <v>0.53</v>
      </c>
      <c r="K91" s="117">
        <v>8.1000000000000014</v>
      </c>
      <c r="L91" s="125"/>
    </row>
    <row r="92" spans="1:13" ht="24">
      <c r="A92" s="123"/>
      <c r="B92" s="115">
        <v>30</v>
      </c>
      <c r="C92" s="11" t="s">
        <v>730</v>
      </c>
      <c r="D92" s="128" t="s">
        <v>730</v>
      </c>
      <c r="E92" s="128" t="s">
        <v>949</v>
      </c>
      <c r="F92" s="249" t="s">
        <v>933</v>
      </c>
      <c r="G92" s="250"/>
      <c r="H92" s="12" t="s">
        <v>916</v>
      </c>
      <c r="I92" s="16">
        <v>0.27</v>
      </c>
      <c r="J92" s="16">
        <v>0.53</v>
      </c>
      <c r="K92" s="117">
        <v>8.1000000000000014</v>
      </c>
      <c r="L92" s="125"/>
    </row>
    <row r="93" spans="1:13" ht="24">
      <c r="A93" s="123"/>
      <c r="B93" s="115">
        <v>30</v>
      </c>
      <c r="C93" s="11" t="s">
        <v>730</v>
      </c>
      <c r="D93" s="128" t="s">
        <v>730</v>
      </c>
      <c r="E93" s="128" t="s">
        <v>950</v>
      </c>
      <c r="F93" s="249" t="s">
        <v>933</v>
      </c>
      <c r="G93" s="250"/>
      <c r="H93" s="12" t="s">
        <v>916</v>
      </c>
      <c r="I93" s="16">
        <v>0.27</v>
      </c>
      <c r="J93" s="16">
        <v>0.53</v>
      </c>
      <c r="K93" s="117">
        <v>8.1000000000000014</v>
      </c>
      <c r="L93" s="125"/>
    </row>
    <row r="94" spans="1:13" ht="24">
      <c r="A94" s="123"/>
      <c r="B94" s="115">
        <v>30</v>
      </c>
      <c r="C94" s="11" t="s">
        <v>792</v>
      </c>
      <c r="D94" s="128" t="s">
        <v>792</v>
      </c>
      <c r="E94" s="128" t="s">
        <v>954</v>
      </c>
      <c r="F94" s="249" t="s">
        <v>932</v>
      </c>
      <c r="G94" s="250"/>
      <c r="H94" s="12" t="s">
        <v>917</v>
      </c>
      <c r="I94" s="16">
        <v>0.14000000000000001</v>
      </c>
      <c r="J94" s="16">
        <v>0.27</v>
      </c>
      <c r="K94" s="117">
        <v>4.2</v>
      </c>
      <c r="L94" s="125"/>
    </row>
    <row r="95" spans="1:13" ht="24">
      <c r="A95" s="123"/>
      <c r="B95" s="115">
        <v>30</v>
      </c>
      <c r="C95" s="11" t="s">
        <v>792</v>
      </c>
      <c r="D95" s="128" t="s">
        <v>792</v>
      </c>
      <c r="E95" s="128" t="s">
        <v>949</v>
      </c>
      <c r="F95" s="249" t="s">
        <v>932</v>
      </c>
      <c r="G95" s="250"/>
      <c r="H95" s="12" t="s">
        <v>917</v>
      </c>
      <c r="I95" s="16">
        <v>0.14000000000000001</v>
      </c>
      <c r="J95" s="16">
        <v>0.27</v>
      </c>
      <c r="K95" s="117">
        <v>4.2</v>
      </c>
      <c r="L95" s="125"/>
    </row>
    <row r="96" spans="1:13" ht="24">
      <c r="A96" s="123"/>
      <c r="B96" s="115">
        <v>30</v>
      </c>
      <c r="C96" s="139" t="s">
        <v>792</v>
      </c>
      <c r="D96" s="140" t="s">
        <v>792</v>
      </c>
      <c r="E96" s="140" t="s">
        <v>950</v>
      </c>
      <c r="F96" s="262" t="s">
        <v>932</v>
      </c>
      <c r="G96" s="263"/>
      <c r="H96" s="12" t="s">
        <v>917</v>
      </c>
      <c r="I96" s="16">
        <v>0.14000000000000001</v>
      </c>
      <c r="J96" s="142">
        <v>0.27</v>
      </c>
      <c r="K96" s="143">
        <v>4.2</v>
      </c>
      <c r="L96" s="125"/>
      <c r="M96" s="136"/>
    </row>
    <row r="97" spans="1:12" ht="24">
      <c r="A97" s="123"/>
      <c r="B97" s="115">
        <v>40</v>
      </c>
      <c r="C97" s="11" t="s">
        <v>736</v>
      </c>
      <c r="D97" s="128" t="s">
        <v>736</v>
      </c>
      <c r="E97" s="128" t="s">
        <v>949</v>
      </c>
      <c r="F97" s="249" t="s">
        <v>934</v>
      </c>
      <c r="G97" s="250"/>
      <c r="H97" s="12" t="s">
        <v>918</v>
      </c>
      <c r="I97" s="16">
        <v>0.24</v>
      </c>
      <c r="J97" s="16">
        <v>0.48</v>
      </c>
      <c r="K97" s="117">
        <v>9.6</v>
      </c>
      <c r="L97" s="125"/>
    </row>
    <row r="98" spans="1:12" ht="24">
      <c r="A98" s="123"/>
      <c r="B98" s="115">
        <v>40</v>
      </c>
      <c r="C98" s="11" t="s">
        <v>736</v>
      </c>
      <c r="D98" s="128" t="s">
        <v>736</v>
      </c>
      <c r="E98" s="128" t="s">
        <v>949</v>
      </c>
      <c r="F98" s="249" t="s">
        <v>932</v>
      </c>
      <c r="G98" s="250"/>
      <c r="H98" s="12" t="s">
        <v>918</v>
      </c>
      <c r="I98" s="16">
        <v>0.24</v>
      </c>
      <c r="J98" s="16">
        <v>0.48</v>
      </c>
      <c r="K98" s="117">
        <v>9.6</v>
      </c>
      <c r="L98" s="125"/>
    </row>
    <row r="99" spans="1:12" ht="24">
      <c r="A99" s="123"/>
      <c r="B99" s="115">
        <v>40</v>
      </c>
      <c r="C99" s="11" t="s">
        <v>736</v>
      </c>
      <c r="D99" s="128" t="s">
        <v>736</v>
      </c>
      <c r="E99" s="128" t="s">
        <v>950</v>
      </c>
      <c r="F99" s="249" t="s">
        <v>934</v>
      </c>
      <c r="G99" s="250"/>
      <c r="H99" s="12" t="s">
        <v>918</v>
      </c>
      <c r="I99" s="16">
        <v>0.24</v>
      </c>
      <c r="J99" s="16">
        <v>0.48</v>
      </c>
      <c r="K99" s="117">
        <v>9.6</v>
      </c>
      <c r="L99" s="125"/>
    </row>
    <row r="100" spans="1:12" ht="24">
      <c r="A100" s="123"/>
      <c r="B100" s="115">
        <v>40</v>
      </c>
      <c r="C100" s="11" t="s">
        <v>736</v>
      </c>
      <c r="D100" s="128" t="s">
        <v>736</v>
      </c>
      <c r="E100" s="128" t="s">
        <v>950</v>
      </c>
      <c r="F100" s="249" t="s">
        <v>932</v>
      </c>
      <c r="G100" s="250"/>
      <c r="H100" s="12" t="s">
        <v>918</v>
      </c>
      <c r="I100" s="16">
        <v>0.24</v>
      </c>
      <c r="J100" s="16">
        <v>0.48</v>
      </c>
      <c r="K100" s="117">
        <v>9.6</v>
      </c>
      <c r="L100" s="125"/>
    </row>
    <row r="101" spans="1:12" ht="36">
      <c r="A101" s="123"/>
      <c r="B101" s="115">
        <v>30</v>
      </c>
      <c r="C101" s="11" t="s">
        <v>727</v>
      </c>
      <c r="D101" s="128" t="s">
        <v>727</v>
      </c>
      <c r="E101" s="128" t="s">
        <v>941</v>
      </c>
      <c r="F101" s="249"/>
      <c r="G101" s="250"/>
      <c r="H101" s="12" t="s">
        <v>919</v>
      </c>
      <c r="I101" s="16">
        <v>0.92</v>
      </c>
      <c r="J101" s="16">
        <v>1.83</v>
      </c>
      <c r="K101" s="117">
        <v>27.6</v>
      </c>
      <c r="L101" s="125"/>
    </row>
    <row r="102" spans="1:12" ht="36">
      <c r="A102" s="123"/>
      <c r="B102" s="115">
        <v>30</v>
      </c>
      <c r="C102" s="11" t="s">
        <v>727</v>
      </c>
      <c r="D102" s="128" t="s">
        <v>727</v>
      </c>
      <c r="E102" s="128" t="s">
        <v>942</v>
      </c>
      <c r="F102" s="249"/>
      <c r="G102" s="250"/>
      <c r="H102" s="12" t="s">
        <v>919</v>
      </c>
      <c r="I102" s="16">
        <v>0.92</v>
      </c>
      <c r="J102" s="16">
        <v>1.83</v>
      </c>
      <c r="K102" s="117">
        <v>27.6</v>
      </c>
      <c r="L102" s="125"/>
    </row>
    <row r="103" spans="1:12" ht="36.75" customHeight="1">
      <c r="A103" s="123"/>
      <c r="B103" s="115">
        <v>30</v>
      </c>
      <c r="C103" s="11" t="s">
        <v>725</v>
      </c>
      <c r="D103" s="128" t="s">
        <v>725</v>
      </c>
      <c r="E103" s="128" t="s">
        <v>930</v>
      </c>
      <c r="F103" s="249"/>
      <c r="G103" s="250"/>
      <c r="H103" s="12" t="s">
        <v>920</v>
      </c>
      <c r="I103" s="16">
        <v>0.6</v>
      </c>
      <c r="J103" s="16">
        <v>1.2</v>
      </c>
      <c r="K103" s="117">
        <v>18</v>
      </c>
      <c r="L103" s="125"/>
    </row>
    <row r="104" spans="1:12" ht="39" customHeight="1">
      <c r="A104" s="123"/>
      <c r="B104" s="115">
        <v>30</v>
      </c>
      <c r="C104" s="11" t="s">
        <v>725</v>
      </c>
      <c r="D104" s="128" t="s">
        <v>725</v>
      </c>
      <c r="E104" s="128" t="s">
        <v>943</v>
      </c>
      <c r="F104" s="249"/>
      <c r="G104" s="250"/>
      <c r="H104" s="12" t="s">
        <v>920</v>
      </c>
      <c r="I104" s="16">
        <v>0.6</v>
      </c>
      <c r="J104" s="16">
        <v>1.2</v>
      </c>
      <c r="K104" s="117">
        <v>18</v>
      </c>
      <c r="L104" s="125"/>
    </row>
    <row r="105" spans="1:12" ht="48">
      <c r="A105" s="123"/>
      <c r="B105" s="115">
        <v>30</v>
      </c>
      <c r="C105" s="11" t="s">
        <v>726</v>
      </c>
      <c r="D105" s="128" t="s">
        <v>726</v>
      </c>
      <c r="E105" s="128" t="s">
        <v>944</v>
      </c>
      <c r="F105" s="249"/>
      <c r="G105" s="250"/>
      <c r="H105" s="12" t="s">
        <v>921</v>
      </c>
      <c r="I105" s="16">
        <v>0.6</v>
      </c>
      <c r="J105" s="16">
        <v>1.2</v>
      </c>
      <c r="K105" s="117">
        <v>18</v>
      </c>
      <c r="L105" s="125"/>
    </row>
    <row r="106" spans="1:12" ht="24">
      <c r="A106" s="123"/>
      <c r="B106" s="115">
        <v>30</v>
      </c>
      <c r="C106" s="11" t="s">
        <v>724</v>
      </c>
      <c r="D106" s="128" t="s">
        <v>724</v>
      </c>
      <c r="E106" s="128" t="s">
        <v>945</v>
      </c>
      <c r="F106" s="249"/>
      <c r="G106" s="250"/>
      <c r="H106" s="12" t="s">
        <v>922</v>
      </c>
      <c r="I106" s="16">
        <v>0.09</v>
      </c>
      <c r="J106" s="16">
        <v>0.17</v>
      </c>
      <c r="K106" s="117">
        <v>2.6999999999999997</v>
      </c>
      <c r="L106" s="125"/>
    </row>
    <row r="107" spans="1:12" ht="24" hidden="1">
      <c r="A107" s="123"/>
      <c r="B107" s="164">
        <v>0</v>
      </c>
      <c r="C107" s="165" t="s">
        <v>790</v>
      </c>
      <c r="D107" s="135" t="s">
        <v>790</v>
      </c>
      <c r="E107" s="135" t="s">
        <v>955</v>
      </c>
      <c r="F107" s="268" t="s">
        <v>935</v>
      </c>
      <c r="G107" s="269"/>
      <c r="H107" s="166" t="s">
        <v>923</v>
      </c>
      <c r="I107" s="167">
        <v>1.1000000000000001</v>
      </c>
      <c r="J107" s="167">
        <v>2.2000000000000002</v>
      </c>
      <c r="K107" s="168">
        <v>0</v>
      </c>
      <c r="L107" s="125"/>
    </row>
    <row r="108" spans="1:12" ht="24">
      <c r="A108" s="123"/>
      <c r="B108" s="115">
        <v>10</v>
      </c>
      <c r="C108" s="11" t="s">
        <v>790</v>
      </c>
      <c r="D108" s="128" t="s">
        <v>790</v>
      </c>
      <c r="E108" s="128" t="s">
        <v>955</v>
      </c>
      <c r="F108" s="249" t="s">
        <v>936</v>
      </c>
      <c r="G108" s="250"/>
      <c r="H108" s="12" t="s">
        <v>923</v>
      </c>
      <c r="I108" s="16">
        <v>1.1000000000000001</v>
      </c>
      <c r="J108" s="16">
        <v>2.2000000000000002</v>
      </c>
      <c r="K108" s="117">
        <v>11</v>
      </c>
      <c r="L108" s="125"/>
    </row>
    <row r="109" spans="1:12" ht="24" hidden="1">
      <c r="A109" s="123"/>
      <c r="B109" s="164">
        <v>0</v>
      </c>
      <c r="C109" s="165" t="s">
        <v>790</v>
      </c>
      <c r="D109" s="135" t="s">
        <v>790</v>
      </c>
      <c r="E109" s="135" t="s">
        <v>951</v>
      </c>
      <c r="F109" s="268" t="s">
        <v>935</v>
      </c>
      <c r="G109" s="269"/>
      <c r="H109" s="166" t="s">
        <v>923</v>
      </c>
      <c r="I109" s="167">
        <v>1.1000000000000001</v>
      </c>
      <c r="J109" s="167">
        <v>2.2000000000000002</v>
      </c>
      <c r="K109" s="168">
        <v>0</v>
      </c>
      <c r="L109" s="125"/>
    </row>
    <row r="110" spans="1:12" ht="24">
      <c r="A110" s="123"/>
      <c r="B110" s="115">
        <v>10</v>
      </c>
      <c r="C110" s="11" t="s">
        <v>790</v>
      </c>
      <c r="D110" s="128" t="s">
        <v>790</v>
      </c>
      <c r="E110" s="128" t="s">
        <v>951</v>
      </c>
      <c r="F110" s="249" t="s">
        <v>936</v>
      </c>
      <c r="G110" s="250"/>
      <c r="H110" s="12" t="s">
        <v>923</v>
      </c>
      <c r="I110" s="16">
        <v>1.1000000000000001</v>
      </c>
      <c r="J110" s="16">
        <v>2.2000000000000002</v>
      </c>
      <c r="K110" s="117">
        <v>11</v>
      </c>
      <c r="L110" s="125"/>
    </row>
    <row r="111" spans="1:12" ht="24" hidden="1">
      <c r="A111" s="123"/>
      <c r="B111" s="164">
        <v>0</v>
      </c>
      <c r="C111" s="165" t="s">
        <v>790</v>
      </c>
      <c r="D111" s="135" t="s">
        <v>790</v>
      </c>
      <c r="E111" s="135" t="s">
        <v>952</v>
      </c>
      <c r="F111" s="268" t="s">
        <v>935</v>
      </c>
      <c r="G111" s="269"/>
      <c r="H111" s="166" t="s">
        <v>923</v>
      </c>
      <c r="I111" s="167">
        <v>1.1000000000000001</v>
      </c>
      <c r="J111" s="167">
        <v>2.2000000000000002</v>
      </c>
      <c r="K111" s="168">
        <v>0</v>
      </c>
      <c r="L111" s="125"/>
    </row>
    <row r="112" spans="1:12" ht="24">
      <c r="A112" s="123"/>
      <c r="B112" s="115">
        <v>10</v>
      </c>
      <c r="C112" s="11" t="s">
        <v>790</v>
      </c>
      <c r="D112" s="128" t="s">
        <v>790</v>
      </c>
      <c r="E112" s="128" t="s">
        <v>952</v>
      </c>
      <c r="F112" s="249" t="s">
        <v>936</v>
      </c>
      <c r="G112" s="250"/>
      <c r="H112" s="12" t="s">
        <v>923</v>
      </c>
      <c r="I112" s="16">
        <v>1.1000000000000001</v>
      </c>
      <c r="J112" s="16">
        <v>2.2000000000000002</v>
      </c>
      <c r="K112" s="117">
        <v>11</v>
      </c>
      <c r="L112" s="125"/>
    </row>
    <row r="113" spans="1:12">
      <c r="A113" s="123"/>
      <c r="B113" s="115">
        <v>10</v>
      </c>
      <c r="C113" s="11" t="s">
        <v>794</v>
      </c>
      <c r="D113" s="128" t="s">
        <v>830</v>
      </c>
      <c r="E113" s="128" t="s">
        <v>795</v>
      </c>
      <c r="F113" s="249"/>
      <c r="G113" s="250"/>
      <c r="H113" s="12" t="s">
        <v>924</v>
      </c>
      <c r="I113" s="16">
        <v>0.7</v>
      </c>
      <c r="J113" s="16">
        <v>1.4</v>
      </c>
      <c r="K113" s="117">
        <v>7</v>
      </c>
      <c r="L113" s="125"/>
    </row>
    <row r="114" spans="1:12">
      <c r="A114" s="123"/>
      <c r="B114" s="115">
        <v>10</v>
      </c>
      <c r="C114" s="11" t="s">
        <v>794</v>
      </c>
      <c r="D114" s="128" t="s">
        <v>831</v>
      </c>
      <c r="E114" s="128" t="s">
        <v>797</v>
      </c>
      <c r="F114" s="249"/>
      <c r="G114" s="250"/>
      <c r="H114" s="12" t="s">
        <v>924</v>
      </c>
      <c r="I114" s="16">
        <v>0.85</v>
      </c>
      <c r="J114" s="16">
        <v>1.69</v>
      </c>
      <c r="K114" s="117">
        <v>8.5</v>
      </c>
      <c r="L114" s="125"/>
    </row>
    <row r="115" spans="1:12">
      <c r="A115" s="123"/>
      <c r="B115" s="115">
        <v>10</v>
      </c>
      <c r="C115" s="11" t="s">
        <v>794</v>
      </c>
      <c r="D115" s="128" t="s">
        <v>832</v>
      </c>
      <c r="E115" s="128" t="s">
        <v>798</v>
      </c>
      <c r="F115" s="249"/>
      <c r="G115" s="250"/>
      <c r="H115" s="12" t="s">
        <v>924</v>
      </c>
      <c r="I115" s="16">
        <v>0.99</v>
      </c>
      <c r="J115" s="16">
        <v>1.98</v>
      </c>
      <c r="K115" s="117">
        <v>9.9</v>
      </c>
      <c r="L115" s="125"/>
    </row>
    <row r="116" spans="1:12">
      <c r="A116" s="123"/>
      <c r="B116" s="115">
        <v>10</v>
      </c>
      <c r="C116" s="11" t="s">
        <v>794</v>
      </c>
      <c r="D116" s="128" t="s">
        <v>833</v>
      </c>
      <c r="E116" s="128" t="s">
        <v>799</v>
      </c>
      <c r="F116" s="249"/>
      <c r="G116" s="250"/>
      <c r="H116" s="12" t="s">
        <v>924</v>
      </c>
      <c r="I116" s="16">
        <v>1.1599999999999999</v>
      </c>
      <c r="J116" s="16">
        <v>2.3199999999999998</v>
      </c>
      <c r="K116" s="117">
        <v>11.6</v>
      </c>
      <c r="L116" s="125"/>
    </row>
    <row r="117" spans="1:12">
      <c r="A117" s="123"/>
      <c r="B117" s="115">
        <v>10</v>
      </c>
      <c r="C117" s="11" t="s">
        <v>794</v>
      </c>
      <c r="D117" s="128" t="s">
        <v>834</v>
      </c>
      <c r="E117" s="128" t="s">
        <v>800</v>
      </c>
      <c r="F117" s="249"/>
      <c r="G117" s="250"/>
      <c r="H117" s="12" t="s">
        <v>924</v>
      </c>
      <c r="I117" s="16">
        <v>1.36</v>
      </c>
      <c r="J117" s="16">
        <v>2.71</v>
      </c>
      <c r="K117" s="117">
        <v>13.600000000000001</v>
      </c>
      <c r="L117" s="125"/>
    </row>
    <row r="118" spans="1:12" hidden="1">
      <c r="A118" s="123"/>
      <c r="B118" s="164">
        <v>0</v>
      </c>
      <c r="C118" s="165" t="s">
        <v>794</v>
      </c>
      <c r="D118" s="135" t="s">
        <v>835</v>
      </c>
      <c r="E118" s="135" t="s">
        <v>801</v>
      </c>
      <c r="F118" s="268"/>
      <c r="G118" s="269"/>
      <c r="H118" s="166" t="s">
        <v>924</v>
      </c>
      <c r="I118" s="167">
        <v>1.58</v>
      </c>
      <c r="J118" s="167">
        <v>3.15</v>
      </c>
      <c r="K118" s="168">
        <v>0</v>
      </c>
      <c r="L118" s="125"/>
    </row>
    <row r="119" spans="1:12">
      <c r="A119" s="123"/>
      <c r="B119" s="115">
        <v>10</v>
      </c>
      <c r="C119" s="11" t="s">
        <v>794</v>
      </c>
      <c r="D119" s="128" t="s">
        <v>836</v>
      </c>
      <c r="E119" s="128" t="s">
        <v>802</v>
      </c>
      <c r="F119" s="249"/>
      <c r="G119" s="250"/>
      <c r="H119" s="12" t="s">
        <v>924</v>
      </c>
      <c r="I119" s="16">
        <v>1.82</v>
      </c>
      <c r="J119" s="16">
        <v>3.63</v>
      </c>
      <c r="K119" s="117">
        <v>18.2</v>
      </c>
      <c r="L119" s="125"/>
    </row>
    <row r="120" spans="1:12" ht="13.5" thickBot="1">
      <c r="A120" s="123"/>
      <c r="B120" s="115">
        <v>10</v>
      </c>
      <c r="C120" s="11" t="s">
        <v>794</v>
      </c>
      <c r="D120" s="128" t="s">
        <v>837</v>
      </c>
      <c r="E120" s="128" t="s">
        <v>803</v>
      </c>
      <c r="F120" s="249"/>
      <c r="G120" s="250"/>
      <c r="H120" s="12" t="s">
        <v>924</v>
      </c>
      <c r="I120" s="16">
        <v>2.09</v>
      </c>
      <c r="J120" s="16">
        <v>4.17</v>
      </c>
      <c r="K120" s="117">
        <v>20.9</v>
      </c>
      <c r="L120" s="125"/>
    </row>
    <row r="121" spans="1:12" ht="14.25" thickTop="1" thickBot="1">
      <c r="A121" s="123"/>
      <c r="B121" s="233">
        <v>0</v>
      </c>
      <c r="C121" s="234"/>
      <c r="D121" s="234"/>
      <c r="E121" s="234"/>
      <c r="F121" s="272"/>
      <c r="G121" s="272"/>
      <c r="H121" s="234" t="s">
        <v>1014</v>
      </c>
      <c r="I121" s="234"/>
      <c r="J121" s="234"/>
      <c r="K121" s="235"/>
      <c r="L121" s="125"/>
    </row>
    <row r="122" spans="1:12" ht="24.75" thickTop="1">
      <c r="A122" s="123"/>
      <c r="B122" s="115">
        <v>50</v>
      </c>
      <c r="C122" s="11" t="s">
        <v>1007</v>
      </c>
      <c r="D122" s="128" t="s">
        <v>790</v>
      </c>
      <c r="E122" s="128" t="s">
        <v>1015</v>
      </c>
      <c r="F122" s="249" t="s">
        <v>932</v>
      </c>
      <c r="G122" s="250"/>
      <c r="H122" s="12" t="s">
        <v>1016</v>
      </c>
      <c r="I122" s="16">
        <v>0.14000000000000001</v>
      </c>
      <c r="J122" s="16">
        <v>0.27</v>
      </c>
      <c r="K122" s="117">
        <v>7.0000000000000009</v>
      </c>
      <c r="L122" s="125"/>
    </row>
    <row r="123" spans="1:12" ht="36" customHeight="1">
      <c r="A123" s="123"/>
      <c r="B123" s="115">
        <v>2</v>
      </c>
      <c r="C123" s="11" t="s">
        <v>1008</v>
      </c>
      <c r="D123" s="128" t="s">
        <v>830</v>
      </c>
      <c r="E123" s="128"/>
      <c r="F123" s="249"/>
      <c r="G123" s="250"/>
      <c r="H123" s="12" t="s">
        <v>1043</v>
      </c>
      <c r="I123" s="16">
        <v>50.54</v>
      </c>
      <c r="J123" s="16">
        <v>101.08</v>
      </c>
      <c r="K123" s="117">
        <v>101.08</v>
      </c>
      <c r="L123" s="125"/>
    </row>
    <row r="124" spans="1:12" ht="35.25" customHeight="1">
      <c r="A124" s="123"/>
      <c r="B124" s="116">
        <v>2</v>
      </c>
      <c r="C124" s="13" t="s">
        <v>1009</v>
      </c>
      <c r="D124" s="129" t="s">
        <v>831</v>
      </c>
      <c r="E124" s="129"/>
      <c r="F124" s="251"/>
      <c r="G124" s="252"/>
      <c r="H124" s="14" t="s">
        <v>1044</v>
      </c>
      <c r="I124" s="17">
        <v>57.28</v>
      </c>
      <c r="J124" s="17">
        <v>114.56</v>
      </c>
      <c r="K124" s="118">
        <v>114.56</v>
      </c>
      <c r="L124" s="125"/>
    </row>
    <row r="125" spans="1:12" ht="24">
      <c r="A125" s="123"/>
      <c r="B125" s="115">
        <v>100</v>
      </c>
      <c r="C125" s="11" t="s">
        <v>1012</v>
      </c>
      <c r="D125" s="128" t="s">
        <v>832</v>
      </c>
      <c r="E125" s="128" t="s">
        <v>932</v>
      </c>
      <c r="F125" s="249"/>
      <c r="G125" s="250"/>
      <c r="H125" s="12" t="s">
        <v>1019</v>
      </c>
      <c r="I125" s="16">
        <v>0.06</v>
      </c>
      <c r="J125" s="16">
        <v>0.11</v>
      </c>
      <c r="K125" s="117">
        <v>6</v>
      </c>
      <c r="L125" s="125"/>
    </row>
    <row r="126" spans="1:12" ht="24">
      <c r="A126" s="123"/>
      <c r="B126" s="116">
        <v>5</v>
      </c>
      <c r="C126" s="13" t="s">
        <v>860</v>
      </c>
      <c r="D126" s="128" t="s">
        <v>833</v>
      </c>
      <c r="E126" s="14" t="s">
        <v>1027</v>
      </c>
      <c r="F126" s="251"/>
      <c r="G126" s="252"/>
      <c r="H126" s="14" t="s">
        <v>885</v>
      </c>
      <c r="I126" s="17">
        <v>0.38</v>
      </c>
      <c r="J126" s="17">
        <v>0.76</v>
      </c>
      <c r="K126" s="118">
        <v>1.9</v>
      </c>
      <c r="L126" s="125"/>
    </row>
    <row r="127" spans="1:12">
      <c r="A127" s="123"/>
      <c r="B127" s="15"/>
      <c r="C127" s="15"/>
      <c r="D127" s="15"/>
      <c r="E127" s="15"/>
      <c r="F127" s="15"/>
      <c r="G127" s="15"/>
      <c r="H127" s="15"/>
      <c r="I127" s="18" t="s">
        <v>255</v>
      </c>
      <c r="J127" s="18"/>
      <c r="K127" s="119">
        <f>SUM(K23:K126)</f>
        <v>2725.1599999999989</v>
      </c>
      <c r="L127" s="125"/>
    </row>
    <row r="128" spans="1:12">
      <c r="A128" s="123"/>
      <c r="B128" s="15"/>
      <c r="C128" s="15"/>
      <c r="D128" s="15"/>
      <c r="E128" s="15"/>
      <c r="F128" s="15"/>
      <c r="G128" s="15"/>
      <c r="H128" s="15"/>
      <c r="I128" s="18" t="s">
        <v>927</v>
      </c>
      <c r="J128" s="18"/>
      <c r="K128" s="119">
        <f>ROUND(K127*-0.05,2)</f>
        <v>-136.26</v>
      </c>
      <c r="L128" s="125"/>
    </row>
    <row r="129" spans="1:12" outlineLevel="1">
      <c r="A129" s="123"/>
      <c r="B129" s="15"/>
      <c r="C129" s="15"/>
      <c r="D129" s="15"/>
      <c r="E129" s="15"/>
      <c r="F129" s="15"/>
      <c r="G129" s="15"/>
      <c r="I129" s="18" t="s">
        <v>928</v>
      </c>
      <c r="J129" s="18"/>
      <c r="K129" s="119">
        <v>0</v>
      </c>
      <c r="L129" s="125"/>
    </row>
    <row r="130" spans="1:12">
      <c r="A130" s="123"/>
      <c r="B130" s="15"/>
      <c r="C130" s="15"/>
      <c r="D130" s="15"/>
      <c r="E130" s="15"/>
      <c r="F130" s="15"/>
      <c r="G130" s="15"/>
      <c r="H130" s="15"/>
      <c r="I130" s="18" t="s">
        <v>257</v>
      </c>
      <c r="J130" s="18"/>
      <c r="K130" s="119">
        <f>SUM(K127:K129)</f>
        <v>2588.8999999999987</v>
      </c>
      <c r="L130" s="125"/>
    </row>
    <row r="131" spans="1:12">
      <c r="A131" s="6"/>
      <c r="B131" s="7"/>
      <c r="C131" s="7"/>
      <c r="D131" s="7"/>
      <c r="E131" s="7"/>
      <c r="F131" s="7"/>
      <c r="G131" s="7"/>
      <c r="H131" s="7" t="s">
        <v>1025</v>
      </c>
      <c r="I131" s="7"/>
      <c r="J131" s="7"/>
      <c r="K131" s="7"/>
      <c r="L131" s="8"/>
    </row>
    <row r="133" spans="1:12">
      <c r="H133" s="247" t="s">
        <v>1045</v>
      </c>
      <c r="I133" s="248">
        <v>39.07</v>
      </c>
      <c r="J133" s="95"/>
    </row>
    <row r="134" spans="1:12">
      <c r="H134" s="1"/>
      <c r="I134" s="95"/>
      <c r="J134" s="95"/>
    </row>
    <row r="135" spans="1:12">
      <c r="H135" s="1"/>
      <c r="I135" s="95"/>
      <c r="J135" s="95"/>
    </row>
    <row r="136" spans="1:12">
      <c r="H136" s="1"/>
      <c r="I136" s="95"/>
      <c r="J136" s="95"/>
    </row>
    <row r="137" spans="1:12">
      <c r="H137" s="1"/>
      <c r="I137" s="95"/>
      <c r="J137" s="95"/>
    </row>
    <row r="138" spans="1:12">
      <c r="H138" s="1"/>
      <c r="I138" s="95"/>
      <c r="J138" s="95"/>
    </row>
  </sheetData>
  <mergeCells count="108">
    <mergeCell ref="K10:K11"/>
    <mergeCell ref="K14:K16"/>
    <mergeCell ref="F21:G21"/>
    <mergeCell ref="F22:G22"/>
    <mergeCell ref="F23:G23"/>
    <mergeCell ref="F24:G24"/>
    <mergeCell ref="F37:G37"/>
    <mergeCell ref="F38:G38"/>
    <mergeCell ref="F39:G39"/>
    <mergeCell ref="F31:G31"/>
    <mergeCell ref="F32:G32"/>
    <mergeCell ref="F33:G33"/>
    <mergeCell ref="F25:G25"/>
    <mergeCell ref="F26:G26"/>
    <mergeCell ref="F27:G27"/>
    <mergeCell ref="F28:G28"/>
    <mergeCell ref="F29:G29"/>
    <mergeCell ref="F30:G30"/>
    <mergeCell ref="F40:G40"/>
    <mergeCell ref="F41:G41"/>
    <mergeCell ref="F42:G42"/>
    <mergeCell ref="F34:G34"/>
    <mergeCell ref="F35:G35"/>
    <mergeCell ref="F36:G36"/>
    <mergeCell ref="F49:G49"/>
    <mergeCell ref="F50:G50"/>
    <mergeCell ref="F51:G51"/>
    <mergeCell ref="F52:G52"/>
    <mergeCell ref="F53:G53"/>
    <mergeCell ref="F54:G54"/>
    <mergeCell ref="F43:G43"/>
    <mergeCell ref="F44:G44"/>
    <mergeCell ref="F45:G45"/>
    <mergeCell ref="F46:G46"/>
    <mergeCell ref="F47:G47"/>
    <mergeCell ref="F48:G48"/>
    <mergeCell ref="F61:G61"/>
    <mergeCell ref="F62:G62"/>
    <mergeCell ref="F63:G63"/>
    <mergeCell ref="F64:G64"/>
    <mergeCell ref="F65:G65"/>
    <mergeCell ref="F66:G66"/>
    <mergeCell ref="F55:G55"/>
    <mergeCell ref="F56:G56"/>
    <mergeCell ref="F57:G57"/>
    <mergeCell ref="F58:G58"/>
    <mergeCell ref="F59:G59"/>
    <mergeCell ref="F60:G60"/>
    <mergeCell ref="F73:G73"/>
    <mergeCell ref="F74:G74"/>
    <mergeCell ref="F75:G75"/>
    <mergeCell ref="F76:G76"/>
    <mergeCell ref="F77:G77"/>
    <mergeCell ref="F78:G78"/>
    <mergeCell ref="F67:G67"/>
    <mergeCell ref="F68:G68"/>
    <mergeCell ref="F69:G69"/>
    <mergeCell ref="F70:G70"/>
    <mergeCell ref="F71:G71"/>
    <mergeCell ref="F72:G72"/>
    <mergeCell ref="F85:G85"/>
    <mergeCell ref="F86:G86"/>
    <mergeCell ref="F87:G87"/>
    <mergeCell ref="F88:G88"/>
    <mergeCell ref="F89:G89"/>
    <mergeCell ref="F90:G90"/>
    <mergeCell ref="F79:G79"/>
    <mergeCell ref="F80:G80"/>
    <mergeCell ref="F81:G81"/>
    <mergeCell ref="F82:G82"/>
    <mergeCell ref="F83:G83"/>
    <mergeCell ref="F84:G84"/>
    <mergeCell ref="F97:G97"/>
    <mergeCell ref="F98:G98"/>
    <mergeCell ref="F99:G99"/>
    <mergeCell ref="F100:G100"/>
    <mergeCell ref="F101:G101"/>
    <mergeCell ref="F102:G102"/>
    <mergeCell ref="F91:G91"/>
    <mergeCell ref="F92:G92"/>
    <mergeCell ref="F93:G93"/>
    <mergeCell ref="F94:G94"/>
    <mergeCell ref="F95:G95"/>
    <mergeCell ref="F96:G96"/>
    <mergeCell ref="F109:G109"/>
    <mergeCell ref="F110:G110"/>
    <mergeCell ref="F111:G111"/>
    <mergeCell ref="F112:G112"/>
    <mergeCell ref="F113:G113"/>
    <mergeCell ref="F114:G114"/>
    <mergeCell ref="F103:G103"/>
    <mergeCell ref="F104:G104"/>
    <mergeCell ref="F105:G105"/>
    <mergeCell ref="F106:G106"/>
    <mergeCell ref="F107:G107"/>
    <mergeCell ref="F108:G108"/>
    <mergeCell ref="F121:G121"/>
    <mergeCell ref="F122:G122"/>
    <mergeCell ref="F123:G123"/>
    <mergeCell ref="F124:G124"/>
    <mergeCell ref="F125:G125"/>
    <mergeCell ref="F126:G126"/>
    <mergeCell ref="F115:G115"/>
    <mergeCell ref="F116:G116"/>
    <mergeCell ref="F117:G117"/>
    <mergeCell ref="F118:G118"/>
    <mergeCell ref="F119:G119"/>
    <mergeCell ref="F120:G120"/>
  </mergeCells>
  <printOptions horizontalCentered="1"/>
  <pageMargins left="0.11" right="0.11" top="0.32" bottom="0.31" header="0.17" footer="0.12000000000000001"/>
  <pageSetup paperSize="9" scale="68" orientation="portrait" horizontalDpi="4294967293" verticalDpi="0" r:id="rId1"/>
  <headerFooter>
    <oddFooter>&amp;CPage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05C2A-AAA5-4297-BC7D-82C9201F0E7F}">
  <sheetPr>
    <tabColor rgb="FFFF0000"/>
  </sheetPr>
  <dimension ref="A1:L31"/>
  <sheetViews>
    <sheetView zoomScale="90" zoomScaleNormal="90" workbookViewId="0">
      <selection activeCell="J30" sqref="J30"/>
    </sheetView>
  </sheetViews>
  <sheetFormatPr defaultColWidth="9.140625" defaultRowHeight="12.75"/>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16.140625" style="2" customWidth="1"/>
    <col min="13"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c r="A9" s="123"/>
      <c r="B9" s="107" t="s">
        <v>0</v>
      </c>
      <c r="C9" s="108"/>
      <c r="D9" s="108"/>
      <c r="E9" s="108"/>
      <c r="F9" s="109"/>
      <c r="G9" s="102"/>
      <c r="H9" s="105" t="s">
        <v>7</v>
      </c>
      <c r="I9" s="124"/>
      <c r="J9" s="105" t="s">
        <v>195</v>
      </c>
      <c r="K9" s="125"/>
    </row>
    <row r="10" spans="1:11" ht="15" customHeight="1">
      <c r="A10" s="123"/>
      <c r="B10" s="123" t="s">
        <v>852</v>
      </c>
      <c r="C10" s="124"/>
      <c r="D10" s="124"/>
      <c r="E10" s="124"/>
      <c r="F10" s="125"/>
      <c r="G10" s="126"/>
      <c r="H10" s="126" t="str">
        <f>B10</f>
        <v>DUCHENE ERIC</v>
      </c>
      <c r="I10" s="124"/>
      <c r="J10" s="253">
        <v>53783</v>
      </c>
      <c r="K10" s="125"/>
    </row>
    <row r="11" spans="1:11">
      <c r="A11" s="123"/>
      <c r="B11" s="123" t="s">
        <v>1028</v>
      </c>
      <c r="C11" s="124"/>
      <c r="D11" s="124"/>
      <c r="E11" s="124"/>
      <c r="F11" s="125"/>
      <c r="G11" s="126"/>
      <c r="H11" s="126" t="str">
        <f t="shared" ref="H11:H16" si="0">B11</f>
        <v>DOMAINE DE LA BERGERIE</v>
      </c>
      <c r="I11" s="124"/>
      <c r="J11" s="254"/>
      <c r="K11" s="125"/>
    </row>
    <row r="12" spans="1:11">
      <c r="A12" s="123"/>
      <c r="B12" s="123" t="s">
        <v>1029</v>
      </c>
      <c r="C12" s="124"/>
      <c r="D12" s="124"/>
      <c r="E12" s="124"/>
      <c r="F12" s="125"/>
      <c r="G12" s="126"/>
      <c r="H12" s="126" t="str">
        <f t="shared" si="0"/>
        <v>5115 Route des hauts du camp</v>
      </c>
      <c r="I12" s="124"/>
      <c r="J12" s="124"/>
      <c r="K12" s="125"/>
    </row>
    <row r="13" spans="1:11">
      <c r="A13" s="123"/>
      <c r="B13" s="123" t="s">
        <v>1030</v>
      </c>
      <c r="C13" s="124"/>
      <c r="D13" s="124"/>
      <c r="E13" s="124"/>
      <c r="F13" s="125"/>
      <c r="G13" s="126"/>
      <c r="H13" s="126" t="str">
        <f t="shared" si="0"/>
        <v>83330 Le CASTELLET</v>
      </c>
      <c r="I13" s="124"/>
      <c r="J13" s="105" t="s">
        <v>11</v>
      </c>
      <c r="K13" s="125"/>
    </row>
    <row r="14" spans="1:11" ht="15" customHeight="1">
      <c r="A14" s="123"/>
      <c r="B14" s="123" t="s">
        <v>5</v>
      </c>
      <c r="C14" s="124"/>
      <c r="D14" s="124"/>
      <c r="E14" s="124"/>
      <c r="F14" s="125"/>
      <c r="G14" s="126"/>
      <c r="H14" s="126" t="str">
        <f t="shared" si="0"/>
        <v>France</v>
      </c>
      <c r="I14" s="124"/>
      <c r="J14" s="255">
        <v>45377</v>
      </c>
      <c r="K14" s="125"/>
    </row>
    <row r="15" spans="1:11" ht="15" customHeight="1">
      <c r="A15" s="123"/>
      <c r="B15" s="244" t="s">
        <v>1033</v>
      </c>
      <c r="C15" s="124"/>
      <c r="D15" s="124"/>
      <c r="E15" s="124"/>
      <c r="F15" s="125"/>
      <c r="G15" s="126"/>
      <c r="H15" s="102" t="str">
        <f t="shared" si="0"/>
        <v>TVA: FR18402494421</v>
      </c>
      <c r="I15" s="124"/>
      <c r="J15" s="261"/>
      <c r="K15" s="125"/>
    </row>
    <row r="16" spans="1:11" ht="15" customHeight="1">
      <c r="A16" s="123"/>
      <c r="B16" s="130" t="s">
        <v>856</v>
      </c>
      <c r="C16" s="7"/>
      <c r="D16" s="7"/>
      <c r="E16" s="7"/>
      <c r="F16" s="8"/>
      <c r="G16" s="126"/>
      <c r="H16" s="131" t="str">
        <f t="shared" si="0"/>
        <v>EORI: FR40249442100025</v>
      </c>
      <c r="I16" s="124"/>
      <c r="J16" s="256"/>
      <c r="K16" s="125"/>
    </row>
    <row r="17" spans="1:12" ht="15" customHeight="1">
      <c r="A17" s="123"/>
      <c r="B17" s="124"/>
      <c r="C17" s="124"/>
      <c r="D17" s="124"/>
      <c r="E17" s="124"/>
      <c r="F17" s="124"/>
      <c r="G17" s="124"/>
      <c r="H17" s="124"/>
      <c r="I17" s="10" t="s">
        <v>142</v>
      </c>
      <c r="J17" s="19" t="s">
        <v>851</v>
      </c>
      <c r="K17" s="125"/>
    </row>
    <row r="18" spans="1:12">
      <c r="A18" s="123"/>
      <c r="B18" s="124" t="s">
        <v>1031</v>
      </c>
      <c r="C18" s="124"/>
      <c r="D18" s="124"/>
      <c r="E18" s="124"/>
      <c r="F18" s="124"/>
      <c r="G18" s="124"/>
      <c r="H18" s="124"/>
      <c r="I18" s="10" t="s">
        <v>143</v>
      </c>
      <c r="J18" s="19" t="s">
        <v>711</v>
      </c>
      <c r="K18" s="125"/>
    </row>
    <row r="19" spans="1:12" ht="18">
      <c r="A19" s="123"/>
      <c r="B19" s="124" t="s">
        <v>1032</v>
      </c>
      <c r="C19" s="124"/>
      <c r="D19" s="124"/>
      <c r="E19" s="124"/>
      <c r="F19" s="124"/>
      <c r="G19" s="124"/>
      <c r="H19" s="124"/>
      <c r="I19" s="104" t="s">
        <v>258</v>
      </c>
      <c r="J19" s="112" t="s">
        <v>133</v>
      </c>
      <c r="K19" s="125"/>
    </row>
    <row r="20" spans="1:12">
      <c r="A20" s="123"/>
      <c r="B20" s="124"/>
      <c r="C20" s="124"/>
      <c r="D20" s="124"/>
      <c r="E20" s="124"/>
      <c r="F20" s="124"/>
      <c r="G20" s="124"/>
      <c r="H20" s="124"/>
      <c r="I20" s="124"/>
      <c r="J20" s="124"/>
      <c r="K20" s="125"/>
    </row>
    <row r="21" spans="1:12">
      <c r="A21" s="123"/>
      <c r="B21" s="106" t="s">
        <v>198</v>
      </c>
      <c r="C21" s="106" t="s">
        <v>199</v>
      </c>
      <c r="D21" s="127" t="s">
        <v>284</v>
      </c>
      <c r="E21" s="127" t="s">
        <v>200</v>
      </c>
      <c r="F21" s="257" t="s">
        <v>201</v>
      </c>
      <c r="G21" s="258"/>
      <c r="H21" s="106" t="s">
        <v>169</v>
      </c>
      <c r="I21" s="106" t="s">
        <v>202</v>
      </c>
      <c r="J21" s="106" t="s">
        <v>21</v>
      </c>
      <c r="K21" s="125"/>
    </row>
    <row r="22" spans="1:12">
      <c r="A22" s="123"/>
      <c r="B22" s="113"/>
      <c r="C22" s="113"/>
      <c r="D22" s="114"/>
      <c r="E22" s="114"/>
      <c r="F22" s="259"/>
      <c r="G22" s="260"/>
      <c r="H22" s="113" t="s">
        <v>141</v>
      </c>
      <c r="I22" s="113"/>
      <c r="J22" s="113"/>
      <c r="K22" s="125"/>
    </row>
    <row r="23" spans="1:12" ht="36">
      <c r="A23" s="123"/>
      <c r="B23" s="138">
        <v>3</v>
      </c>
      <c r="C23" s="139" t="s">
        <v>859</v>
      </c>
      <c r="D23" s="140" t="s">
        <v>530</v>
      </c>
      <c r="E23" s="140" t="s">
        <v>699</v>
      </c>
      <c r="F23" s="262" t="s">
        <v>25</v>
      </c>
      <c r="G23" s="263"/>
      <c r="H23" s="141" t="s">
        <v>878</v>
      </c>
      <c r="I23" s="142">
        <v>21.52</v>
      </c>
      <c r="J23" s="143">
        <f t="shared" ref="J23:J27" si="1">I23*B23</f>
        <v>64.56</v>
      </c>
      <c r="K23" s="125"/>
      <c r="L23" s="136"/>
    </row>
    <row r="24" spans="1:12" ht="24">
      <c r="A24" s="123"/>
      <c r="B24" s="138">
        <v>30</v>
      </c>
      <c r="C24" s="139" t="s">
        <v>769</v>
      </c>
      <c r="D24" s="140" t="s">
        <v>822</v>
      </c>
      <c r="E24" s="140" t="s">
        <v>273</v>
      </c>
      <c r="F24" s="262" t="s">
        <v>773</v>
      </c>
      <c r="G24" s="263"/>
      <c r="H24" s="141" t="s">
        <v>771</v>
      </c>
      <c r="I24" s="142">
        <v>1.67</v>
      </c>
      <c r="J24" s="143">
        <f t="shared" si="1"/>
        <v>50.099999999999994</v>
      </c>
      <c r="K24" s="125"/>
      <c r="L24" s="136"/>
    </row>
    <row r="25" spans="1:12" ht="24">
      <c r="A25" s="123"/>
      <c r="B25" s="115">
        <v>17</v>
      </c>
      <c r="C25" s="11" t="s">
        <v>769</v>
      </c>
      <c r="D25" s="128" t="s">
        <v>821</v>
      </c>
      <c r="E25" s="128" t="s">
        <v>272</v>
      </c>
      <c r="F25" s="249" t="s">
        <v>772</v>
      </c>
      <c r="G25" s="250"/>
      <c r="H25" s="12" t="s">
        <v>771</v>
      </c>
      <c r="I25" s="16">
        <v>1.67</v>
      </c>
      <c r="J25" s="117">
        <f t="shared" si="1"/>
        <v>28.39</v>
      </c>
      <c r="K25" s="125"/>
      <c r="L25" s="136"/>
    </row>
    <row r="26" spans="1:12" ht="24">
      <c r="A26" s="123"/>
      <c r="B26" s="138">
        <v>30</v>
      </c>
      <c r="C26" s="139" t="s">
        <v>769</v>
      </c>
      <c r="D26" s="140" t="s">
        <v>821</v>
      </c>
      <c r="E26" s="140" t="s">
        <v>273</v>
      </c>
      <c r="F26" s="262" t="s">
        <v>858</v>
      </c>
      <c r="G26" s="263"/>
      <c r="H26" s="141" t="s">
        <v>771</v>
      </c>
      <c r="I26" s="142">
        <v>1.67</v>
      </c>
      <c r="J26" s="143">
        <f t="shared" si="1"/>
        <v>50.099999999999994</v>
      </c>
      <c r="K26" s="125"/>
      <c r="L26" s="136"/>
    </row>
    <row r="27" spans="1:12" ht="24">
      <c r="A27" s="123"/>
      <c r="B27" s="138">
        <v>30</v>
      </c>
      <c r="C27" s="139" t="s">
        <v>769</v>
      </c>
      <c r="D27" s="140" t="s">
        <v>821</v>
      </c>
      <c r="E27" s="140" t="s">
        <v>272</v>
      </c>
      <c r="F27" s="262" t="s">
        <v>858</v>
      </c>
      <c r="G27" s="263"/>
      <c r="H27" s="141" t="s">
        <v>771</v>
      </c>
      <c r="I27" s="142">
        <v>1.67</v>
      </c>
      <c r="J27" s="143">
        <f t="shared" si="1"/>
        <v>50.099999999999994</v>
      </c>
      <c r="K27" s="125"/>
      <c r="L27" s="136"/>
    </row>
    <row r="28" spans="1:12" ht="24">
      <c r="A28" s="123"/>
      <c r="B28" s="115">
        <v>10</v>
      </c>
      <c r="C28" s="11" t="s">
        <v>790</v>
      </c>
      <c r="D28" s="128" t="s">
        <v>790</v>
      </c>
      <c r="E28" s="128" t="s">
        <v>34</v>
      </c>
      <c r="F28" s="249" t="s">
        <v>273</v>
      </c>
      <c r="G28" s="250"/>
      <c r="H28" s="12" t="s">
        <v>791</v>
      </c>
      <c r="I28" s="16">
        <v>2.2000000000000002</v>
      </c>
      <c r="J28" s="117">
        <f t="shared" ref="J28:J31" si="2">I28*B28</f>
        <v>22</v>
      </c>
      <c r="K28" s="125"/>
    </row>
    <row r="29" spans="1:12" ht="24">
      <c r="A29" s="123"/>
      <c r="B29" s="115">
        <v>10</v>
      </c>
      <c r="C29" s="11" t="s">
        <v>790</v>
      </c>
      <c r="D29" s="128" t="s">
        <v>790</v>
      </c>
      <c r="E29" s="128" t="s">
        <v>35</v>
      </c>
      <c r="F29" s="249" t="s">
        <v>273</v>
      </c>
      <c r="G29" s="250"/>
      <c r="H29" s="12" t="s">
        <v>791</v>
      </c>
      <c r="I29" s="16">
        <v>2.2000000000000002</v>
      </c>
      <c r="J29" s="117">
        <f t="shared" si="2"/>
        <v>22</v>
      </c>
      <c r="K29" s="125"/>
    </row>
    <row r="30" spans="1:12" ht="24">
      <c r="A30" s="123"/>
      <c r="B30" s="115">
        <v>10</v>
      </c>
      <c r="C30" s="11" t="s">
        <v>790</v>
      </c>
      <c r="D30" s="128" t="s">
        <v>790</v>
      </c>
      <c r="E30" s="128" t="s">
        <v>37</v>
      </c>
      <c r="F30" s="249" t="s">
        <v>273</v>
      </c>
      <c r="G30" s="250"/>
      <c r="H30" s="12" t="s">
        <v>791</v>
      </c>
      <c r="I30" s="16">
        <v>2.2000000000000002</v>
      </c>
      <c r="J30" s="117">
        <f t="shared" si="2"/>
        <v>22</v>
      </c>
      <c r="K30" s="125"/>
    </row>
    <row r="31" spans="1:12">
      <c r="A31" s="123"/>
      <c r="B31" s="115">
        <v>10</v>
      </c>
      <c r="C31" s="11" t="s">
        <v>794</v>
      </c>
      <c r="D31" s="128" t="s">
        <v>835</v>
      </c>
      <c r="E31" s="128" t="s">
        <v>801</v>
      </c>
      <c r="F31" s="249"/>
      <c r="G31" s="250"/>
      <c r="H31" s="12" t="s">
        <v>796</v>
      </c>
      <c r="I31" s="16">
        <v>3.15</v>
      </c>
      <c r="J31" s="117">
        <f t="shared" si="2"/>
        <v>31.5</v>
      </c>
      <c r="K31" s="125"/>
    </row>
  </sheetData>
  <mergeCells count="13">
    <mergeCell ref="F23:G23"/>
    <mergeCell ref="J10:J11"/>
    <mergeCell ref="J14:J16"/>
    <mergeCell ref="F21:G21"/>
    <mergeCell ref="F22:G22"/>
    <mergeCell ref="F31:G31"/>
    <mergeCell ref="F29:G29"/>
    <mergeCell ref="F30:G30"/>
    <mergeCell ref="F28:G28"/>
    <mergeCell ref="F24:G24"/>
    <mergeCell ref="F25:G25"/>
    <mergeCell ref="F26:G26"/>
    <mergeCell ref="F27:G27"/>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N19" sqref="N19"/>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145</v>
      </c>
      <c r="B1" s="21" t="s">
        <v>146</v>
      </c>
      <c r="C1" s="21"/>
      <c r="D1" s="22"/>
      <c r="E1" s="22"/>
      <c r="F1" s="22"/>
      <c r="G1" s="22"/>
      <c r="H1" s="23"/>
      <c r="I1" s="24"/>
      <c r="N1" s="96">
        <f>N2/N3</f>
        <v>1</v>
      </c>
      <c r="O1" s="25" t="s">
        <v>181</v>
      </c>
    </row>
    <row r="2" spans="1:15" s="25" customFormat="1" ht="13.5" thickBot="1">
      <c r="A2" s="26" t="s">
        <v>147</v>
      </c>
      <c r="B2" s="27" t="s">
        <v>148</v>
      </c>
      <c r="C2" s="27"/>
      <c r="D2" s="28"/>
      <c r="E2" s="29"/>
      <c r="G2" s="30" t="s">
        <v>149</v>
      </c>
      <c r="H2" s="31" t="s">
        <v>150</v>
      </c>
      <c r="N2" s="25">
        <v>3960.4400000000005</v>
      </c>
      <c r="O2" s="25" t="s">
        <v>259</v>
      </c>
    </row>
    <row r="3" spans="1:15" s="25" customFormat="1" ht="15" customHeight="1" thickBot="1">
      <c r="A3" s="26" t="s">
        <v>151</v>
      </c>
      <c r="G3" s="32">
        <v>45419</v>
      </c>
      <c r="H3" s="33"/>
      <c r="N3" s="25">
        <v>3960.4400000000005</v>
      </c>
      <c r="O3" s="25" t="s">
        <v>260</v>
      </c>
    </row>
    <row r="4" spans="1:15" s="25" customFormat="1">
      <c r="A4" s="26" t="s">
        <v>152</v>
      </c>
    </row>
    <row r="5" spans="1:15" s="25" customFormat="1">
      <c r="A5" s="26" t="s">
        <v>153</v>
      </c>
    </row>
    <row r="6" spans="1:15" s="25" customFormat="1">
      <c r="A6" s="26" t="s">
        <v>154</v>
      </c>
    </row>
    <row r="7" spans="1:15" s="25" customFormat="1" ht="15">
      <c r="A7"/>
      <c r="F7" s="35"/>
    </row>
    <row r="8" spans="1:15" s="25" customFormat="1" ht="10.5" customHeight="1" thickBot="1">
      <c r="A8" s="34"/>
      <c r="F8" s="35"/>
      <c r="J8" s="25" t="s">
        <v>155</v>
      </c>
    </row>
    <row r="9" spans="1:15" s="25" customFormat="1" ht="13.5" thickBot="1">
      <c r="A9" s="36" t="s">
        <v>156</v>
      </c>
      <c r="F9" s="37" t="s">
        <v>157</v>
      </c>
      <c r="G9" s="38"/>
      <c r="H9" s="39"/>
      <c r="J9" s="25" t="str">
        <f>'Copy paste to Here'!I18</f>
        <v>EUR</v>
      </c>
    </row>
    <row r="10" spans="1:15" s="25" customFormat="1" ht="13.5" thickBot="1">
      <c r="A10" s="40" t="str">
        <f>'Shipping Invoice (FR)'!B10</f>
        <v>DUCHENE ERIC</v>
      </c>
      <c r="B10" s="41"/>
      <c r="C10" s="41"/>
      <c r="D10" s="41"/>
      <c r="F10" s="42" t="str">
        <f>A10</f>
        <v>DUCHENE ERIC</v>
      </c>
      <c r="G10" s="43"/>
      <c r="H10" s="44"/>
      <c r="K10" s="99" t="s">
        <v>276</v>
      </c>
      <c r="L10" s="39" t="s">
        <v>276</v>
      </c>
      <c r="M10" s="25">
        <v>1</v>
      </c>
    </row>
    <row r="11" spans="1:15" s="25" customFormat="1" ht="15.75" thickBot="1">
      <c r="A11" s="45" t="str">
        <f>'Shipping Invoice (FR)'!B11</f>
        <v>DOMAINE DE LA BERGERIE</v>
      </c>
      <c r="B11" s="46"/>
      <c r="C11" s="46"/>
      <c r="D11" s="46"/>
      <c r="F11" s="47" t="str">
        <f t="shared" ref="F11:F14" si="0">A11</f>
        <v>DOMAINE DE LA BERGERIE</v>
      </c>
      <c r="G11" s="48"/>
      <c r="H11" s="49"/>
      <c r="K11" s="97" t="s">
        <v>158</v>
      </c>
      <c r="L11" s="50" t="s">
        <v>159</v>
      </c>
      <c r="M11" s="25">
        <f>VLOOKUP(G3,[1]Sheet1!$A$9:$I$7290,2,FALSE)</f>
        <v>36.61</v>
      </c>
    </row>
    <row r="12" spans="1:15" s="25" customFormat="1" ht="15.75" thickBot="1">
      <c r="A12" s="45" t="str">
        <f>'Shipping Invoice (FR)'!B12</f>
        <v>5115 Route des hauts du camp</v>
      </c>
      <c r="B12" s="46"/>
      <c r="C12" s="46"/>
      <c r="D12" s="46"/>
      <c r="E12" s="93"/>
      <c r="F12" s="47" t="str">
        <f t="shared" si="0"/>
        <v>5115 Route des hauts du camp</v>
      </c>
      <c r="G12" s="48"/>
      <c r="H12" s="49"/>
      <c r="K12" s="97" t="s">
        <v>160</v>
      </c>
      <c r="L12" s="50" t="s">
        <v>133</v>
      </c>
      <c r="M12" s="25">
        <f>VLOOKUP(G3,[1]Sheet1!$A$9:$I$7290,3,FALSE)</f>
        <v>39.229999999999997</v>
      </c>
    </row>
    <row r="13" spans="1:15" s="25" customFormat="1" ht="15.75" thickBot="1">
      <c r="A13" s="45" t="str">
        <f>'Shipping Invoice (FR)'!B13</f>
        <v>83330 Le CASTELLET</v>
      </c>
      <c r="B13" s="46"/>
      <c r="C13" s="46"/>
      <c r="D13" s="46"/>
      <c r="E13" s="120" t="s">
        <v>133</v>
      </c>
      <c r="F13" s="47" t="str">
        <f t="shared" si="0"/>
        <v>83330 Le CASTELLET</v>
      </c>
      <c r="G13" s="48"/>
      <c r="H13" s="49"/>
      <c r="K13" s="97" t="s">
        <v>161</v>
      </c>
      <c r="L13" s="50" t="s">
        <v>162</v>
      </c>
      <c r="M13" s="122">
        <f>VLOOKUP(G3,[1]Sheet1!$A$9:$I$7290,4,FALSE)</f>
        <v>45.75</v>
      </c>
    </row>
    <row r="14" spans="1:15" s="25" customFormat="1" ht="15.75" thickBot="1">
      <c r="A14" s="45" t="str">
        <f>'Shipping Invoice (FR)'!B14</f>
        <v>France</v>
      </c>
      <c r="B14" s="46"/>
      <c r="C14" s="46"/>
      <c r="D14" s="46"/>
      <c r="E14" s="295">
        <f>' Invoice'!I133</f>
        <v>39.33</v>
      </c>
      <c r="F14" s="47" t="str">
        <f t="shared" si="0"/>
        <v>France</v>
      </c>
      <c r="G14" s="48"/>
      <c r="H14" s="49"/>
      <c r="K14" s="97" t="s">
        <v>163</v>
      </c>
      <c r="L14" s="50" t="s">
        <v>164</v>
      </c>
      <c r="M14" s="25">
        <f>VLOOKUP(G3,[1]Sheet1!$A$9:$I$7290,5,FALSE)</f>
        <v>23.89</v>
      </c>
    </row>
    <row r="15" spans="1:15" s="25" customFormat="1" ht="15.75" thickBot="1">
      <c r="A15" s="51" t="str">
        <f>'Copy paste to Here'!G15</f>
        <v xml:space="preserve"> </v>
      </c>
      <c r="F15" s="52" t="str">
        <f>'Copy paste to Here'!B15</f>
        <v xml:space="preserve"> </v>
      </c>
      <c r="G15" s="53"/>
      <c r="H15" s="54"/>
      <c r="K15" s="98" t="s">
        <v>165</v>
      </c>
      <c r="L15" s="55" t="s">
        <v>166</v>
      </c>
      <c r="M15" s="25">
        <f>VLOOKUP(G3,[1]Sheet1!$A$9:$I$7290,6,FALSE)</f>
        <v>26.59</v>
      </c>
    </row>
    <row r="16" spans="1:15" s="25" customFormat="1" ht="13.7" customHeight="1" thickBot="1">
      <c r="A16" s="56"/>
      <c r="K16" s="98" t="s">
        <v>167</v>
      </c>
      <c r="L16" s="55" t="s">
        <v>168</v>
      </c>
      <c r="M16" s="25">
        <f>VLOOKUP(G3,[1]Sheet1!$A$9:$I$7290,7,FALSE)</f>
        <v>21.75</v>
      </c>
    </row>
    <row r="17" spans="1:13" s="25" customFormat="1" ht="13.5" thickBot="1">
      <c r="A17" s="57" t="s">
        <v>169</v>
      </c>
      <c r="B17" s="58" t="s">
        <v>170</v>
      </c>
      <c r="C17" s="58" t="s">
        <v>284</v>
      </c>
      <c r="D17" s="59" t="s">
        <v>198</v>
      </c>
      <c r="E17" s="59" t="s">
        <v>261</v>
      </c>
      <c r="F17" s="59" t="str">
        <f>CONCATENATE("Amount ",,J9)</f>
        <v>Amount EUR</v>
      </c>
      <c r="G17" s="58" t="s">
        <v>171</v>
      </c>
      <c r="H17" s="58" t="s">
        <v>172</v>
      </c>
      <c r="J17" s="25" t="s">
        <v>173</v>
      </c>
      <c r="K17" s="25" t="s">
        <v>174</v>
      </c>
      <c r="L17" s="25" t="s">
        <v>174</v>
      </c>
      <c r="M17" s="25">
        <v>2.5</v>
      </c>
    </row>
    <row r="18" spans="1:13" s="66" customFormat="1" ht="36">
      <c r="A18" s="60" t="str">
        <f>IF((LEN('Copy paste to Here'!G22))&gt;5,((CONCATENATE('Copy paste to Here'!G22," &amp; ",'Copy paste to Here'!D22,"  &amp;  ",'Copy paste to Here'!E22))),"Empty Cell")</f>
        <v xml:space="preserve">925 sterling silver seamless nose ring, 0.8mm (20g) with twisted wire design and outer diameter from 6mm to 12mm &amp; Length: 8mm  &amp;  </v>
      </c>
      <c r="B18" s="61" t="str">
        <f>'Copy paste to Here'!C22</f>
        <v>AGSELW20</v>
      </c>
      <c r="C18" s="61" t="s">
        <v>807</v>
      </c>
      <c r="D18" s="62">
        <f>'Orginal Invoice'!B22</f>
        <v>80</v>
      </c>
      <c r="E18" s="63">
        <f>'Shipping Invoice'!J22*$N$1</f>
        <v>0.39</v>
      </c>
      <c r="F18" s="63">
        <f>D18*E18</f>
        <v>31.200000000000003</v>
      </c>
      <c r="G18" s="64">
        <f>E18*$E$14</f>
        <v>15.338699999999999</v>
      </c>
      <c r="H18" s="65">
        <f>D18*G18</f>
        <v>1227.096</v>
      </c>
    </row>
    <row r="19" spans="1:13" s="66" customFormat="1" ht="36">
      <c r="A19" s="121" t="str">
        <f>IF((LEN('Copy paste to Here'!G23))&gt;5,((CONCATENATE('Copy paste to Here'!G23," &amp; ",'Copy paste to Here'!D23,"  &amp;  ",'Copy paste to Here'!E23))),"Empty Cell")</f>
        <v xml:space="preserve">925 sterling silver seamless nose ring, 0.8mm (20g) with twisted wire design and outer diameter from 6mm to 12mm &amp; Length: 10mm  &amp;  </v>
      </c>
      <c r="B19" s="61" t="str">
        <f>'Copy paste to Here'!C23</f>
        <v>AGSELW20</v>
      </c>
      <c r="C19" s="61" t="s">
        <v>808</v>
      </c>
      <c r="D19" s="62">
        <f>'Orginal Invoice'!B23</f>
        <v>80</v>
      </c>
      <c r="E19" s="63">
        <f>'Shipping Invoice'!J23*$N$1</f>
        <v>0.46</v>
      </c>
      <c r="F19" s="63">
        <f t="shared" ref="F19:F82" si="1">D19*E19</f>
        <v>36.800000000000004</v>
      </c>
      <c r="G19" s="64">
        <f t="shared" ref="G19:G82" si="2">E19*$E$14</f>
        <v>18.091799999999999</v>
      </c>
      <c r="H19" s="67">
        <f t="shared" ref="H19:H82" si="3">D19*G19</f>
        <v>1447.3440000000001</v>
      </c>
    </row>
    <row r="20" spans="1:13" s="66" customFormat="1" ht="36">
      <c r="A20" s="60" t="str">
        <f>IF((LEN('Copy paste to Here'!G24))&gt;5,((CONCATENATE('Copy paste to Here'!G24," &amp; ",'Copy paste to Here'!D24,"  &amp;  ",'Copy paste to Here'!E24))),"Empty Cell")</f>
        <v xml:space="preserve">316L steel tongue barbell, 14g (1.6mm) with 6mm acrylic balls with a ying yang logo - length 5/8'' (16mm) &amp; Color: # 3 in picture  &amp;  </v>
      </c>
      <c r="B20" s="61" t="str">
        <f>'Copy paste to Here'!C24</f>
        <v>BBDXQ</v>
      </c>
      <c r="C20" s="61" t="s">
        <v>724</v>
      </c>
      <c r="D20" s="62">
        <f>'Orginal Invoice'!B24</f>
        <v>30</v>
      </c>
      <c r="E20" s="63">
        <f>'Shipping Invoice'!J24*$N$1</f>
        <v>0.17</v>
      </c>
      <c r="F20" s="63">
        <f t="shared" si="1"/>
        <v>5.1000000000000005</v>
      </c>
      <c r="G20" s="64">
        <f t="shared" si="2"/>
        <v>6.6861000000000006</v>
      </c>
      <c r="H20" s="67">
        <f t="shared" si="3"/>
        <v>200.58300000000003</v>
      </c>
    </row>
    <row r="21" spans="1:13" s="66" customFormat="1" ht="36">
      <c r="A21" s="60" t="str">
        <f>IF((LEN('Copy paste to Here'!G25))&gt;5,((CONCATENATE('Copy paste to Here'!G25," &amp; ",'Copy paste to Here'!D25,"  &amp;  ",'Copy paste to Here'!E25))),"Empty Cell")</f>
        <v xml:space="preserve">Surgical steel tongue barbell, 14g (1.6mm) with 7mm flat top with ferido glued crystal with a big crystal center and resin cover - length 5/8'' (16mm) &amp; Crystal Color: Clear  &amp;  </v>
      </c>
      <c r="B21" s="61" t="str">
        <f>'Copy paste to Here'!C25</f>
        <v>BBFC8X</v>
      </c>
      <c r="C21" s="61" t="s">
        <v>725</v>
      </c>
      <c r="D21" s="62">
        <f>'Orginal Invoice'!B25</f>
        <v>30</v>
      </c>
      <c r="E21" s="63">
        <f>'Shipping Invoice'!J25*$N$1</f>
        <v>1.2</v>
      </c>
      <c r="F21" s="63">
        <f t="shared" si="1"/>
        <v>36</v>
      </c>
      <c r="G21" s="64">
        <f t="shared" si="2"/>
        <v>47.195999999999998</v>
      </c>
      <c r="H21" s="67">
        <f t="shared" si="3"/>
        <v>1415.8799999999999</v>
      </c>
    </row>
    <row r="22" spans="1:13" s="66" customFormat="1" ht="36">
      <c r="A22" s="60" t="str">
        <f>IF((LEN('Copy paste to Here'!G26))&gt;5,((CONCATENATE('Copy paste to Here'!G26," &amp; ",'Copy paste to Here'!D26,"  &amp;  ",'Copy paste to Here'!E26))),"Empty Cell")</f>
        <v xml:space="preserve">Surgical steel tongue barbell, 14g (1.6mm) with 7mm flat top with ferido glued crystal with a big crystal center and resin cover - length 5/8'' (16mm) &amp; Crystal Color: Blue Zircon  &amp;  </v>
      </c>
      <c r="B22" s="61" t="str">
        <f>'Copy paste to Here'!C26</f>
        <v>BBFC8X</v>
      </c>
      <c r="C22" s="61" t="s">
        <v>725</v>
      </c>
      <c r="D22" s="62">
        <f>'Orginal Invoice'!B26</f>
        <v>30</v>
      </c>
      <c r="E22" s="63">
        <f>'Shipping Invoice'!J26*$N$1</f>
        <v>1.2</v>
      </c>
      <c r="F22" s="63">
        <f t="shared" si="1"/>
        <v>36</v>
      </c>
      <c r="G22" s="64">
        <f t="shared" si="2"/>
        <v>47.195999999999998</v>
      </c>
      <c r="H22" s="67">
        <f t="shared" si="3"/>
        <v>1415.8799999999999</v>
      </c>
    </row>
    <row r="23" spans="1:13" s="66" customFormat="1" ht="36">
      <c r="A23" s="60" t="str">
        <f>IF((LEN('Copy paste to Here'!G27))&gt;5,((CONCATENATE('Copy paste to Here'!G27," &amp; ",'Copy paste to Here'!D27,"  &amp;  ",'Copy paste to Here'!E27))),"Empty Cell")</f>
        <v xml:space="preserve">Surgical steel tongue barbell, 14g (1.6mm) with 7mm flat top with ferido glued crystals with a big crystal center in a different color and resin cover - length 5/8'' (16mm) &amp; Color: # 1 in picture  &amp;  </v>
      </c>
      <c r="B23" s="61" t="str">
        <f>'Copy paste to Here'!C27</f>
        <v>BBFC8XB</v>
      </c>
      <c r="C23" s="61" t="s">
        <v>726</v>
      </c>
      <c r="D23" s="62">
        <f>'Orginal Invoice'!B27</f>
        <v>30</v>
      </c>
      <c r="E23" s="63">
        <f>'Shipping Invoice'!J27*$N$1</f>
        <v>1.2</v>
      </c>
      <c r="F23" s="63">
        <f t="shared" si="1"/>
        <v>36</v>
      </c>
      <c r="G23" s="64">
        <f t="shared" si="2"/>
        <v>47.195999999999998</v>
      </c>
      <c r="H23" s="67">
        <f t="shared" si="3"/>
        <v>1415.8799999999999</v>
      </c>
    </row>
    <row r="24" spans="1:13" s="66" customFormat="1" ht="36">
      <c r="A24" s="60" t="str">
        <f>IF((LEN('Copy paste to Here'!G28))&gt;5,((CONCATENATE('Copy paste to Here'!G28," &amp; ",'Copy paste to Here'!D28,"  &amp;  ",'Copy paste to Here'!E28))),"Empty Cell")</f>
        <v xml:space="preserve">Anodized surgical steel tongue barbell, 14g (1.6mm) with a 6mm round flat top without resin cover and a lower 5mm steel ball - length 5/8'' (16mm) &amp; Color: Black Anodized w/ Clear crystal  &amp;  </v>
      </c>
      <c r="B24" s="61" t="str">
        <f>'Copy paste to Here'!C28</f>
        <v>BBMTJ9</v>
      </c>
      <c r="C24" s="61" t="s">
        <v>727</v>
      </c>
      <c r="D24" s="62">
        <f>'Orginal Invoice'!B28</f>
        <v>30</v>
      </c>
      <c r="E24" s="63">
        <f>'Shipping Invoice'!J28*$N$1</f>
        <v>1.83</v>
      </c>
      <c r="F24" s="63">
        <f t="shared" si="1"/>
        <v>54.900000000000006</v>
      </c>
      <c r="G24" s="64">
        <f t="shared" si="2"/>
        <v>71.9739</v>
      </c>
      <c r="H24" s="67">
        <f t="shared" si="3"/>
        <v>2159.2170000000001</v>
      </c>
    </row>
    <row r="25" spans="1:13" s="66" customFormat="1" ht="36">
      <c r="A25" s="60" t="str">
        <f>IF((LEN('Copy paste to Here'!G29))&gt;5,((CONCATENATE('Copy paste to Here'!G29," &amp; ",'Copy paste to Here'!D29,"  &amp;  ",'Copy paste to Here'!E29))),"Empty Cell")</f>
        <v xml:space="preserve">Anodized surgical steel tongue barbell, 14g (1.6mm) with a 6mm round flat top without resin cover and a lower 5mm steel ball - length 5/8'' (16mm) &amp; Color: Gold Anodized w/ Clear crystal  &amp;  </v>
      </c>
      <c r="B25" s="61" t="str">
        <f>'Copy paste to Here'!C29</f>
        <v>BBMTJ9</v>
      </c>
      <c r="C25" s="61" t="s">
        <v>727</v>
      </c>
      <c r="D25" s="62">
        <f>'Orginal Invoice'!B29</f>
        <v>30</v>
      </c>
      <c r="E25" s="63">
        <f>'Shipping Invoice'!J29*$N$1</f>
        <v>1.83</v>
      </c>
      <c r="F25" s="63">
        <f t="shared" si="1"/>
        <v>54.900000000000006</v>
      </c>
      <c r="G25" s="64">
        <f t="shared" si="2"/>
        <v>71.9739</v>
      </c>
      <c r="H25" s="67">
        <f t="shared" si="3"/>
        <v>2159.2170000000001</v>
      </c>
    </row>
    <row r="26" spans="1:13" s="66" customFormat="1" ht="24">
      <c r="A26" s="60" t="str">
        <f>IF((LEN('Copy paste to Here'!G30))&gt;5,((CONCATENATE('Copy paste to Here'!G30," &amp; ",'Copy paste to Here'!D30,"  &amp;  ",'Copy paste to Here'!E30))),"Empty Cell")</f>
        <v>Clear bio flexible labret , 16g (1.2mm) with a silver top with a 3mm faux pearl ball &amp; Length: 6mm  &amp;  Color: White</v>
      </c>
      <c r="B26" s="61" t="str">
        <f>'Copy paste to Here'!C30</f>
        <v>BILBPR</v>
      </c>
      <c r="C26" s="61" t="s">
        <v>730</v>
      </c>
      <c r="D26" s="62">
        <f>'Orginal Invoice'!B30</f>
        <v>30</v>
      </c>
      <c r="E26" s="63">
        <f>'Shipping Invoice'!J30*$N$1</f>
        <v>0.53</v>
      </c>
      <c r="F26" s="63">
        <f t="shared" si="1"/>
        <v>15.9</v>
      </c>
      <c r="G26" s="64">
        <f t="shared" si="2"/>
        <v>20.844899999999999</v>
      </c>
      <c r="H26" s="67">
        <f t="shared" si="3"/>
        <v>625.34699999999998</v>
      </c>
    </row>
    <row r="27" spans="1:13" s="66" customFormat="1" ht="24">
      <c r="A27" s="60" t="str">
        <f>IF((LEN('Copy paste to Here'!G31))&gt;5,((CONCATENATE('Copy paste to Here'!G31," &amp; ",'Copy paste to Here'!D31,"  &amp;  ",'Copy paste to Here'!E31))),"Empty Cell")</f>
        <v>Clear bio flexible labret , 16g (1.2mm) with a silver top with a 3mm faux pearl ball &amp; Length: 8mm  &amp;  Color: White</v>
      </c>
      <c r="B27" s="61" t="str">
        <f>'Copy paste to Here'!C31</f>
        <v>BILBPR</v>
      </c>
      <c r="C27" s="61" t="s">
        <v>730</v>
      </c>
      <c r="D27" s="62">
        <f>'Orginal Invoice'!B31</f>
        <v>30</v>
      </c>
      <c r="E27" s="63">
        <f>'Shipping Invoice'!J31*$N$1</f>
        <v>0.53</v>
      </c>
      <c r="F27" s="63">
        <f t="shared" si="1"/>
        <v>15.9</v>
      </c>
      <c r="G27" s="64">
        <f t="shared" si="2"/>
        <v>20.844899999999999</v>
      </c>
      <c r="H27" s="67">
        <f t="shared" si="3"/>
        <v>625.34699999999998</v>
      </c>
    </row>
    <row r="28" spans="1:13" s="66" customFormat="1" ht="24">
      <c r="A28" s="60" t="str">
        <f>IF((LEN('Copy paste to Here'!G32))&gt;5,((CONCATENATE('Copy paste to Here'!G32," &amp; ",'Copy paste to Here'!D32,"  &amp;  ",'Copy paste to Here'!E32))),"Empty Cell")</f>
        <v>Clear bio flexible labret , 16g (1.2mm) with a silver top with a 3mm faux pearl ball &amp; Length: 10mm  &amp;  Color: White</v>
      </c>
      <c r="B28" s="61" t="str">
        <f>'Copy paste to Here'!C32</f>
        <v>BILBPR</v>
      </c>
      <c r="C28" s="61" t="s">
        <v>730</v>
      </c>
      <c r="D28" s="62">
        <f>'Orginal Invoice'!B32</f>
        <v>30</v>
      </c>
      <c r="E28" s="63">
        <f>'Shipping Invoice'!J32*$N$1</f>
        <v>0.53</v>
      </c>
      <c r="F28" s="63">
        <f t="shared" si="1"/>
        <v>15.9</v>
      </c>
      <c r="G28" s="64">
        <f t="shared" si="2"/>
        <v>20.844899999999999</v>
      </c>
      <c r="H28" s="67">
        <f t="shared" si="3"/>
        <v>625.34699999999998</v>
      </c>
    </row>
    <row r="29" spans="1:13" s="66" customFormat="1" ht="24">
      <c r="A29" s="60" t="str">
        <f>IF((LEN('Copy paste to Here'!G33))&gt;5,((CONCATENATE('Copy paste to Here'!G33," &amp; ",'Copy paste to Here'!D33,"  &amp;  ",'Copy paste to Here'!E33))),"Empty Cell")</f>
        <v xml:space="preserve">Surgical steel eyebrow banana, 16g (1.2mm) with two 3mm faux pearl balls &amp; Color: # 12 in picture  &amp;  </v>
      </c>
      <c r="B29" s="61" t="str">
        <f>'Copy paste to Here'!C33</f>
        <v>BNEPR</v>
      </c>
      <c r="C29" s="61" t="s">
        <v>732</v>
      </c>
      <c r="D29" s="62">
        <f>'Orginal Invoice'!B33</f>
        <v>40</v>
      </c>
      <c r="E29" s="63">
        <f>'Shipping Invoice'!J33*$N$1</f>
        <v>0.37</v>
      </c>
      <c r="F29" s="63">
        <f t="shared" si="1"/>
        <v>14.8</v>
      </c>
      <c r="G29" s="64">
        <f t="shared" si="2"/>
        <v>14.552099999999999</v>
      </c>
      <c r="H29" s="67">
        <f t="shared" si="3"/>
        <v>582.08399999999995</v>
      </c>
    </row>
    <row r="30" spans="1:13" s="66" customFormat="1" ht="36">
      <c r="A30" s="60" t="str">
        <f>IF((LEN('Copy paste to Here'!G34))&gt;5,((CONCATENATE('Copy paste to Here'!G34," &amp; ",'Copy paste to Here'!D34,"  &amp;  ",'Copy paste to Here'!E34))),"Empty Cell")</f>
        <v xml:space="preserve">Surgical steel eyebrow banana, 16g (1.2mm) with two 3mm balls and a silver dangling part with 3mm round prong set CZ stone - length 5/16'' (8mm) &amp; Cz Color: Clear  &amp;  </v>
      </c>
      <c r="B30" s="61" t="str">
        <f>'Copy paste to Here'!C34</f>
        <v>BNERV3</v>
      </c>
      <c r="C30" s="61" t="s">
        <v>735</v>
      </c>
      <c r="D30" s="62">
        <f>'Orginal Invoice'!B34</f>
        <v>30</v>
      </c>
      <c r="E30" s="63">
        <f>'Shipping Invoice'!J34*$N$1</f>
        <v>0.96</v>
      </c>
      <c r="F30" s="63">
        <f t="shared" si="1"/>
        <v>28.799999999999997</v>
      </c>
      <c r="G30" s="64">
        <f t="shared" si="2"/>
        <v>37.756799999999998</v>
      </c>
      <c r="H30" s="67">
        <f t="shared" si="3"/>
        <v>1132.704</v>
      </c>
    </row>
    <row r="31" spans="1:13" s="66" customFormat="1" ht="24">
      <c r="A31" s="60" t="str">
        <f>IF((LEN('Copy paste to Here'!G35))&gt;5,((CONCATENATE('Copy paste to Here'!G35," &amp; ",'Copy paste to Here'!D35,"  &amp;  ",'Copy paste to Here'!E35))),"Empty Cell")</f>
        <v>Surgical steel belly banana, 14g (1.6mm) with two 5mm &amp; 8mm faux pearl balls &amp; Length: 8mm  &amp;  Color: # 11 in picture</v>
      </c>
      <c r="B31" s="61" t="str">
        <f>'Copy paste to Here'!C35</f>
        <v>BNPRB</v>
      </c>
      <c r="C31" s="61" t="s">
        <v>736</v>
      </c>
      <c r="D31" s="62">
        <f>'Orginal Invoice'!B35</f>
        <v>40</v>
      </c>
      <c r="E31" s="63">
        <f>'Shipping Invoice'!J35*$N$1</f>
        <v>0.48</v>
      </c>
      <c r="F31" s="63">
        <f t="shared" si="1"/>
        <v>19.2</v>
      </c>
      <c r="G31" s="64">
        <f t="shared" si="2"/>
        <v>18.878399999999999</v>
      </c>
      <c r="H31" s="67">
        <f t="shared" si="3"/>
        <v>755.13599999999997</v>
      </c>
    </row>
    <row r="32" spans="1:13" s="66" customFormat="1" ht="24">
      <c r="A32" s="60" t="str">
        <f>IF((LEN('Copy paste to Here'!G36))&gt;5,((CONCATENATE('Copy paste to Here'!G36," &amp; ",'Copy paste to Here'!D36,"  &amp;  ",'Copy paste to Here'!E36))),"Empty Cell")</f>
        <v>Surgical steel belly banana, 14g (1.6mm) with two 5mm &amp; 8mm faux pearl balls &amp; Length: 8mm  &amp;  Color: # 12 in picture</v>
      </c>
      <c r="B32" s="61" t="str">
        <f>'Copy paste to Here'!C36</f>
        <v>BNPRB</v>
      </c>
      <c r="C32" s="61" t="s">
        <v>736</v>
      </c>
      <c r="D32" s="62">
        <f>'Orginal Invoice'!B36</f>
        <v>40</v>
      </c>
      <c r="E32" s="63">
        <f>'Shipping Invoice'!J36*$N$1</f>
        <v>0.48</v>
      </c>
      <c r="F32" s="63">
        <f t="shared" si="1"/>
        <v>19.2</v>
      </c>
      <c r="G32" s="64">
        <f t="shared" si="2"/>
        <v>18.878399999999999</v>
      </c>
      <c r="H32" s="67">
        <f t="shared" si="3"/>
        <v>755.13599999999997</v>
      </c>
    </row>
    <row r="33" spans="1:8" s="66" customFormat="1" ht="24">
      <c r="A33" s="60" t="str">
        <f>IF((LEN('Copy paste to Here'!G37))&gt;5,((CONCATENATE('Copy paste to Here'!G37," &amp; ",'Copy paste to Here'!D37,"  &amp;  ",'Copy paste to Here'!E37))),"Empty Cell")</f>
        <v>Surgical steel belly banana, 14g (1.6mm) with two 5mm &amp; 8mm faux pearl balls &amp; Length: 10mm  &amp;  Color: # 11 in picture</v>
      </c>
      <c r="B33" s="61" t="str">
        <f>'Copy paste to Here'!C37</f>
        <v>BNPRB</v>
      </c>
      <c r="C33" s="61" t="s">
        <v>736</v>
      </c>
      <c r="D33" s="62">
        <f>'Orginal Invoice'!B37</f>
        <v>40</v>
      </c>
      <c r="E33" s="63">
        <f>'Shipping Invoice'!J37*$N$1</f>
        <v>0.48</v>
      </c>
      <c r="F33" s="63">
        <f t="shared" si="1"/>
        <v>19.2</v>
      </c>
      <c r="G33" s="64">
        <f t="shared" si="2"/>
        <v>18.878399999999999</v>
      </c>
      <c r="H33" s="67">
        <f t="shared" si="3"/>
        <v>755.13599999999997</v>
      </c>
    </row>
    <row r="34" spans="1:8" s="66" customFormat="1" ht="24">
      <c r="A34" s="60" t="str">
        <f>IF((LEN('Copy paste to Here'!G38))&gt;5,((CONCATENATE('Copy paste to Here'!G38," &amp; ",'Copy paste to Here'!D38,"  &amp;  ",'Copy paste to Here'!E38))),"Empty Cell")</f>
        <v>Surgical steel belly banana, 14g (1.6mm) with two 5mm &amp; 8mm faux pearl balls &amp; Length: 10mm  &amp;  Color: # 12 in picture</v>
      </c>
      <c r="B34" s="61" t="str">
        <f>'Copy paste to Here'!C38</f>
        <v>BNPRB</v>
      </c>
      <c r="C34" s="61" t="s">
        <v>736</v>
      </c>
      <c r="D34" s="62">
        <f>'Orginal Invoice'!B38</f>
        <v>40</v>
      </c>
      <c r="E34" s="63">
        <f>'Shipping Invoice'!J38*$N$1</f>
        <v>0.48</v>
      </c>
      <c r="F34" s="63">
        <f t="shared" si="1"/>
        <v>19.2</v>
      </c>
      <c r="G34" s="64">
        <f t="shared" si="2"/>
        <v>18.878399999999999</v>
      </c>
      <c r="H34" s="67">
        <f t="shared" si="3"/>
        <v>755.13599999999997</v>
      </c>
    </row>
    <row r="35" spans="1:8" s="66" customFormat="1" ht="24">
      <c r="A35" s="60" t="str">
        <f>IF((LEN('Copy paste to Here'!G39))&gt;5,((CONCATENATE('Copy paste to Here'!G39," &amp; ",'Copy paste to Here'!D39,"  &amp;  ",'Copy paste to Here'!E39))),"Empty Cell")</f>
        <v xml:space="preserve">Display with 60 pairs of 925 sterling silver ear studs with 2mm - 5mm round clear prong set CZ stones &amp;   &amp;  </v>
      </c>
      <c r="B35" s="61" t="str">
        <f>'Copy paste to Here'!C39</f>
        <v>BRCZS</v>
      </c>
      <c r="C35" s="61" t="s">
        <v>739</v>
      </c>
      <c r="D35" s="62">
        <f>'Orginal Invoice'!B39</f>
        <v>2</v>
      </c>
      <c r="E35" s="63">
        <f>'Shipping Invoice'!J39*$N$1</f>
        <v>68.599999999999994</v>
      </c>
      <c r="F35" s="63">
        <f t="shared" si="1"/>
        <v>137.19999999999999</v>
      </c>
      <c r="G35" s="64">
        <f t="shared" si="2"/>
        <v>2698.0379999999996</v>
      </c>
      <c r="H35" s="67">
        <f t="shared" si="3"/>
        <v>5396.0759999999991</v>
      </c>
    </row>
    <row r="36" spans="1:8" s="66" customFormat="1" ht="25.5">
      <c r="A36" s="60" t="str">
        <f>IF((LEN('Copy paste to Here'!G40))&gt;5,((CONCATENATE('Copy paste to Here'!G40," &amp; ",'Copy paste to Here'!D40,"  &amp;  ",'Copy paste to Here'!E40))),"Empty Cell")</f>
        <v xml:space="preserve">Display with 60 pairs of 925 sterling silver ear studs with 2mm - 5mm square clear prong set CZ stones &amp;   &amp;  </v>
      </c>
      <c r="B36" s="61" t="str">
        <f>'Copy paste to Here'!C40</f>
        <v>BRCZSQS</v>
      </c>
      <c r="C36" s="61" t="s">
        <v>741</v>
      </c>
      <c r="D36" s="62">
        <f>'Orginal Invoice'!B40</f>
        <v>2</v>
      </c>
      <c r="E36" s="63">
        <f>'Shipping Invoice'!J40*$N$1</f>
        <v>79.25</v>
      </c>
      <c r="F36" s="63">
        <f t="shared" si="1"/>
        <v>158.5</v>
      </c>
      <c r="G36" s="64">
        <f t="shared" si="2"/>
        <v>3116.9024999999997</v>
      </c>
      <c r="H36" s="67">
        <f t="shared" si="3"/>
        <v>6233.8049999999994</v>
      </c>
    </row>
    <row r="37" spans="1:8" s="66" customFormat="1" ht="24">
      <c r="A37" s="60" t="str">
        <f>IF((LEN('Copy paste to Here'!G41))&gt;5,((CONCATENATE('Copy paste to Here'!G41," &amp; ",'Copy paste to Here'!D41,"  &amp;  ",'Copy paste to Here'!E41))),"Empty Cell")</f>
        <v>Surgical steel circular barbell, 16g (1.2mm) with two 3mm faux pearl balls &amp; Length: 8mm  &amp;  Color: # 12 in picture</v>
      </c>
      <c r="B37" s="61" t="str">
        <f>'Copy paste to Here'!C41</f>
        <v>CBEPR</v>
      </c>
      <c r="C37" s="61" t="s">
        <v>743</v>
      </c>
      <c r="D37" s="62">
        <f>'Orginal Invoice'!B41</f>
        <v>30</v>
      </c>
      <c r="E37" s="63">
        <f>'Shipping Invoice'!J41*$N$1</f>
        <v>0.42</v>
      </c>
      <c r="F37" s="63">
        <f t="shared" si="1"/>
        <v>12.6</v>
      </c>
      <c r="G37" s="64">
        <f t="shared" si="2"/>
        <v>16.518599999999999</v>
      </c>
      <c r="H37" s="67">
        <f t="shared" si="3"/>
        <v>495.55799999999999</v>
      </c>
    </row>
    <row r="38" spans="1:8" s="66" customFormat="1" ht="24">
      <c r="A38" s="60" t="str">
        <f>IF((LEN('Copy paste to Here'!G42))&gt;5,((CONCATENATE('Copy paste to Here'!G42," &amp; ",'Copy paste to Here'!D42,"  &amp;  ",'Copy paste to Here'!E42))),"Empty Cell")</f>
        <v>Surgical steel circular barbell, 16g (1.2mm) with two 3mm faux pearl balls &amp; Length: 10mm  &amp;  Color: # 12 in picture</v>
      </c>
      <c r="B38" s="61" t="str">
        <f>'Copy paste to Here'!C42</f>
        <v>CBEPR</v>
      </c>
      <c r="C38" s="61" t="s">
        <v>743</v>
      </c>
      <c r="D38" s="62">
        <f>'Orginal Invoice'!B42</f>
        <v>30</v>
      </c>
      <c r="E38" s="63">
        <f>'Shipping Invoice'!J42*$N$1</f>
        <v>0.42</v>
      </c>
      <c r="F38" s="63">
        <f t="shared" si="1"/>
        <v>12.6</v>
      </c>
      <c r="G38" s="64">
        <f t="shared" si="2"/>
        <v>16.518599999999999</v>
      </c>
      <c r="H38" s="67">
        <f t="shared" si="3"/>
        <v>495.55799999999999</v>
      </c>
    </row>
    <row r="39" spans="1:8" s="66" customFormat="1" ht="36">
      <c r="A39" s="60" t="str">
        <f>IF((LEN('Copy paste to Here'!G43))&gt;5,((CONCATENATE('Copy paste to Here'!G43," &amp; ",'Copy paste to Here'!D43,"  &amp;  ",'Copy paste to Here'!E43))),"Empty Cell")</f>
        <v>One pair of 925 silver ear studs with 1.5mm to 11mm round prong set Cubic Zirconia stones &amp; Size: 2mm  &amp;  Crystal Color: Clear</v>
      </c>
      <c r="B39" s="61" t="str">
        <f>'Copy paste to Here'!C43</f>
        <v>CZRDM</v>
      </c>
      <c r="C39" s="61" t="s">
        <v>809</v>
      </c>
      <c r="D39" s="62">
        <f>'Orginal Invoice'!B43</f>
        <v>30</v>
      </c>
      <c r="E39" s="63">
        <f>'Shipping Invoice'!J43*$N$1</f>
        <v>0.96</v>
      </c>
      <c r="F39" s="63">
        <f t="shared" si="1"/>
        <v>28.799999999999997</v>
      </c>
      <c r="G39" s="64">
        <f t="shared" si="2"/>
        <v>37.756799999999998</v>
      </c>
      <c r="H39" s="67">
        <f t="shared" si="3"/>
        <v>1132.704</v>
      </c>
    </row>
    <row r="40" spans="1:8" s="66" customFormat="1" ht="36">
      <c r="A40" s="60" t="str">
        <f>IF((LEN('Copy paste to Here'!G44))&gt;5,((CONCATENATE('Copy paste to Here'!G44," &amp; ",'Copy paste to Here'!D44,"  &amp;  ",'Copy paste to Here'!E44))),"Empty Cell")</f>
        <v>One pair of 925 silver ear studs with 1.5mm to 11mm round prong set Cubic Zirconia stones &amp; Size: 4mm  &amp;  Crystal Color: Clear</v>
      </c>
      <c r="B40" s="61" t="str">
        <f>'Copy paste to Here'!C44</f>
        <v>CZRDM</v>
      </c>
      <c r="C40" s="61" t="s">
        <v>810</v>
      </c>
      <c r="D40" s="62">
        <f>'Orginal Invoice'!B44</f>
        <v>30</v>
      </c>
      <c r="E40" s="63">
        <f>'Shipping Invoice'!J44*$N$1</f>
        <v>1.19</v>
      </c>
      <c r="F40" s="63">
        <f t="shared" si="1"/>
        <v>35.699999999999996</v>
      </c>
      <c r="G40" s="64">
        <f t="shared" si="2"/>
        <v>46.802699999999994</v>
      </c>
      <c r="H40" s="67">
        <f t="shared" si="3"/>
        <v>1404.0809999999999</v>
      </c>
    </row>
    <row r="41" spans="1:8" s="66" customFormat="1" ht="36">
      <c r="A41" s="60" t="str">
        <f>IF((LEN('Copy paste to Here'!G45))&gt;5,((CONCATENATE('Copy paste to Here'!G45," &amp; ",'Copy paste to Here'!D45,"  &amp;  ",'Copy paste to Here'!E45))),"Empty Cell")</f>
        <v>One pair of 925 sterling silver ear studs with 2mm to 10mm square prong set Cubic Zirconia stones &amp; Size: 2mm  &amp;  Cz Color: Clear</v>
      </c>
      <c r="B41" s="61" t="str">
        <f>'Copy paste to Here'!C45</f>
        <v>CZSQM</v>
      </c>
      <c r="C41" s="61" t="s">
        <v>811</v>
      </c>
      <c r="D41" s="62">
        <f>'Orginal Invoice'!B45</f>
        <v>30</v>
      </c>
      <c r="E41" s="63">
        <f>'Shipping Invoice'!J45*$N$1</f>
        <v>1.07</v>
      </c>
      <c r="F41" s="63">
        <f t="shared" si="1"/>
        <v>32.1</v>
      </c>
      <c r="G41" s="64">
        <f t="shared" si="2"/>
        <v>42.083100000000002</v>
      </c>
      <c r="H41" s="67">
        <f t="shared" si="3"/>
        <v>1262.4929999999999</v>
      </c>
    </row>
    <row r="42" spans="1:8" s="66" customFormat="1" ht="36">
      <c r="A42" s="60" t="str">
        <f>IF((LEN('Copy paste to Here'!G46))&gt;5,((CONCATENATE('Copy paste to Here'!G46," &amp; ",'Copy paste to Here'!D46,"  &amp;  ",'Copy paste to Here'!E46))),"Empty Cell")</f>
        <v>One pair of 925 sterling silver ear studs with 2mm to 10mm square prong set Cubic Zirconia stones &amp; Size: 3mm  &amp;  Cz Color: Clear</v>
      </c>
      <c r="B42" s="61" t="str">
        <f>'Copy paste to Here'!C46</f>
        <v>CZSQM</v>
      </c>
      <c r="C42" s="61" t="s">
        <v>812</v>
      </c>
      <c r="D42" s="62">
        <f>'Orginal Invoice'!B46</f>
        <v>30</v>
      </c>
      <c r="E42" s="63">
        <f>'Shipping Invoice'!J46*$N$1</f>
        <v>1.26</v>
      </c>
      <c r="F42" s="63">
        <f t="shared" si="1"/>
        <v>37.799999999999997</v>
      </c>
      <c r="G42" s="64">
        <f t="shared" si="2"/>
        <v>49.555799999999998</v>
      </c>
      <c r="H42" s="67">
        <f t="shared" si="3"/>
        <v>1486.674</v>
      </c>
    </row>
    <row r="43" spans="1:8" s="66" customFormat="1" ht="36">
      <c r="A43" s="60" t="str">
        <f>IF((LEN('Copy paste to Here'!G47))&gt;5,((CONCATENATE('Copy paste to Here'!G47," &amp; ",'Copy paste to Here'!D47,"  &amp;  ",'Copy paste to Here'!E47))),"Empty Cell")</f>
        <v>One pair of 925 sterling silver ear studs with 2mm to 10mm square prong set Cubic Zirconia stones &amp; Size: 4mm  &amp;  Cz Color: Clear</v>
      </c>
      <c r="B43" s="61" t="str">
        <f>'Copy paste to Here'!C47</f>
        <v>CZSQM</v>
      </c>
      <c r="C43" s="61" t="s">
        <v>813</v>
      </c>
      <c r="D43" s="62">
        <f>'Orginal Invoice'!B47</f>
        <v>30</v>
      </c>
      <c r="E43" s="63">
        <f>'Shipping Invoice'!J47*$N$1</f>
        <v>1.34</v>
      </c>
      <c r="F43" s="63">
        <f t="shared" si="1"/>
        <v>40.200000000000003</v>
      </c>
      <c r="G43" s="64">
        <f t="shared" si="2"/>
        <v>52.702199999999998</v>
      </c>
      <c r="H43" s="67">
        <f t="shared" si="3"/>
        <v>1581.066</v>
      </c>
    </row>
    <row r="44" spans="1:8" s="66" customFormat="1" ht="36">
      <c r="A44" s="60" t="str">
        <f>IF((LEN('Copy paste to Here'!G48))&gt;5,((CONCATENATE('Copy paste to Here'!G48," &amp; ",'Copy paste to Here'!D48,"  &amp;  ",'Copy paste to Here'!E48))),"Empty Cell")</f>
        <v>One pair of 925 sterling silver ear studs with 2mm to 10mm square prong set Cubic Zirconia stones &amp; Size: 5mm  &amp;  Cz Color: Clear</v>
      </c>
      <c r="B44" s="61" t="str">
        <f>'Copy paste to Here'!C48</f>
        <v>CZSQM</v>
      </c>
      <c r="C44" s="61" t="s">
        <v>814</v>
      </c>
      <c r="D44" s="62">
        <f>'Orginal Invoice'!B48</f>
        <v>30</v>
      </c>
      <c r="E44" s="63">
        <f>'Shipping Invoice'!J48*$N$1</f>
        <v>1.65</v>
      </c>
      <c r="F44" s="63">
        <f t="shared" si="1"/>
        <v>49.5</v>
      </c>
      <c r="G44" s="64">
        <f t="shared" si="2"/>
        <v>64.894499999999994</v>
      </c>
      <c r="H44" s="67">
        <f t="shared" si="3"/>
        <v>1946.8349999999998</v>
      </c>
    </row>
    <row r="45" spans="1:8" s="66" customFormat="1" ht="36">
      <c r="A45" s="60" t="str">
        <f>IF((LEN('Copy paste to Here'!G49))&gt;5,((CONCATENATE('Copy paste to Here'!G49," &amp; ",'Copy paste to Here'!D49,"  &amp;  ",'Copy paste to Here'!E49))),"Empty Cell")</f>
        <v>One pair of 925 sterling silver ear studs with 2mm to 10mm square prong set Cubic Zirconia stones &amp; Size: 6mm  &amp;  Cz Color: Clear</v>
      </c>
      <c r="B45" s="61" t="str">
        <f>'Copy paste to Here'!C49</f>
        <v>CZSQM</v>
      </c>
      <c r="C45" s="61" t="s">
        <v>815</v>
      </c>
      <c r="D45" s="62">
        <f>'Orginal Invoice'!B49</f>
        <v>30</v>
      </c>
      <c r="E45" s="63">
        <f>'Shipping Invoice'!J49*$N$1</f>
        <v>1.94</v>
      </c>
      <c r="F45" s="63">
        <f t="shared" si="1"/>
        <v>58.199999999999996</v>
      </c>
      <c r="G45" s="64">
        <f t="shared" si="2"/>
        <v>76.30019999999999</v>
      </c>
      <c r="H45" s="67">
        <f t="shared" si="3"/>
        <v>2289.0059999999999</v>
      </c>
    </row>
    <row r="46" spans="1:8" s="66" customFormat="1" ht="36">
      <c r="A46" s="60" t="str">
        <f>IF((LEN('Copy paste to Here'!G50))&gt;5,((CONCATENATE('Copy paste to Here'!G50," &amp; ",'Copy paste to Here'!D50,"  &amp;  ",'Copy paste to Here'!E50))),"Empty Cell")</f>
        <v xml:space="preserve">18k gold plated 925 sterling silver seamless nose hoops, 0.6mm (22g) with four 1.5mm round clear crystals with an outer diameter of 10mm / 24 pcs per display box &amp;   &amp;  </v>
      </c>
      <c r="B46" s="61" t="str">
        <f>'Copy paste to Here'!C50</f>
        <v>DGPHMB9C</v>
      </c>
      <c r="C46" s="61" t="s">
        <v>750</v>
      </c>
      <c r="D46" s="62">
        <f>'Orginal Invoice'!B50</f>
        <v>10</v>
      </c>
      <c r="E46" s="63">
        <f>'Shipping Invoice'!J50*$N$1</f>
        <v>28.28</v>
      </c>
      <c r="F46" s="63">
        <f t="shared" si="1"/>
        <v>282.8</v>
      </c>
      <c r="G46" s="64">
        <f t="shared" si="2"/>
        <v>1112.2524000000001</v>
      </c>
      <c r="H46" s="67">
        <f t="shared" si="3"/>
        <v>11122.524000000001</v>
      </c>
    </row>
    <row r="47" spans="1:8" s="66" customFormat="1" ht="48">
      <c r="A47" s="60" t="str">
        <f>IF((LEN('Copy paste to Here'!G51))&gt;5,((CONCATENATE('Copy paste to Here'!G51," &amp; ",'Copy paste to Here'!D51,"  &amp;  ",'Copy paste to Here'!E51))),"Empty Cell")</f>
        <v xml:space="preserve">925 silver seamless nose rings, 0.8mm (20g) with three 1.5mm prong set clear crystals - 8mm outer diameter, 24 pcs box (in standard packing or in vacuum sealed packing to prevent tarnishing) &amp; Packing Option: Standard Package  &amp;  </v>
      </c>
      <c r="B47" s="61" t="str">
        <f>'Copy paste to Here'!C51</f>
        <v>DNSM265</v>
      </c>
      <c r="C47" s="61" t="s">
        <v>530</v>
      </c>
      <c r="D47" s="62">
        <f>'Orginal Invoice'!B51</f>
        <v>4</v>
      </c>
      <c r="E47" s="63">
        <f>'Shipping Invoice'!J51*$N$1</f>
        <v>30.26</v>
      </c>
      <c r="F47" s="63">
        <f t="shared" si="1"/>
        <v>121.04</v>
      </c>
      <c r="G47" s="64">
        <f t="shared" si="2"/>
        <v>1190.1258</v>
      </c>
      <c r="H47" s="67">
        <f t="shared" si="3"/>
        <v>4760.5032000000001</v>
      </c>
    </row>
    <row r="48" spans="1:8" s="66" customFormat="1" ht="36">
      <c r="A48" s="60" t="str">
        <f>IF((LEN('Copy paste to Here'!G52))&gt;5,((CONCATENATE('Copy paste to Here'!G52," &amp; ",'Copy paste to Here'!D52,"  &amp;  ",'Copy paste to Here'!E52))),"Empty Cell")</f>
        <v xml:space="preserve">Stainless steel helix huggie earring with a dangling small feather (dangling part is made from silver plated brass)(sold per pcs.) &amp;   &amp;  </v>
      </c>
      <c r="B48" s="61" t="str">
        <f>'Copy paste to Here'!C52</f>
        <v>EHH583</v>
      </c>
      <c r="C48" s="61" t="s">
        <v>753</v>
      </c>
      <c r="D48" s="62">
        <f>'Orginal Invoice'!B52</f>
        <v>30</v>
      </c>
      <c r="E48" s="63">
        <f>'Shipping Invoice'!J52*$N$1</f>
        <v>1.64</v>
      </c>
      <c r="F48" s="63">
        <f t="shared" si="1"/>
        <v>49.199999999999996</v>
      </c>
      <c r="G48" s="64">
        <f t="shared" si="2"/>
        <v>64.501199999999997</v>
      </c>
      <c r="H48" s="67">
        <f t="shared" si="3"/>
        <v>1935.0359999999998</v>
      </c>
    </row>
    <row r="49" spans="1:8" s="66" customFormat="1" ht="25.5">
      <c r="A49" s="60" t="str">
        <f>IF((LEN('Copy paste to Here'!G53))&gt;5,((CONCATENATE('Copy paste to Here'!G53," &amp; ",'Copy paste to Here'!D53,"  &amp;  ",'Copy paste to Here'!E53))),"Empty Cell")</f>
        <v xml:space="preserve">Stainless steel helix huggie earring with a plain cross dangling on a long chain (sold per pcs) &amp;   &amp;  </v>
      </c>
      <c r="B49" s="61" t="str">
        <f>'Copy paste to Here'!C53</f>
        <v>EHHLCRS</v>
      </c>
      <c r="C49" s="61" t="s">
        <v>755</v>
      </c>
      <c r="D49" s="62">
        <f>'Orginal Invoice'!B53</f>
        <v>30</v>
      </c>
      <c r="E49" s="63">
        <f>'Shipping Invoice'!J53*$N$1</f>
        <v>2.04</v>
      </c>
      <c r="F49" s="63">
        <f t="shared" si="1"/>
        <v>61.2</v>
      </c>
      <c r="G49" s="64">
        <f t="shared" si="2"/>
        <v>80.233199999999997</v>
      </c>
      <c r="H49" s="67">
        <f t="shared" si="3"/>
        <v>2406.9960000000001</v>
      </c>
    </row>
    <row r="50" spans="1:8" s="66" customFormat="1" ht="36">
      <c r="A50" s="60" t="str">
        <f>IF((LEN('Copy paste to Here'!G54))&gt;5,((CONCATENATE('Copy paste to Here'!G54," &amp; ",'Copy paste to Here'!D54,"  &amp;  ",'Copy paste to Here'!E54))),"Empty Cell")</f>
        <v xml:space="preserve">One pair of anodized and matte stainless steel huggies with an inner diameter of 9mm, thickness is 2mm - 2.5mm, and width is 4mm &amp; Color: Black  &amp;  </v>
      </c>
      <c r="B50" s="61" t="str">
        <f>'Copy paste to Here'!C54</f>
        <v>ER134</v>
      </c>
      <c r="C50" s="61" t="s">
        <v>816</v>
      </c>
      <c r="D50" s="62">
        <f>'Orginal Invoice'!B54</f>
        <v>30</v>
      </c>
      <c r="E50" s="63">
        <f>'Shipping Invoice'!J54*$N$1</f>
        <v>1.74</v>
      </c>
      <c r="F50" s="63">
        <f t="shared" si="1"/>
        <v>52.2</v>
      </c>
      <c r="G50" s="64">
        <f t="shared" si="2"/>
        <v>68.43419999999999</v>
      </c>
      <c r="H50" s="67">
        <f t="shared" si="3"/>
        <v>2053.0259999999998</v>
      </c>
    </row>
    <row r="51" spans="1:8" s="66" customFormat="1" ht="36">
      <c r="A51" s="60" t="str">
        <f>IF((LEN('Copy paste to Here'!G55))&gt;5,((CONCATENATE('Copy paste to Here'!G55," &amp; ",'Copy paste to Here'!D55,"  &amp;  ",'Copy paste to Here'!E55))),"Empty Cell")</f>
        <v xml:space="preserve">One pair of anodized and matte stainless steel huggies with an inner diameter of 9mm, thickness is 2mm - 2.5mm, and width is 4mm &amp; Color: Gold  &amp;  </v>
      </c>
      <c r="B51" s="61" t="str">
        <f>'Copy paste to Here'!C55</f>
        <v>ER134</v>
      </c>
      <c r="C51" s="61" t="s">
        <v>817</v>
      </c>
      <c r="D51" s="62">
        <f>'Orginal Invoice'!B55</f>
        <v>30</v>
      </c>
      <c r="E51" s="63">
        <f>'Shipping Invoice'!J55*$N$1</f>
        <v>1.74</v>
      </c>
      <c r="F51" s="63">
        <f t="shared" si="1"/>
        <v>52.2</v>
      </c>
      <c r="G51" s="64">
        <f t="shared" si="2"/>
        <v>68.43419999999999</v>
      </c>
      <c r="H51" s="67">
        <f t="shared" si="3"/>
        <v>2053.0259999999998</v>
      </c>
    </row>
    <row r="52" spans="1:8" s="66" customFormat="1" ht="36">
      <c r="A52" s="60" t="str">
        <f>IF((LEN('Copy paste to Here'!G56))&gt;5,((CONCATENATE('Copy paste to Here'!G56," &amp; ",'Copy paste to Here'!D56,"  &amp;  ",'Copy paste to Here'!E56))),"Empty Cell")</f>
        <v xml:space="preserve">One pair of anodized and matte stainless steel huggies with an inner diameter of 9mm, thickness is 2mm - 2.5mm, and width is 4mm &amp; Color: Matt  &amp;  </v>
      </c>
      <c r="B52" s="61" t="str">
        <f>'Copy paste to Here'!C56</f>
        <v>ER134</v>
      </c>
      <c r="C52" s="61" t="s">
        <v>818</v>
      </c>
      <c r="D52" s="62">
        <f>'Orginal Invoice'!B56</f>
        <v>30</v>
      </c>
      <c r="E52" s="63">
        <f>'Shipping Invoice'!J56*$N$1</f>
        <v>1.45</v>
      </c>
      <c r="F52" s="63">
        <f t="shared" si="1"/>
        <v>43.5</v>
      </c>
      <c r="G52" s="64">
        <f t="shared" si="2"/>
        <v>57.028499999999994</v>
      </c>
      <c r="H52" s="67">
        <f t="shared" si="3"/>
        <v>1710.8549999999998</v>
      </c>
    </row>
    <row r="53" spans="1:8" s="66" customFormat="1" ht="36">
      <c r="A53" s="60" t="str">
        <f>IF((LEN('Copy paste to Here'!G57))&gt;5,((CONCATENATE('Copy paste to Here'!G57," &amp; ",'Copy paste to Here'!D57,"  &amp;  ",'Copy paste to Here'!E57))),"Empty Cell")</f>
        <v xml:space="preserve">One pair of anodized and matte stainless steel huggies with an inner diameter of 9mm, thickness is 2mm - 2.5mm, and width is 4mm &amp; Color: High Polish  &amp;  </v>
      </c>
      <c r="B53" s="61" t="str">
        <f>'Copy paste to Here'!C57</f>
        <v>ER134</v>
      </c>
      <c r="C53" s="61" t="s">
        <v>819</v>
      </c>
      <c r="D53" s="62">
        <f>'Orginal Invoice'!B57</f>
        <v>30</v>
      </c>
      <c r="E53" s="63">
        <f>'Shipping Invoice'!J57*$N$1</f>
        <v>1.45</v>
      </c>
      <c r="F53" s="63">
        <f t="shared" si="1"/>
        <v>43.5</v>
      </c>
      <c r="G53" s="64">
        <f t="shared" si="2"/>
        <v>57.028499999999994</v>
      </c>
      <c r="H53" s="67">
        <f t="shared" si="3"/>
        <v>1710.8549999999998</v>
      </c>
    </row>
    <row r="54" spans="1:8" s="66" customFormat="1" ht="24">
      <c r="A54" s="60" t="str">
        <f>IF((LEN('Copy paste to Here'!G58))&gt;5,((CONCATENATE('Copy paste to Here'!G58," &amp; ",'Copy paste to Here'!D58,"  &amp;  ",'Copy paste to Here'!E58))),"Empty Cell")</f>
        <v xml:space="preserve">Black anodized surgical steel tiny helix huggie with a diameter of 7mm (sold per pcs) &amp;   &amp;  </v>
      </c>
      <c r="B54" s="61" t="str">
        <f>'Copy paste to Here'!C58</f>
        <v>ER248B</v>
      </c>
      <c r="C54" s="61" t="s">
        <v>761</v>
      </c>
      <c r="D54" s="62">
        <f>'Orginal Invoice'!B58</f>
        <v>30</v>
      </c>
      <c r="E54" s="63">
        <f>'Shipping Invoice'!J58*$N$1</f>
        <v>0.87</v>
      </c>
      <c r="F54" s="63">
        <f t="shared" si="1"/>
        <v>26.1</v>
      </c>
      <c r="G54" s="64">
        <f t="shared" si="2"/>
        <v>34.217099999999995</v>
      </c>
      <c r="H54" s="67">
        <f t="shared" si="3"/>
        <v>1026.5129999999999</v>
      </c>
    </row>
    <row r="55" spans="1:8" s="66" customFormat="1" ht="24">
      <c r="A55" s="60" t="str">
        <f>IF((LEN('Copy paste to Here'!G59))&gt;5,((CONCATENATE('Copy paste to Here'!G59," &amp; ",'Copy paste to Here'!D59,"  &amp;  ",'Copy paste to Here'!E59))),"Empty Cell")</f>
        <v xml:space="preserve">Tiny black PVD plated surgical steel helix huggie with steel cross dangling (sold per pcs) &amp;   &amp;  </v>
      </c>
      <c r="B55" s="61" t="str">
        <f>'Copy paste to Here'!C59</f>
        <v>ER268CB</v>
      </c>
      <c r="C55" s="61" t="s">
        <v>763</v>
      </c>
      <c r="D55" s="62">
        <f>'Orginal Invoice'!B59</f>
        <v>30</v>
      </c>
      <c r="E55" s="63">
        <f>'Shipping Invoice'!J59*$N$1</f>
        <v>1.54</v>
      </c>
      <c r="F55" s="63">
        <f t="shared" si="1"/>
        <v>46.2</v>
      </c>
      <c r="G55" s="64">
        <f t="shared" si="2"/>
        <v>60.568199999999997</v>
      </c>
      <c r="H55" s="67">
        <f t="shared" si="3"/>
        <v>1817.0459999999998</v>
      </c>
    </row>
    <row r="56" spans="1:8" s="66" customFormat="1" ht="25.5">
      <c r="A56" s="60" t="str">
        <f>IF((LEN('Copy paste to Here'!G60))&gt;5,((CONCATENATE('Copy paste to Here'!G60," &amp; ",'Copy paste to Here'!D60,"  &amp;  ",'Copy paste to Here'!E60))),"Empty Cell")</f>
        <v xml:space="preserve">Tiny Gold PVD plated surgical steel helix huggie with cross dangle (sold per pcs) &amp;   &amp;  </v>
      </c>
      <c r="B56" s="61" t="str">
        <f>'Copy paste to Here'!C60</f>
        <v>ER268CG</v>
      </c>
      <c r="C56" s="61" t="s">
        <v>765</v>
      </c>
      <c r="D56" s="62">
        <f>'Orginal Invoice'!B60</f>
        <v>40</v>
      </c>
      <c r="E56" s="63">
        <f>'Shipping Invoice'!J60*$N$1</f>
        <v>1.64</v>
      </c>
      <c r="F56" s="63">
        <f t="shared" si="1"/>
        <v>65.599999999999994</v>
      </c>
      <c r="G56" s="64">
        <f t="shared" si="2"/>
        <v>64.501199999999997</v>
      </c>
      <c r="H56" s="67">
        <f t="shared" si="3"/>
        <v>2580.0479999999998</v>
      </c>
    </row>
    <row r="57" spans="1:8" s="66" customFormat="1" ht="24">
      <c r="A57" s="60" t="str">
        <f>IF((LEN('Copy paste to Here'!G61))&gt;5,((CONCATENATE('Copy paste to Here'!G61," &amp; ",'Copy paste to Here'!D61,"  &amp;  ",'Copy paste to Here'!E61))),"Empty Cell")</f>
        <v xml:space="preserve">Tiny high polished surgical steel helix huggie with steel cross dangling (sold per pcs) &amp;   &amp;  </v>
      </c>
      <c r="B57" s="61" t="str">
        <f>'Copy paste to Here'!C61</f>
        <v>ER268CH</v>
      </c>
      <c r="C57" s="61" t="s">
        <v>767</v>
      </c>
      <c r="D57" s="62">
        <f>'Orginal Invoice'!B61</f>
        <v>30</v>
      </c>
      <c r="E57" s="63">
        <f>'Shipping Invoice'!J61*$N$1</f>
        <v>1.06</v>
      </c>
      <c r="F57" s="63">
        <f t="shared" si="1"/>
        <v>31.8</v>
      </c>
      <c r="G57" s="64">
        <f t="shared" si="2"/>
        <v>41.689799999999998</v>
      </c>
      <c r="H57" s="67">
        <f t="shared" si="3"/>
        <v>1250.694</v>
      </c>
    </row>
    <row r="58" spans="1:8" s="66" customFormat="1" ht="36">
      <c r="A58" s="60" t="str">
        <f>IF((LEN('Copy paste to Here'!G62))&gt;5,((CONCATENATE('Copy paste to Here'!G62," &amp; ",'Copy paste to Here'!D62,"  &amp;  ",'Copy paste to Here'!E62))),"Empty Cell")</f>
        <v>One pair of PVD plated 316L steel huggie earrings, inner diameter from 8mm to 10mm with 2mm and 2.5mm thickness &amp; Color: Black  &amp;  Length: Thickness 2mm - 8mm length</v>
      </c>
      <c r="B58" s="61" t="str">
        <f>'Copy paste to Here'!C62</f>
        <v>ERHOPT</v>
      </c>
      <c r="C58" s="61" t="s">
        <v>820</v>
      </c>
      <c r="D58" s="62">
        <f>'Orginal Invoice'!B62</f>
        <v>30</v>
      </c>
      <c r="E58" s="63">
        <f>'Shipping Invoice'!J62*$N$1</f>
        <v>1.67</v>
      </c>
      <c r="F58" s="63">
        <f t="shared" si="1"/>
        <v>50.099999999999994</v>
      </c>
      <c r="G58" s="64">
        <f t="shared" si="2"/>
        <v>65.681100000000001</v>
      </c>
      <c r="H58" s="67">
        <f t="shared" si="3"/>
        <v>1970.433</v>
      </c>
    </row>
    <row r="59" spans="1:8" s="66" customFormat="1" ht="36">
      <c r="A59" s="60" t="str">
        <f>IF((LEN('Copy paste to Here'!G63))&gt;5,((CONCATENATE('Copy paste to Here'!G63," &amp; ",'Copy paste to Here'!D63,"  &amp;  ",'Copy paste to Here'!E63))),"Empty Cell")</f>
        <v>One pair of PVD plated 316L steel huggie earrings, inner diameter from 8mm to 10mm with 2mm and 2.5mm thickness &amp; Color: Black  &amp;  Length: Thickness 2mm - 10mm length</v>
      </c>
      <c r="B59" s="61" t="str">
        <f>'Copy paste to Here'!C63</f>
        <v>ERHOPT</v>
      </c>
      <c r="C59" s="61" t="s">
        <v>821</v>
      </c>
      <c r="D59" s="62">
        <f>'Orginal Invoice'!B63</f>
        <v>30</v>
      </c>
      <c r="E59" s="63">
        <f>'Shipping Invoice'!J63*$N$1</f>
        <v>1.67</v>
      </c>
      <c r="F59" s="63">
        <f t="shared" si="1"/>
        <v>50.099999999999994</v>
      </c>
      <c r="G59" s="64">
        <f t="shared" si="2"/>
        <v>65.681100000000001</v>
      </c>
      <c r="H59" s="67">
        <f t="shared" si="3"/>
        <v>1970.433</v>
      </c>
    </row>
    <row r="60" spans="1:8" s="66" customFormat="1" ht="36">
      <c r="A60" s="60" t="str">
        <f>IF((LEN('Copy paste to Here'!G64))&gt;5,((CONCATENATE('Copy paste to Here'!G64," &amp; ",'Copy paste to Here'!D64,"  &amp;  ",'Copy paste to Here'!E64))),"Empty Cell")</f>
        <v>One pair of PVD plated 316L steel huggie earrings, inner diameter from 8mm to 10mm with 2mm and 2.5mm thickness &amp; Color: Gold  &amp;  Length: Thickness 2mm - 8mm length</v>
      </c>
      <c r="B60" s="61" t="str">
        <f>'Copy paste to Here'!C64</f>
        <v>ERHOPT</v>
      </c>
      <c r="C60" s="61" t="s">
        <v>820</v>
      </c>
      <c r="D60" s="62">
        <f>'Orginal Invoice'!B64</f>
        <v>30</v>
      </c>
      <c r="E60" s="63">
        <f>'Shipping Invoice'!J64*$N$1</f>
        <v>1.67</v>
      </c>
      <c r="F60" s="63">
        <f t="shared" si="1"/>
        <v>50.099999999999994</v>
      </c>
      <c r="G60" s="64">
        <f t="shared" si="2"/>
        <v>65.681100000000001</v>
      </c>
      <c r="H60" s="67">
        <f t="shared" si="3"/>
        <v>1970.433</v>
      </c>
    </row>
    <row r="61" spans="1:8" s="66" customFormat="1" ht="36">
      <c r="A61" s="60" t="str">
        <f>IF((LEN('Copy paste to Here'!G65))&gt;5,((CONCATENATE('Copy paste to Here'!G65," &amp; ",'Copy paste to Here'!D65,"  &amp;  ",'Copy paste to Here'!E65))),"Empty Cell")</f>
        <v>One pair of PVD plated 316L steel huggie earrings, inner diameter from 8mm to 10mm with 2mm and 2.5mm thickness &amp; Color: Gold  &amp;  Length: Thickness 2mm - 10mm length</v>
      </c>
      <c r="B61" s="61" t="str">
        <f>'Copy paste to Here'!C65</f>
        <v>ERHOPT</v>
      </c>
      <c r="C61" s="61" t="s">
        <v>821</v>
      </c>
      <c r="D61" s="62">
        <f>'Orginal Invoice'!B65</f>
        <v>30</v>
      </c>
      <c r="E61" s="63">
        <f>'Shipping Invoice'!J65*$N$1</f>
        <v>1.67</v>
      </c>
      <c r="F61" s="63">
        <f t="shared" si="1"/>
        <v>50.099999999999994</v>
      </c>
      <c r="G61" s="64">
        <f t="shared" si="2"/>
        <v>65.681100000000001</v>
      </c>
      <c r="H61" s="67">
        <f t="shared" si="3"/>
        <v>1970.433</v>
      </c>
    </row>
    <row r="62" spans="1:8" s="66" customFormat="1" ht="36">
      <c r="A62" s="60" t="str">
        <f>IF((LEN('Copy paste to Here'!G66))&gt;5,((CONCATENATE('Copy paste to Here'!G66," &amp; ",'Copy paste to Here'!D66,"  &amp;  ",'Copy paste to Here'!E66))),"Empty Cell")</f>
        <v>One pair of PVD plated 316L steel huggie earrings, inner diameter from 8mm to 10mm with 2mm and 2.5mm thickness &amp; Color: Gold  &amp;  Length: Thickness 2.5mm - 8mm length</v>
      </c>
      <c r="B62" s="61" t="str">
        <f>'Copy paste to Here'!C66</f>
        <v>ERHOPT</v>
      </c>
      <c r="C62" s="61" t="s">
        <v>822</v>
      </c>
      <c r="D62" s="62">
        <f>'Orginal Invoice'!B66</f>
        <v>30</v>
      </c>
      <c r="E62" s="63">
        <f>'Shipping Invoice'!J66*$N$1</f>
        <v>1.67</v>
      </c>
      <c r="F62" s="63">
        <f t="shared" si="1"/>
        <v>50.099999999999994</v>
      </c>
      <c r="G62" s="64">
        <f t="shared" si="2"/>
        <v>65.681100000000001</v>
      </c>
      <c r="H62" s="67">
        <f t="shared" si="3"/>
        <v>1970.433</v>
      </c>
    </row>
    <row r="63" spans="1:8" s="66" customFormat="1" ht="25.5">
      <c r="A63" s="60" t="str">
        <f>IF((LEN('Copy paste to Here'!G67))&gt;5,((CONCATENATE('Copy paste to Here'!G67," &amp; ",'Copy paste to Here'!D67,"  &amp;  ",'Copy paste to Here'!E67))),"Empty Cell")</f>
        <v xml:space="preserve">Pair of high polished stainless steel huggies earrings with a dangling plain small steel cross &amp;   &amp;  </v>
      </c>
      <c r="B63" s="61" t="str">
        <f>'Copy paste to Here'!C67</f>
        <v>ERHSCRS</v>
      </c>
      <c r="C63" s="61" t="s">
        <v>774</v>
      </c>
      <c r="D63" s="62">
        <f>'Orginal Invoice'!B67</f>
        <v>30</v>
      </c>
      <c r="E63" s="63">
        <f>'Shipping Invoice'!J67*$N$1</f>
        <v>2.16</v>
      </c>
      <c r="F63" s="63">
        <f t="shared" si="1"/>
        <v>64.800000000000011</v>
      </c>
      <c r="G63" s="64">
        <f t="shared" si="2"/>
        <v>84.952799999999996</v>
      </c>
      <c r="H63" s="67">
        <f t="shared" si="3"/>
        <v>2548.5839999999998</v>
      </c>
    </row>
    <row r="64" spans="1:8" s="66" customFormat="1" ht="24">
      <c r="A64" s="60" t="str">
        <f>IF((LEN('Copy paste to Here'!G68))&gt;5,((CONCATENATE('Copy paste to Here'!G68," &amp; ",'Copy paste to Here'!D68,"  &amp;  ",'Copy paste to Here'!E68))),"Empty Cell")</f>
        <v xml:space="preserve">Black PVD plated stainless steel huggies earrings with a dangling plain cross &amp;   &amp;  </v>
      </c>
      <c r="B64" s="61" t="str">
        <f>'Copy paste to Here'!C68</f>
        <v>ERKCRS</v>
      </c>
      <c r="C64" s="61" t="s">
        <v>776</v>
      </c>
      <c r="D64" s="62">
        <f>'Orginal Invoice'!B68</f>
        <v>20</v>
      </c>
      <c r="E64" s="63">
        <f>'Shipping Invoice'!J68*$N$1</f>
        <v>2.74</v>
      </c>
      <c r="F64" s="63">
        <f t="shared" si="1"/>
        <v>54.800000000000004</v>
      </c>
      <c r="G64" s="64">
        <f t="shared" si="2"/>
        <v>107.7642</v>
      </c>
      <c r="H64" s="67">
        <f t="shared" si="3"/>
        <v>2155.2840000000001</v>
      </c>
    </row>
    <row r="65" spans="1:8" s="66" customFormat="1" ht="36">
      <c r="A65" s="60" t="str">
        <f>IF((LEN('Copy paste to Here'!G69))&gt;5,((CONCATENATE('Copy paste to Here'!G69," &amp; ",'Copy paste to Here'!D69,"  &amp;  ",'Copy paste to Here'!E69))),"Empty Cell")</f>
        <v>18k gold and rose gold plated 925 silver seamless nose ring, 0.8mm (20g) with three 1.5mm prong set color crystals &amp; Color: Gold 8mm  &amp;  Crystal Color: Clear</v>
      </c>
      <c r="B65" s="61" t="str">
        <f>'Copy paste to Here'!C69</f>
        <v>GPNHAM</v>
      </c>
      <c r="C65" s="61" t="s">
        <v>504</v>
      </c>
      <c r="D65" s="62">
        <f>'Orginal Invoice'!B69</f>
        <v>70</v>
      </c>
      <c r="E65" s="63">
        <f>'Shipping Invoice'!J69*$N$1</f>
        <v>1.54</v>
      </c>
      <c r="F65" s="63">
        <f t="shared" si="1"/>
        <v>107.8</v>
      </c>
      <c r="G65" s="64">
        <f t="shared" si="2"/>
        <v>60.568199999999997</v>
      </c>
      <c r="H65" s="67">
        <f t="shared" si="3"/>
        <v>4239.7739999999994</v>
      </c>
    </row>
    <row r="66" spans="1:8" s="66" customFormat="1" ht="36">
      <c r="A66" s="60" t="str">
        <f>IF((LEN('Copy paste to Here'!G70))&gt;5,((CONCATENATE('Copy paste to Here'!G70," &amp; ",'Copy paste to Here'!D70,"  &amp;  ",'Copy paste to Here'!E70))),"Empty Cell")</f>
        <v>18k gold and rose gold plated 925 silver seamless nose ring, 0.8mm (20g) with three 1.5mm prong set color crystals &amp; Color: Gold 10mm  &amp;  Crystal Color: Clear</v>
      </c>
      <c r="B66" s="61" t="str">
        <f>'Copy paste to Here'!C70</f>
        <v>GPNHAM</v>
      </c>
      <c r="C66" s="61" t="s">
        <v>823</v>
      </c>
      <c r="D66" s="62">
        <f>'Orginal Invoice'!B70</f>
        <v>70</v>
      </c>
      <c r="E66" s="63">
        <f>'Shipping Invoice'!J70*$N$1</f>
        <v>1.64</v>
      </c>
      <c r="F66" s="63">
        <f t="shared" si="1"/>
        <v>114.8</v>
      </c>
      <c r="G66" s="64">
        <f t="shared" si="2"/>
        <v>64.501199999999997</v>
      </c>
      <c r="H66" s="67">
        <f t="shared" si="3"/>
        <v>4515.0839999999998</v>
      </c>
    </row>
    <row r="67" spans="1:8" s="66" customFormat="1" ht="36">
      <c r="A67" s="60" t="str">
        <f>IF((LEN('Copy paste to Here'!G71))&gt;5,((CONCATENATE('Copy paste to Here'!G71," &amp; ",'Copy paste to Here'!D71,"  &amp;  ",'Copy paste to Here'!E71))),"Empty Cell")</f>
        <v xml:space="preserve">18k Gold plated 925 Silver seamless nose ring, 20g (0.8mm) with a 2mm CZ stone encased in a casted prong set &amp; Length: 8mm  &amp;  </v>
      </c>
      <c r="B67" s="61" t="str">
        <f>'Copy paste to Here'!C71</f>
        <v>GPNHZ2</v>
      </c>
      <c r="C67" s="61" t="s">
        <v>824</v>
      </c>
      <c r="D67" s="62">
        <f>'Orginal Invoice'!B71</f>
        <v>60</v>
      </c>
      <c r="E67" s="63">
        <f>'Shipping Invoice'!J71*$N$1</f>
        <v>1.55</v>
      </c>
      <c r="F67" s="63">
        <f t="shared" si="1"/>
        <v>93</v>
      </c>
      <c r="G67" s="64">
        <f t="shared" si="2"/>
        <v>60.961500000000001</v>
      </c>
      <c r="H67" s="67">
        <f t="shared" si="3"/>
        <v>3657.69</v>
      </c>
    </row>
    <row r="68" spans="1:8" s="66" customFormat="1" ht="36">
      <c r="A68" s="60" t="str">
        <f>IF((LEN('Copy paste to Here'!G72))&gt;5,((CONCATENATE('Copy paste to Here'!G72," &amp; ",'Copy paste to Here'!D72,"  &amp;  ",'Copy paste to Here'!E72))),"Empty Cell")</f>
        <v xml:space="preserve">18k Gold plated 925 Silver seamless nose ring, 20g (0.8mm) with a 2mm CZ stone encased in a casted prong set &amp; Length: 10mm  &amp;  </v>
      </c>
      <c r="B68" s="61" t="str">
        <f>'Copy paste to Here'!C72</f>
        <v>GPNHZ2</v>
      </c>
      <c r="C68" s="61" t="s">
        <v>825</v>
      </c>
      <c r="D68" s="62">
        <f>'Orginal Invoice'!B72</f>
        <v>60</v>
      </c>
      <c r="E68" s="63">
        <f>'Shipping Invoice'!J72*$N$1</f>
        <v>1.64</v>
      </c>
      <c r="F68" s="63">
        <f t="shared" si="1"/>
        <v>98.399999999999991</v>
      </c>
      <c r="G68" s="64">
        <f t="shared" si="2"/>
        <v>64.501199999999997</v>
      </c>
      <c r="H68" s="67">
        <f t="shared" si="3"/>
        <v>3870.0719999999997</v>
      </c>
    </row>
    <row r="69" spans="1:8" s="66" customFormat="1" ht="36">
      <c r="A69" s="60" t="str">
        <f>IF((LEN('Copy paste to Here'!G73))&gt;5,((CONCATENATE('Copy paste to Here'!G73," &amp; ",'Copy paste to Here'!D73,"  &amp;  ",'Copy paste to Here'!E73))),"Empty Cell")</f>
        <v xml:space="preserve">18k Gold plated 925 Silver seamless nose ring, 20g (0.8mm) with w 2.5mm CZ stone encased in a casted prong set &amp; Length: 8mm  &amp;  </v>
      </c>
      <c r="B69" s="61" t="str">
        <f>'Copy paste to Here'!C73</f>
        <v>GPNHZ25</v>
      </c>
      <c r="C69" s="61" t="s">
        <v>826</v>
      </c>
      <c r="D69" s="62">
        <f>'Orginal Invoice'!B73</f>
        <v>60</v>
      </c>
      <c r="E69" s="63">
        <f>'Shipping Invoice'!J73*$N$1</f>
        <v>1.61</v>
      </c>
      <c r="F69" s="63">
        <f t="shared" si="1"/>
        <v>96.600000000000009</v>
      </c>
      <c r="G69" s="64">
        <f t="shared" si="2"/>
        <v>63.321300000000001</v>
      </c>
      <c r="H69" s="67">
        <f t="shared" si="3"/>
        <v>3799.2780000000002</v>
      </c>
    </row>
    <row r="70" spans="1:8" s="66" customFormat="1" ht="36">
      <c r="A70" s="60" t="str">
        <f>IF((LEN('Copy paste to Here'!G74))&gt;5,((CONCATENATE('Copy paste to Here'!G74," &amp; ",'Copy paste to Here'!D74,"  &amp;  ",'Copy paste to Here'!E74))),"Empty Cell")</f>
        <v xml:space="preserve">18k Gold plated 925 Silver seamless nose ring, 20g (0.8mm) with w 2.5mm CZ stone encased in a casted prong set &amp; Length: 10mm  &amp;  </v>
      </c>
      <c r="B70" s="61" t="str">
        <f>'Copy paste to Here'!C74</f>
        <v>GPNHZ25</v>
      </c>
      <c r="C70" s="61" t="s">
        <v>827</v>
      </c>
      <c r="D70" s="62">
        <f>'Orginal Invoice'!B74</f>
        <v>60</v>
      </c>
      <c r="E70" s="63">
        <f>'Shipping Invoice'!J74*$N$1</f>
        <v>1.72</v>
      </c>
      <c r="F70" s="63">
        <f t="shared" si="1"/>
        <v>103.2</v>
      </c>
      <c r="G70" s="64">
        <f t="shared" si="2"/>
        <v>67.647599999999997</v>
      </c>
      <c r="H70" s="67">
        <f t="shared" si="3"/>
        <v>4058.8559999999998</v>
      </c>
    </row>
    <row r="71" spans="1:8" s="66" customFormat="1" ht="36">
      <c r="A71" s="60" t="str">
        <f>IF((LEN('Copy paste to Here'!G75))&gt;5,((CONCATENATE('Copy paste to Here'!G75," &amp; ",'Copy paste to Here'!D75,"  &amp;  ",'Copy paste to Here'!E75))),"Empty Cell")</f>
        <v xml:space="preserve">18k gold plated 925 sterling silver seamless nose ring, 0.8mm (20g) with twisted wire design and outer diameter from 6mm to 12mm &amp; Length: 8mm  &amp;  </v>
      </c>
      <c r="B71" s="61" t="str">
        <f>'Copy paste to Here'!C75</f>
        <v>GPSELW20</v>
      </c>
      <c r="C71" s="61" t="s">
        <v>828</v>
      </c>
      <c r="D71" s="62">
        <f>'Orginal Invoice'!B75</f>
        <v>80</v>
      </c>
      <c r="E71" s="63">
        <f>'Shipping Invoice'!J75*$N$1</f>
        <v>0.61</v>
      </c>
      <c r="F71" s="63">
        <f t="shared" si="1"/>
        <v>48.8</v>
      </c>
      <c r="G71" s="64">
        <f t="shared" si="2"/>
        <v>23.991299999999999</v>
      </c>
      <c r="H71" s="67">
        <f t="shared" si="3"/>
        <v>1919.3039999999999</v>
      </c>
    </row>
    <row r="72" spans="1:8" s="66" customFormat="1" ht="36">
      <c r="A72" s="60" t="str">
        <f>IF((LEN('Copy paste to Here'!G76))&gt;5,((CONCATENATE('Copy paste to Here'!G76," &amp; ",'Copy paste to Here'!D76,"  &amp;  ",'Copy paste to Here'!E76))),"Empty Cell")</f>
        <v xml:space="preserve">18k gold plated 925 sterling silver seamless nose ring, 0.8mm (20g) with twisted wire design and outer diameter from 6mm to 12mm &amp; Length: 10mm  &amp;  </v>
      </c>
      <c r="B72" s="61" t="str">
        <f>'Copy paste to Here'!C76</f>
        <v>GPSELW20</v>
      </c>
      <c r="C72" s="61" t="s">
        <v>829</v>
      </c>
      <c r="D72" s="62">
        <f>'Orginal Invoice'!B76</f>
        <v>80</v>
      </c>
      <c r="E72" s="63">
        <f>'Shipping Invoice'!J76*$N$1</f>
        <v>0.68</v>
      </c>
      <c r="F72" s="63">
        <f t="shared" si="1"/>
        <v>54.400000000000006</v>
      </c>
      <c r="G72" s="64">
        <f t="shared" si="2"/>
        <v>26.744400000000002</v>
      </c>
      <c r="H72" s="67">
        <f t="shared" si="3"/>
        <v>2139.5520000000001</v>
      </c>
    </row>
    <row r="73" spans="1:8" s="66" customFormat="1" ht="24">
      <c r="A73" s="60" t="str">
        <f>IF((LEN('Copy paste to Here'!G77))&gt;5,((CONCATENATE('Copy paste to Here'!G77," &amp; ",'Copy paste to Here'!D77,"  &amp;  ",'Copy paste to Here'!E77))),"Empty Cell")</f>
        <v xml:space="preserve">Surgical steel industrial barbell, 14g (1.6mm) with a 5mm cone and casted arrow end &amp; Length: 35mm  &amp;  </v>
      </c>
      <c r="B73" s="61" t="str">
        <f>'Copy paste to Here'!C77</f>
        <v>INDAW</v>
      </c>
      <c r="C73" s="61" t="s">
        <v>788</v>
      </c>
      <c r="D73" s="62">
        <f>'Orginal Invoice'!B77</f>
        <v>10</v>
      </c>
      <c r="E73" s="63">
        <f>'Shipping Invoice'!J77*$N$1</f>
        <v>1.64</v>
      </c>
      <c r="F73" s="63">
        <f t="shared" si="1"/>
        <v>16.399999999999999</v>
      </c>
      <c r="G73" s="64">
        <f t="shared" si="2"/>
        <v>64.501199999999997</v>
      </c>
      <c r="H73" s="67">
        <f t="shared" si="3"/>
        <v>645.01199999999994</v>
      </c>
    </row>
    <row r="74" spans="1:8" s="66" customFormat="1" ht="24">
      <c r="A74" s="60" t="str">
        <f>IF((LEN('Copy paste to Here'!G78))&gt;5,((CONCATENATE('Copy paste to Here'!G78," &amp; ",'Copy paste to Here'!D78,"  &amp;  ",'Copy paste to Here'!E78))),"Empty Cell")</f>
        <v xml:space="preserve">Surgical steel industrial barbell, 14g (1.6mm) with a 5mm cone and casted arrow end &amp; Length: 38mm  &amp;  </v>
      </c>
      <c r="B74" s="61" t="str">
        <f>'Copy paste to Here'!C78</f>
        <v>INDAW</v>
      </c>
      <c r="C74" s="61" t="s">
        <v>788</v>
      </c>
      <c r="D74" s="62">
        <f>'Orginal Invoice'!B78</f>
        <v>10</v>
      </c>
      <c r="E74" s="63">
        <f>'Shipping Invoice'!J78*$N$1</f>
        <v>1.64</v>
      </c>
      <c r="F74" s="63">
        <f t="shared" si="1"/>
        <v>16.399999999999999</v>
      </c>
      <c r="G74" s="64">
        <f t="shared" si="2"/>
        <v>64.501199999999997</v>
      </c>
      <c r="H74" s="67">
        <f t="shared" si="3"/>
        <v>645.01199999999994</v>
      </c>
    </row>
    <row r="75" spans="1:8" s="66" customFormat="1" ht="24">
      <c r="A75" s="60" t="str">
        <f>IF((LEN('Copy paste to Here'!G79))&gt;5,((CONCATENATE('Copy paste to Here'!G79," &amp; ",'Copy paste to Here'!D79,"  &amp;  ",'Copy paste to Here'!E79))),"Empty Cell")</f>
        <v xml:space="preserve">Surgical steel industrial barbell, 14g (1.6mm) with a 5mm cone and casted arrow end &amp; Length: 42mm  &amp;  </v>
      </c>
      <c r="B75" s="61" t="str">
        <f>'Copy paste to Here'!C79</f>
        <v>INDAW</v>
      </c>
      <c r="C75" s="61" t="s">
        <v>788</v>
      </c>
      <c r="D75" s="62">
        <f>'Orginal Invoice'!B79</f>
        <v>10</v>
      </c>
      <c r="E75" s="63">
        <f>'Shipping Invoice'!J79*$N$1</f>
        <v>1.64</v>
      </c>
      <c r="F75" s="63">
        <f t="shared" si="1"/>
        <v>16.399999999999999</v>
      </c>
      <c r="G75" s="64">
        <f t="shared" si="2"/>
        <v>64.501199999999997</v>
      </c>
      <c r="H75" s="67">
        <f t="shared" si="3"/>
        <v>645.01199999999994</v>
      </c>
    </row>
    <row r="76" spans="1:8" s="66" customFormat="1" ht="36">
      <c r="A76" s="60" t="str">
        <f>IF((LEN('Copy paste to Here'!G80))&gt;5,((CONCATENATE('Copy paste to Here'!G80," &amp; ",'Copy paste to Here'!D80,"  &amp;  ",'Copy paste to Here'!E80))),"Empty Cell")</f>
        <v>Anodized surgical steel industrial barbell, 14g (1.6mm) with a 5mm cone and casted arrow end &amp; Length: 32mm  &amp;  Color: Black</v>
      </c>
      <c r="B76" s="61" t="str">
        <f>'Copy paste to Here'!C80</f>
        <v>INTAW</v>
      </c>
      <c r="C76" s="61" t="s">
        <v>790</v>
      </c>
      <c r="D76" s="62">
        <f>'Orginal Invoice'!B80</f>
        <v>10</v>
      </c>
      <c r="E76" s="63">
        <f>'Shipping Invoice'!J80*$N$1</f>
        <v>2.2000000000000002</v>
      </c>
      <c r="F76" s="63">
        <f t="shared" si="1"/>
        <v>22</v>
      </c>
      <c r="G76" s="64">
        <f t="shared" si="2"/>
        <v>86.525999999999996</v>
      </c>
      <c r="H76" s="67">
        <f t="shared" si="3"/>
        <v>865.26</v>
      </c>
    </row>
    <row r="77" spans="1:8" s="66" customFormat="1" ht="24">
      <c r="A77" s="60" t="str">
        <f>IF((LEN('Copy paste to Here'!G81))&gt;5,((CONCATENATE('Copy paste to Here'!G81," &amp; ",'Copy paste to Here'!D81,"  &amp;  ",'Copy paste to Here'!E81))),"Empty Cell")</f>
        <v>Anodized surgical steel industrial barbell, 14g (1.6mm) with a 5mm cone and casted arrow end &amp; Length: 32mm  &amp;  Color: Gold</v>
      </c>
      <c r="B77" s="61" t="str">
        <f>'Copy paste to Here'!C81</f>
        <v>INTAW</v>
      </c>
      <c r="C77" s="61" t="s">
        <v>790</v>
      </c>
      <c r="D77" s="62">
        <f>'Orginal Invoice'!B81</f>
        <v>10</v>
      </c>
      <c r="E77" s="63">
        <f>'Shipping Invoice'!J81*$N$1</f>
        <v>2.2000000000000002</v>
      </c>
      <c r="F77" s="63">
        <f t="shared" si="1"/>
        <v>22</v>
      </c>
      <c r="G77" s="64">
        <f t="shared" si="2"/>
        <v>86.525999999999996</v>
      </c>
      <c r="H77" s="67">
        <f t="shared" si="3"/>
        <v>865.26</v>
      </c>
    </row>
    <row r="78" spans="1:8" s="66" customFormat="1" ht="36">
      <c r="A78" s="60" t="str">
        <f>IF((LEN('Copy paste to Here'!G82))&gt;5,((CONCATENATE('Copy paste to Here'!G82," &amp; ",'Copy paste to Here'!D82,"  &amp;  ",'Copy paste to Here'!E82))),"Empty Cell")</f>
        <v>Anodized surgical steel industrial barbell, 14g (1.6mm) with a 5mm cone and casted arrow end &amp; Length: 35mm  &amp;  Color: Black</v>
      </c>
      <c r="B78" s="61" t="str">
        <f>'Copy paste to Here'!C82</f>
        <v>INTAW</v>
      </c>
      <c r="C78" s="61" t="s">
        <v>790</v>
      </c>
      <c r="D78" s="62">
        <f>'Orginal Invoice'!B82</f>
        <v>10</v>
      </c>
      <c r="E78" s="63">
        <f>'Shipping Invoice'!J82*$N$1</f>
        <v>2.2000000000000002</v>
      </c>
      <c r="F78" s="63">
        <f t="shared" si="1"/>
        <v>22</v>
      </c>
      <c r="G78" s="64">
        <f t="shared" si="2"/>
        <v>86.525999999999996</v>
      </c>
      <c r="H78" s="67">
        <f t="shared" si="3"/>
        <v>865.26</v>
      </c>
    </row>
    <row r="79" spans="1:8" s="66" customFormat="1" ht="24">
      <c r="A79" s="60" t="str">
        <f>IF((LEN('Copy paste to Here'!G83))&gt;5,((CONCATENATE('Copy paste to Here'!G83," &amp; ",'Copy paste to Here'!D83,"  &amp;  ",'Copy paste to Here'!E83))),"Empty Cell")</f>
        <v>Anodized surgical steel industrial barbell, 14g (1.6mm) with a 5mm cone and casted arrow end &amp; Length: 35mm  &amp;  Color: Gold</v>
      </c>
      <c r="B79" s="61" t="str">
        <f>'Copy paste to Here'!C83</f>
        <v>INTAW</v>
      </c>
      <c r="C79" s="61" t="s">
        <v>790</v>
      </c>
      <c r="D79" s="62">
        <f>'Orginal Invoice'!B83</f>
        <v>10</v>
      </c>
      <c r="E79" s="63">
        <f>'Shipping Invoice'!J83*$N$1</f>
        <v>2.2000000000000002</v>
      </c>
      <c r="F79" s="63">
        <f t="shared" si="1"/>
        <v>22</v>
      </c>
      <c r="G79" s="64">
        <f t="shared" si="2"/>
        <v>86.525999999999996</v>
      </c>
      <c r="H79" s="67">
        <f t="shared" si="3"/>
        <v>865.26</v>
      </c>
    </row>
    <row r="80" spans="1:8" s="66" customFormat="1" ht="36">
      <c r="A80" s="60" t="str">
        <f>IF((LEN('Copy paste to Here'!G84))&gt;5,((CONCATENATE('Copy paste to Here'!G84," &amp; ",'Copy paste to Here'!D84,"  &amp;  ",'Copy paste to Here'!E84))),"Empty Cell")</f>
        <v>Anodized surgical steel industrial barbell, 14g (1.6mm) with a 5mm cone and casted arrow end &amp; Length: 38mm  &amp;  Color: Black</v>
      </c>
      <c r="B80" s="61" t="str">
        <f>'Copy paste to Here'!C84</f>
        <v>INTAW</v>
      </c>
      <c r="C80" s="61" t="s">
        <v>790</v>
      </c>
      <c r="D80" s="62">
        <f>'Orginal Invoice'!B84</f>
        <v>10</v>
      </c>
      <c r="E80" s="63">
        <f>'Shipping Invoice'!J84*$N$1</f>
        <v>2.2000000000000002</v>
      </c>
      <c r="F80" s="63">
        <f t="shared" si="1"/>
        <v>22</v>
      </c>
      <c r="G80" s="64">
        <f t="shared" si="2"/>
        <v>86.525999999999996</v>
      </c>
      <c r="H80" s="67">
        <f t="shared" si="3"/>
        <v>865.26</v>
      </c>
    </row>
    <row r="81" spans="1:8" s="66" customFormat="1" ht="24">
      <c r="A81" s="60" t="str">
        <f>IF((LEN('Copy paste to Here'!G85))&gt;5,((CONCATENATE('Copy paste to Here'!G85," &amp; ",'Copy paste to Here'!D85,"  &amp;  ",'Copy paste to Here'!E85))),"Empty Cell")</f>
        <v>Anodized surgical steel industrial barbell, 14g (1.6mm) with a 5mm cone and casted arrow end &amp; Length: 38mm  &amp;  Color: Gold</v>
      </c>
      <c r="B81" s="61" t="str">
        <f>'Copy paste to Here'!C85</f>
        <v>INTAW</v>
      </c>
      <c r="C81" s="61" t="s">
        <v>790</v>
      </c>
      <c r="D81" s="62">
        <f>'Orginal Invoice'!B85</f>
        <v>10</v>
      </c>
      <c r="E81" s="63">
        <f>'Shipping Invoice'!J85*$N$1</f>
        <v>2.2000000000000002</v>
      </c>
      <c r="F81" s="63">
        <f t="shared" si="1"/>
        <v>22</v>
      </c>
      <c r="G81" s="64">
        <f t="shared" si="2"/>
        <v>86.525999999999996</v>
      </c>
      <c r="H81" s="67">
        <f t="shared" si="3"/>
        <v>865.26</v>
      </c>
    </row>
    <row r="82" spans="1:8" s="66" customFormat="1" ht="36">
      <c r="A82" s="60" t="str">
        <f>IF((LEN('Copy paste to Here'!G86))&gt;5,((CONCATENATE('Copy paste to Here'!G86," &amp; ",'Copy paste to Here'!D86,"  &amp;  ",'Copy paste to Here'!E86))),"Empty Cell")</f>
        <v>Surgical steel labret, 16g (1.2mm) with a 3mm faux pearl ball - length 1/4'' to 5/16'' (6mm - 8mm) &amp; Length: 6mm  &amp;  Color: # 12 in picture</v>
      </c>
      <c r="B82" s="61" t="str">
        <f>'Copy paste to Here'!C86</f>
        <v>LBPR3</v>
      </c>
      <c r="C82" s="61" t="s">
        <v>792</v>
      </c>
      <c r="D82" s="62">
        <f>'Orginal Invoice'!B86</f>
        <v>30</v>
      </c>
      <c r="E82" s="63">
        <f>'Shipping Invoice'!J86*$N$1</f>
        <v>0.27</v>
      </c>
      <c r="F82" s="63">
        <f t="shared" si="1"/>
        <v>8.1000000000000014</v>
      </c>
      <c r="G82" s="64">
        <f t="shared" si="2"/>
        <v>10.6191</v>
      </c>
      <c r="H82" s="67">
        <f t="shared" si="3"/>
        <v>318.57299999999998</v>
      </c>
    </row>
    <row r="83" spans="1:8" s="66" customFormat="1" ht="36">
      <c r="A83" s="60" t="str">
        <f>IF((LEN('Copy paste to Here'!G87))&gt;5,((CONCATENATE('Copy paste to Here'!G87," &amp; ",'Copy paste to Here'!D87,"  &amp;  ",'Copy paste to Here'!E87))),"Empty Cell")</f>
        <v>Surgical steel labret, 16g (1.2mm) with a 3mm faux pearl ball - length 1/4'' to 5/16'' (6mm - 8mm) &amp; Length: 8mm  &amp;  Color: # 12 in picture</v>
      </c>
      <c r="B83" s="61" t="str">
        <f>'Copy paste to Here'!C87</f>
        <v>LBPR3</v>
      </c>
      <c r="C83" s="61" t="s">
        <v>792</v>
      </c>
      <c r="D83" s="62">
        <f>'Orginal Invoice'!B87</f>
        <v>30</v>
      </c>
      <c r="E83" s="63">
        <f>'Shipping Invoice'!J87*$N$1</f>
        <v>0.27</v>
      </c>
      <c r="F83" s="63">
        <f t="shared" ref="F83:F146" si="4">D83*E83</f>
        <v>8.1000000000000014</v>
      </c>
      <c r="G83" s="64">
        <f t="shared" ref="G83:G146" si="5">E83*$E$14</f>
        <v>10.6191</v>
      </c>
      <c r="H83" s="67">
        <f t="shared" ref="H83:H146" si="6">D83*G83</f>
        <v>318.57299999999998</v>
      </c>
    </row>
    <row r="84" spans="1:8" s="66" customFormat="1" ht="24">
      <c r="A84" s="60" t="str">
        <f>IF((LEN('Copy paste to Here'!G88))&gt;5,((CONCATENATE('Copy paste to Here'!G88," &amp; ",'Copy paste to Here'!D88,"  &amp;  ",'Copy paste to Here'!E88))),"Empty Cell")</f>
        <v xml:space="preserve">925 silver ''bend it yourself'' nose stud, 22g (0.6mm) with clear crystal curved shaped top &amp;   &amp;  </v>
      </c>
      <c r="B84" s="61" t="str">
        <f>'Copy paste to Here'!C88</f>
        <v>NYCUM</v>
      </c>
      <c r="C84" s="61" t="s">
        <v>793</v>
      </c>
      <c r="D84" s="62">
        <f>'Orginal Invoice'!B88</f>
        <v>100</v>
      </c>
      <c r="E84" s="63">
        <f>'Shipping Invoice'!J88*$N$1</f>
        <v>3.35</v>
      </c>
      <c r="F84" s="63">
        <f t="shared" si="4"/>
        <v>335</v>
      </c>
      <c r="G84" s="64">
        <f t="shared" si="5"/>
        <v>131.75549999999998</v>
      </c>
      <c r="H84" s="67">
        <f t="shared" si="6"/>
        <v>13175.55</v>
      </c>
    </row>
    <row r="85" spans="1:8" s="66" customFormat="1">
      <c r="A85" s="60" t="str">
        <f>IF((LEN('Copy paste to Here'!G89))&gt;5,((CONCATENATE('Copy paste to Here'!G89," &amp; ",'Copy paste to Here'!D89,"  &amp;  ",'Copy paste to Here'!E89))),"Empty Cell")</f>
        <v xml:space="preserve">Crystal Quartz double flare stone plug &amp; Gauge: 4mm  &amp;  </v>
      </c>
      <c r="B85" s="61" t="str">
        <f>'Copy paste to Here'!C89</f>
        <v>PGSII</v>
      </c>
      <c r="C85" s="61" t="s">
        <v>830</v>
      </c>
      <c r="D85" s="62">
        <f>'Orginal Invoice'!B89</f>
        <v>10</v>
      </c>
      <c r="E85" s="63">
        <f>'Shipping Invoice'!J89*$N$1</f>
        <v>1.4</v>
      </c>
      <c r="F85" s="63">
        <f t="shared" si="4"/>
        <v>14</v>
      </c>
      <c r="G85" s="64">
        <f t="shared" si="5"/>
        <v>55.061999999999998</v>
      </c>
      <c r="H85" s="67">
        <f t="shared" si="6"/>
        <v>550.62</v>
      </c>
    </row>
    <row r="86" spans="1:8" s="66" customFormat="1">
      <c r="A86" s="60" t="str">
        <f>IF((LEN('Copy paste to Here'!G90))&gt;5,((CONCATENATE('Copy paste to Here'!G90," &amp; ",'Copy paste to Here'!D90,"  &amp;  ",'Copy paste to Here'!E90))),"Empty Cell")</f>
        <v xml:space="preserve">Crystal Quartz double flare stone plug &amp; Gauge: 5mm  &amp;  </v>
      </c>
      <c r="B86" s="61" t="str">
        <f>'Copy paste to Here'!C90</f>
        <v>PGSII</v>
      </c>
      <c r="C86" s="61" t="s">
        <v>831</v>
      </c>
      <c r="D86" s="62">
        <f>'Orginal Invoice'!B90</f>
        <v>10</v>
      </c>
      <c r="E86" s="63">
        <f>'Shipping Invoice'!J90*$N$1</f>
        <v>1.69</v>
      </c>
      <c r="F86" s="63">
        <f t="shared" si="4"/>
        <v>16.899999999999999</v>
      </c>
      <c r="G86" s="64">
        <f t="shared" si="5"/>
        <v>66.467699999999994</v>
      </c>
      <c r="H86" s="67">
        <f t="shared" si="6"/>
        <v>664.67699999999991</v>
      </c>
    </row>
    <row r="87" spans="1:8" s="66" customFormat="1">
      <c r="A87" s="60" t="str">
        <f>IF((LEN('Copy paste to Here'!G91))&gt;5,((CONCATENATE('Copy paste to Here'!G91," &amp; ",'Copy paste to Here'!D91,"  &amp;  ",'Copy paste to Here'!E91))),"Empty Cell")</f>
        <v xml:space="preserve">Crystal Quartz double flare stone plug &amp; Gauge: 6mm  &amp;  </v>
      </c>
      <c r="B87" s="61" t="str">
        <f>'Copy paste to Here'!C91</f>
        <v>PGSII</v>
      </c>
      <c r="C87" s="61" t="s">
        <v>832</v>
      </c>
      <c r="D87" s="62">
        <f>'Orginal Invoice'!B91</f>
        <v>10</v>
      </c>
      <c r="E87" s="63">
        <f>'Shipping Invoice'!J91*$N$1</f>
        <v>1.98</v>
      </c>
      <c r="F87" s="63">
        <f t="shared" si="4"/>
        <v>19.8</v>
      </c>
      <c r="G87" s="64">
        <f t="shared" si="5"/>
        <v>77.87339999999999</v>
      </c>
      <c r="H87" s="67">
        <f t="shared" si="6"/>
        <v>778.73399999999992</v>
      </c>
    </row>
    <row r="88" spans="1:8" s="66" customFormat="1">
      <c r="A88" s="60" t="str">
        <f>IF((LEN('Copy paste to Here'!G92))&gt;5,((CONCATENATE('Copy paste to Here'!G92," &amp; ",'Copy paste to Here'!D92,"  &amp;  ",'Copy paste to Here'!E92))),"Empty Cell")</f>
        <v xml:space="preserve">Crystal Quartz double flare stone plug &amp; Gauge: 8mm  &amp;  </v>
      </c>
      <c r="B88" s="61" t="str">
        <f>'Copy paste to Here'!C92</f>
        <v>PGSII</v>
      </c>
      <c r="C88" s="61" t="s">
        <v>833</v>
      </c>
      <c r="D88" s="62">
        <f>'Orginal Invoice'!B92</f>
        <v>10</v>
      </c>
      <c r="E88" s="63">
        <f>'Shipping Invoice'!J92*$N$1</f>
        <v>2.3199999999999998</v>
      </c>
      <c r="F88" s="63">
        <f t="shared" si="4"/>
        <v>23.2</v>
      </c>
      <c r="G88" s="64">
        <f t="shared" si="5"/>
        <v>91.245599999999996</v>
      </c>
      <c r="H88" s="67">
        <f t="shared" si="6"/>
        <v>912.4559999999999</v>
      </c>
    </row>
    <row r="89" spans="1:8" s="66" customFormat="1">
      <c r="A89" s="60" t="str">
        <f>IF((LEN('Copy paste to Here'!G93))&gt;5,((CONCATENATE('Copy paste to Here'!G93," &amp; ",'Copy paste to Here'!D93,"  &amp;  ",'Copy paste to Here'!E93))),"Empty Cell")</f>
        <v xml:space="preserve">Crystal Quartz double flare stone plug &amp; Gauge: 10mm  &amp;  </v>
      </c>
      <c r="B89" s="61" t="str">
        <f>'Copy paste to Here'!C93</f>
        <v>PGSII</v>
      </c>
      <c r="C89" s="61" t="s">
        <v>834</v>
      </c>
      <c r="D89" s="62">
        <f>'Orginal Invoice'!B93</f>
        <v>10</v>
      </c>
      <c r="E89" s="63">
        <f>'Shipping Invoice'!J93*$N$1</f>
        <v>2.71</v>
      </c>
      <c r="F89" s="63">
        <f t="shared" si="4"/>
        <v>27.1</v>
      </c>
      <c r="G89" s="64">
        <f t="shared" si="5"/>
        <v>106.5843</v>
      </c>
      <c r="H89" s="67">
        <f t="shared" si="6"/>
        <v>1065.8430000000001</v>
      </c>
    </row>
    <row r="90" spans="1:8" s="66" customFormat="1">
      <c r="A90" s="60" t="str">
        <f>IF((LEN('Copy paste to Here'!G94))&gt;5,((CONCATENATE('Copy paste to Here'!G94," &amp; ",'Copy paste to Here'!D94,"  &amp;  ",'Copy paste to Here'!E94))),"Empty Cell")</f>
        <v xml:space="preserve">Crystal Quartz double flare stone plug &amp; Gauge: 12mm  &amp;  </v>
      </c>
      <c r="B90" s="61" t="str">
        <f>'Copy paste to Here'!C94</f>
        <v>PGSII</v>
      </c>
      <c r="C90" s="61" t="s">
        <v>835</v>
      </c>
      <c r="D90" s="62">
        <f>'Orginal Invoice'!B94</f>
        <v>10</v>
      </c>
      <c r="E90" s="63">
        <f>'Shipping Invoice'!J94*$N$1</f>
        <v>3.15</v>
      </c>
      <c r="F90" s="63">
        <f t="shared" si="4"/>
        <v>31.5</v>
      </c>
      <c r="G90" s="64">
        <f t="shared" si="5"/>
        <v>123.8895</v>
      </c>
      <c r="H90" s="67">
        <f t="shared" si="6"/>
        <v>1238.895</v>
      </c>
    </row>
    <row r="91" spans="1:8" s="66" customFormat="1" ht="25.5">
      <c r="A91" s="60" t="str">
        <f>IF((LEN('Copy paste to Here'!G95))&gt;5,((CONCATENATE('Copy paste to Here'!G95," &amp; ",'Copy paste to Here'!D95,"  &amp;  ",'Copy paste to Here'!E95))),"Empty Cell")</f>
        <v xml:space="preserve">Crystal Quartz double flare stone plug &amp; Gauge: 14mm  &amp;  </v>
      </c>
      <c r="B91" s="61" t="str">
        <f>'Copy paste to Here'!C95</f>
        <v>PGSII</v>
      </c>
      <c r="C91" s="61" t="s">
        <v>836</v>
      </c>
      <c r="D91" s="62">
        <f>'Orginal Invoice'!B95</f>
        <v>10</v>
      </c>
      <c r="E91" s="63">
        <f>'Shipping Invoice'!J95*$N$1</f>
        <v>3.63</v>
      </c>
      <c r="F91" s="63">
        <f t="shared" si="4"/>
        <v>36.299999999999997</v>
      </c>
      <c r="G91" s="64">
        <f t="shared" si="5"/>
        <v>142.7679</v>
      </c>
      <c r="H91" s="67">
        <f t="shared" si="6"/>
        <v>1427.6790000000001</v>
      </c>
    </row>
    <row r="92" spans="1:8" s="66" customFormat="1">
      <c r="A92" s="60" t="str">
        <f>IF((LEN('Copy paste to Here'!G96))&gt;5,((CONCATENATE('Copy paste to Here'!G96," &amp; ",'Copy paste to Here'!D96,"  &amp;  ",'Copy paste to Here'!E96))),"Empty Cell")</f>
        <v xml:space="preserve">Crystal Quartz double flare stone plug &amp; Gauge: 16mm  &amp;  </v>
      </c>
      <c r="B92" s="61" t="str">
        <f>'Copy paste to Here'!C96</f>
        <v>PGSII</v>
      </c>
      <c r="C92" s="61" t="s">
        <v>837</v>
      </c>
      <c r="D92" s="62">
        <f>'Orginal Invoice'!B96</f>
        <v>10</v>
      </c>
      <c r="E92" s="63">
        <f>'Shipping Invoice'!J96*$N$1</f>
        <v>4.17</v>
      </c>
      <c r="F92" s="63">
        <f t="shared" si="4"/>
        <v>41.7</v>
      </c>
      <c r="G92" s="64">
        <f t="shared" si="5"/>
        <v>164.0061</v>
      </c>
      <c r="H92" s="67">
        <f t="shared" si="6"/>
        <v>1640.0610000000001</v>
      </c>
    </row>
    <row r="93" spans="1:8" s="66" customFormat="1" ht="24">
      <c r="A93" s="60" t="str">
        <f>IF((LEN('Copy paste to Here'!G97))&gt;5,((CONCATENATE('Copy paste to Here'!G97," &amp; ",'Copy paste to Here'!D97,"  &amp;  ",'Copy paste to Here'!E97))),"Empty Cell")</f>
        <v xml:space="preserve">One pair of plain 925 sterling silver hoop earrings, 1.2mm thickness &amp; Size: 8mm  &amp;  </v>
      </c>
      <c r="B93" s="61" t="str">
        <f>'Copy paste to Here'!C97</f>
        <v>PHO</v>
      </c>
      <c r="C93" s="61" t="s">
        <v>838</v>
      </c>
      <c r="D93" s="62">
        <f>'Orginal Invoice'!B97</f>
        <v>30</v>
      </c>
      <c r="E93" s="63">
        <f>'Shipping Invoice'!J97*$N$1</f>
        <v>1.1399999999999999</v>
      </c>
      <c r="F93" s="63">
        <f t="shared" si="4"/>
        <v>34.199999999999996</v>
      </c>
      <c r="G93" s="64">
        <f t="shared" si="5"/>
        <v>44.836199999999991</v>
      </c>
      <c r="H93" s="67">
        <f t="shared" si="6"/>
        <v>1345.0859999999998</v>
      </c>
    </row>
    <row r="94" spans="1:8" s="66" customFormat="1" ht="24">
      <c r="A94" s="60" t="str">
        <f>IF((LEN('Copy paste to Here'!G98))&gt;5,((CONCATENATE('Copy paste to Here'!G98," &amp; ",'Copy paste to Here'!D98,"  &amp;  ",'Copy paste to Here'!E98))),"Empty Cell")</f>
        <v xml:space="preserve">One pair of plain 925 sterling silver hoop earrings, 1.2mm thickness &amp; Size: 10mm  &amp;  </v>
      </c>
      <c r="B94" s="61" t="str">
        <f>'Copy paste to Here'!C98</f>
        <v>PHO</v>
      </c>
      <c r="C94" s="61" t="s">
        <v>839</v>
      </c>
      <c r="D94" s="62">
        <f>'Orginal Invoice'!B98</f>
        <v>30</v>
      </c>
      <c r="E94" s="63">
        <f>'Shipping Invoice'!J98*$N$1</f>
        <v>1.35</v>
      </c>
      <c r="F94" s="63">
        <f t="shared" si="4"/>
        <v>40.5</v>
      </c>
      <c r="G94" s="64">
        <f t="shared" si="5"/>
        <v>53.095500000000001</v>
      </c>
      <c r="H94" s="67">
        <f t="shared" si="6"/>
        <v>1592.865</v>
      </c>
    </row>
    <row r="95" spans="1:8" s="66" customFormat="1" ht="24">
      <c r="A95" s="60" t="str">
        <f>IF((LEN('Copy paste to Here'!G99))&gt;5,((CONCATENATE('Copy paste to Here'!G99," &amp; ",'Copy paste to Here'!D99,"  &amp;  ",'Copy paste to Here'!E99))),"Empty Cell")</f>
        <v xml:space="preserve">One pair of 925 sterling silver hollow hoop earrings, 16g (1.2mm) with real 18k gold plating &amp; Size: 8mm  &amp;  </v>
      </c>
      <c r="B95" s="61" t="str">
        <f>'Copy paste to Here'!C99</f>
        <v>PHORG</v>
      </c>
      <c r="C95" s="61" t="s">
        <v>840</v>
      </c>
      <c r="D95" s="62">
        <f>'Orginal Invoice'!B99</f>
        <v>30</v>
      </c>
      <c r="E95" s="63">
        <f>'Shipping Invoice'!J99*$N$1</f>
        <v>1.76</v>
      </c>
      <c r="F95" s="63">
        <f t="shared" si="4"/>
        <v>52.8</v>
      </c>
      <c r="G95" s="64">
        <f t="shared" si="5"/>
        <v>69.220799999999997</v>
      </c>
      <c r="H95" s="67">
        <f t="shared" si="6"/>
        <v>2076.6239999999998</v>
      </c>
    </row>
    <row r="96" spans="1:8" s="66" customFormat="1" ht="25.5">
      <c r="A96" s="60" t="str">
        <f>IF((LEN('Copy paste to Here'!G100))&gt;5,((CONCATENATE('Copy paste to Here'!G100," &amp; ",'Copy paste to Here'!D100,"  &amp;  ",'Copy paste to Here'!E100))),"Empty Cell")</f>
        <v xml:space="preserve">One pair of 925 sterling silver hollow hoop earrings, 16g (1.2mm) with real 18k gold plating &amp; Size: 10mm  &amp;  </v>
      </c>
      <c r="B96" s="61" t="str">
        <f>'Copy paste to Here'!C100</f>
        <v>PHORG</v>
      </c>
      <c r="C96" s="61" t="s">
        <v>841</v>
      </c>
      <c r="D96" s="62">
        <f>'Orginal Invoice'!B100</f>
        <v>30</v>
      </c>
      <c r="E96" s="63">
        <f>'Shipping Invoice'!J100*$N$1</f>
        <v>2.1800000000000002</v>
      </c>
      <c r="F96" s="63">
        <f t="shared" si="4"/>
        <v>65.400000000000006</v>
      </c>
      <c r="G96" s="64">
        <f t="shared" si="5"/>
        <v>85.739400000000003</v>
      </c>
      <c r="H96" s="67">
        <f t="shared" si="6"/>
        <v>2572.1820000000002</v>
      </c>
    </row>
    <row r="97" spans="1:8" s="66" customFormat="1">
      <c r="A97" s="60" t="str">
        <f>' Invoice'!H122</f>
        <v xml:space="preserve">316L steel barbell, 1.6mm (14g) with two 5mm pearl balls. </v>
      </c>
      <c r="B97" s="61" t="str">
        <f>' Invoice'!C122</f>
        <v>NPPR5G</v>
      </c>
      <c r="C97" s="61"/>
      <c r="D97" s="62">
        <f>' Invoice'!B122</f>
        <v>50</v>
      </c>
      <c r="E97" s="63">
        <f>' Invoice'!I122</f>
        <v>0.27</v>
      </c>
      <c r="F97" s="63">
        <f>D97*E97</f>
        <v>13.5</v>
      </c>
      <c r="G97" s="64">
        <f>E97*$E$14</f>
        <v>10.6191</v>
      </c>
      <c r="H97" s="67">
        <f>D97*G97</f>
        <v>530.95499999999993</v>
      </c>
    </row>
    <row r="98" spans="1:8" s="66" customFormat="1" ht="36">
      <c r="A98" s="60" t="str">
        <f>' Invoice'!H123</f>
        <v>Display board with  60 pairs of assorted 925 sterling silver &amp; 18kt gold plating earring studs with 2mm to 8mm round clear prong set CZ stones</v>
      </c>
      <c r="B98" s="61" t="str">
        <f>' Invoice'!C123</f>
        <v>BRRZMX1</v>
      </c>
      <c r="C98" s="61"/>
      <c r="D98" s="62">
        <f>' Invoice'!B123</f>
        <v>2</v>
      </c>
      <c r="E98" s="63">
        <f>' Invoice'!I123</f>
        <v>101.08</v>
      </c>
      <c r="F98" s="63">
        <f>D98*E98</f>
        <v>202.16</v>
      </c>
      <c r="G98" s="64">
        <f>E98*$E$14</f>
        <v>3975.4763999999996</v>
      </c>
      <c r="H98" s="67">
        <f>D98*G98</f>
        <v>7950.9527999999991</v>
      </c>
    </row>
    <row r="99" spans="1:8" s="66" customFormat="1" ht="36">
      <c r="A99" s="60" t="str">
        <f>' Invoice'!H124</f>
        <v>Display board with  60 pairs of assorted 925 sterling silver &amp; 18kt gold plating earring studs with 2mm to 8mm square clear prong set CZ stones</v>
      </c>
      <c r="B99" s="61" t="str">
        <f>' Invoice'!C124</f>
        <v>BRQZMX1</v>
      </c>
      <c r="C99" s="61"/>
      <c r="D99" s="62">
        <f>' Invoice'!B124</f>
        <v>2</v>
      </c>
      <c r="E99" s="63">
        <f>' Invoice'!I124</f>
        <v>114.56</v>
      </c>
      <c r="F99" s="63">
        <f t="shared" si="4"/>
        <v>229.12</v>
      </c>
      <c r="G99" s="64">
        <f t="shared" si="5"/>
        <v>4505.6448</v>
      </c>
      <c r="H99" s="67">
        <f t="shared" si="6"/>
        <v>9011.2896000000001</v>
      </c>
    </row>
    <row r="100" spans="1:8" s="66" customFormat="1">
      <c r="A100" s="60" t="str">
        <f>' Invoice'!H125</f>
        <v>Pearl  ball 5 mm. ( loose )</v>
      </c>
      <c r="B100" s="61" t="str">
        <f>' Invoice'!C125</f>
        <v>PR5</v>
      </c>
      <c r="C100" s="61"/>
      <c r="D100" s="62">
        <f>' Invoice'!B125</f>
        <v>100</v>
      </c>
      <c r="E100" s="63">
        <f>' Invoice'!I125</f>
        <v>0.11</v>
      </c>
      <c r="F100" s="63">
        <f t="shared" si="4"/>
        <v>11</v>
      </c>
      <c r="G100" s="64">
        <f t="shared" si="5"/>
        <v>4.3262999999999998</v>
      </c>
      <c r="H100" s="67">
        <f t="shared" si="6"/>
        <v>432.63</v>
      </c>
    </row>
    <row r="101" spans="1:8" s="66" customFormat="1" ht="25.5">
      <c r="A101" s="60" t="str">
        <f>' Invoice'!H126</f>
        <v>Pack of 10 pcs. of bioflex barbell posts with external threading, 14g (1.6mm)</v>
      </c>
      <c r="B101" s="61" t="str">
        <f>' Invoice'!C126</f>
        <v>XABB14G</v>
      </c>
      <c r="C101" s="61"/>
      <c r="D101" s="62">
        <f>' Invoice'!B126</f>
        <v>5</v>
      </c>
      <c r="E101" s="63">
        <f>' Invoice'!I126</f>
        <v>0.76</v>
      </c>
      <c r="F101" s="63">
        <f t="shared" si="4"/>
        <v>3.8</v>
      </c>
      <c r="G101" s="64">
        <f t="shared" si="5"/>
        <v>29.890799999999999</v>
      </c>
      <c r="H101" s="67">
        <f t="shared" si="6"/>
        <v>149.45400000000001</v>
      </c>
    </row>
    <row r="102" spans="1:8" s="66" customFormat="1" hidden="1">
      <c r="A102" s="60">
        <f>' Invoice'!H127</f>
        <v>0</v>
      </c>
      <c r="B102" s="61">
        <f>'Copy paste to Here'!C106</f>
        <v>0</v>
      </c>
      <c r="C102" s="61"/>
      <c r="D102" s="62"/>
      <c r="E102" s="63"/>
      <c r="F102" s="63">
        <f t="shared" si="4"/>
        <v>0</v>
      </c>
      <c r="G102" s="64">
        <f t="shared" si="5"/>
        <v>0</v>
      </c>
      <c r="H102" s="67">
        <f t="shared" si="6"/>
        <v>0</v>
      </c>
    </row>
    <row r="103" spans="1:8" s="66" customFormat="1">
      <c r="A103" s="60" t="str">
        <f>IF((LEN('Copy paste to Here'!G107))&gt;5,((CONCATENATE('Copy paste to Here'!G107," &amp; ",'Copy paste to Here'!D107,"  &amp;  ",'Copy paste to Here'!E107))),"Empty Cell")</f>
        <v>Empty Cell</v>
      </c>
      <c r="B103" s="61">
        <f>'Copy paste to Here'!C107</f>
        <v>0</v>
      </c>
      <c r="C103" s="61"/>
      <c r="D103" s="62"/>
      <c r="E103" s="63"/>
      <c r="F103" s="63">
        <f t="shared" si="4"/>
        <v>0</v>
      </c>
      <c r="G103" s="64">
        <f t="shared" si="5"/>
        <v>0</v>
      </c>
      <c r="H103" s="67">
        <f t="shared" si="6"/>
        <v>0</v>
      </c>
    </row>
    <row r="104" spans="1:8" s="66" customFormat="1">
      <c r="A104" s="60" t="str">
        <f>IF((LEN('Copy paste to Here'!G108))&gt;5,((CONCATENATE('Copy paste to Here'!G108," &amp; ",'Copy paste to Here'!D108,"  &amp;  ",'Copy paste to Here'!E108))),"Empty Cell")</f>
        <v>Empty Cell</v>
      </c>
      <c r="B104" s="61">
        <f>'Copy paste to Here'!C108</f>
        <v>0</v>
      </c>
      <c r="C104" s="61"/>
      <c r="D104" s="62"/>
      <c r="E104" s="63"/>
      <c r="F104" s="63">
        <f t="shared" si="4"/>
        <v>0</v>
      </c>
      <c r="G104" s="64">
        <f t="shared" si="5"/>
        <v>0</v>
      </c>
      <c r="H104" s="67">
        <f t="shared" si="6"/>
        <v>0</v>
      </c>
    </row>
    <row r="105" spans="1:8" s="66" customFormat="1" hidden="1">
      <c r="A105" s="60" t="str">
        <f>IF((LEN('Copy paste to Here'!G109))&gt;5,((CONCATENATE('Copy paste to Here'!G109," &amp; ",'Copy paste to Here'!D109,"  &amp;  ",'Copy paste to Here'!E109))),"Empty Cell")</f>
        <v>Empty Cell</v>
      </c>
      <c r="B105" s="61">
        <f>'Copy paste to Here'!C109</f>
        <v>0</v>
      </c>
      <c r="C105" s="61"/>
      <c r="D105" s="62"/>
      <c r="E105" s="63"/>
      <c r="F105" s="63">
        <f t="shared" si="4"/>
        <v>0</v>
      </c>
      <c r="G105" s="64">
        <f t="shared" si="5"/>
        <v>0</v>
      </c>
      <c r="H105" s="67">
        <f t="shared" si="6"/>
        <v>0</v>
      </c>
    </row>
    <row r="106" spans="1:8" s="66" customFormat="1" hidden="1">
      <c r="A106" s="60" t="str">
        <f>IF((LEN('Copy paste to Here'!G110))&gt;5,((CONCATENATE('Copy paste to Here'!G110," &amp; ",'Copy paste to Here'!D110,"  &amp;  ",'Copy paste to Here'!E110))),"Empty Cell")</f>
        <v>Empty Cell</v>
      </c>
      <c r="B106" s="61">
        <f>'Copy paste to Here'!C110</f>
        <v>0</v>
      </c>
      <c r="C106" s="61"/>
      <c r="D106" s="62"/>
      <c r="E106" s="63"/>
      <c r="F106" s="63">
        <f t="shared" si="4"/>
        <v>0</v>
      </c>
      <c r="G106" s="64">
        <f t="shared" si="5"/>
        <v>0</v>
      </c>
      <c r="H106" s="67">
        <f t="shared" si="6"/>
        <v>0</v>
      </c>
    </row>
    <row r="107" spans="1:8" s="66" customFormat="1" hidden="1">
      <c r="A107" s="60" t="str">
        <f>IF((LEN('Copy paste to Here'!G111))&gt;5,((CONCATENATE('Copy paste to Here'!G111," &amp; ",'Copy paste to Here'!D111,"  &amp;  ",'Copy paste to Here'!E111))),"Empty Cell")</f>
        <v>Empty Cell</v>
      </c>
      <c r="B107" s="61">
        <f>'Copy paste to Here'!C111</f>
        <v>0</v>
      </c>
      <c r="C107" s="61"/>
      <c r="D107" s="62"/>
      <c r="E107" s="63"/>
      <c r="F107" s="63">
        <f t="shared" si="4"/>
        <v>0</v>
      </c>
      <c r="G107" s="64">
        <f t="shared" si="5"/>
        <v>0</v>
      </c>
      <c r="H107" s="67">
        <f t="shared" si="6"/>
        <v>0</v>
      </c>
    </row>
    <row r="108" spans="1:8" s="66" customFormat="1" hidden="1">
      <c r="A108" s="60" t="str">
        <f>IF((LEN('Copy paste to Here'!G112))&gt;5,((CONCATENATE('Copy paste to Here'!G112," &amp; ",'Copy paste to Here'!D112,"  &amp;  ",'Copy paste to Here'!E112))),"Empty Cell")</f>
        <v>Empty Cell</v>
      </c>
      <c r="B108" s="61">
        <f>'Copy paste to Here'!C112</f>
        <v>0</v>
      </c>
      <c r="C108" s="61"/>
      <c r="D108" s="62"/>
      <c r="E108" s="63"/>
      <c r="F108" s="63">
        <f t="shared" si="4"/>
        <v>0</v>
      </c>
      <c r="G108" s="64">
        <f t="shared" si="5"/>
        <v>0</v>
      </c>
      <c r="H108" s="67">
        <f t="shared" si="6"/>
        <v>0</v>
      </c>
    </row>
    <row r="109" spans="1:8" s="66" customFormat="1" hidden="1">
      <c r="A109" s="60" t="str">
        <f>IF((LEN('Copy paste to Here'!G113))&gt;5,((CONCATENATE('Copy paste to Here'!G113," &amp; ",'Copy paste to Here'!D113,"  &amp;  ",'Copy paste to Here'!E113))),"Empty Cell")</f>
        <v>Empty Cell</v>
      </c>
      <c r="B109" s="61">
        <f>'Copy paste to Here'!C113</f>
        <v>0</v>
      </c>
      <c r="C109" s="61"/>
      <c r="D109" s="62"/>
      <c r="E109" s="63"/>
      <c r="F109" s="63">
        <f t="shared" si="4"/>
        <v>0</v>
      </c>
      <c r="G109" s="64">
        <f t="shared" si="5"/>
        <v>0</v>
      </c>
      <c r="H109" s="67">
        <f t="shared" si="6"/>
        <v>0</v>
      </c>
    </row>
    <row r="110" spans="1:8" s="66" customFormat="1" hidden="1">
      <c r="A110" s="60" t="str">
        <f>IF((LEN('Copy paste to Here'!G114))&gt;5,((CONCATENATE('Copy paste to Here'!G114," &amp; ",'Copy paste to Here'!D114,"  &amp;  ",'Copy paste to Here'!E114))),"Empty Cell")</f>
        <v>Empty Cell</v>
      </c>
      <c r="B110" s="61">
        <f>'Copy paste to Here'!C114</f>
        <v>0</v>
      </c>
      <c r="C110" s="61"/>
      <c r="D110" s="62"/>
      <c r="E110" s="63"/>
      <c r="F110" s="63">
        <f t="shared" si="4"/>
        <v>0</v>
      </c>
      <c r="G110" s="64">
        <f t="shared" si="5"/>
        <v>0</v>
      </c>
      <c r="H110" s="67">
        <f t="shared" si="6"/>
        <v>0</v>
      </c>
    </row>
    <row r="111" spans="1:8" s="66" customFormat="1" hidden="1">
      <c r="A111" s="60" t="str">
        <f>IF((LEN('Copy paste to Here'!G115))&gt;5,((CONCATENATE('Copy paste to Here'!G115," &amp; ",'Copy paste to Here'!D115,"  &amp;  ",'Copy paste to Here'!E115))),"Empty Cell")</f>
        <v>Empty Cell</v>
      </c>
      <c r="B111" s="61">
        <f>'Copy paste to Here'!C115</f>
        <v>0</v>
      </c>
      <c r="C111" s="61"/>
      <c r="D111" s="62"/>
      <c r="E111" s="63"/>
      <c r="F111" s="63">
        <f t="shared" si="4"/>
        <v>0</v>
      </c>
      <c r="G111" s="64">
        <f t="shared" si="5"/>
        <v>0</v>
      </c>
      <c r="H111" s="67">
        <f t="shared" si="6"/>
        <v>0</v>
      </c>
    </row>
    <row r="112" spans="1:8" s="66" customFormat="1" hidden="1">
      <c r="A112" s="60" t="str">
        <f>IF((LEN('Copy paste to Here'!G116))&gt;5,((CONCATENATE('Copy paste to Here'!G116," &amp; ",'Copy paste to Here'!D116,"  &amp;  ",'Copy paste to Here'!E116))),"Empty Cell")</f>
        <v>Empty Cell</v>
      </c>
      <c r="B112" s="61">
        <f>'Copy paste to Here'!C116</f>
        <v>0</v>
      </c>
      <c r="C112" s="61"/>
      <c r="D112" s="62"/>
      <c r="E112" s="63"/>
      <c r="F112" s="63">
        <f t="shared" si="4"/>
        <v>0</v>
      </c>
      <c r="G112" s="64">
        <f t="shared" si="5"/>
        <v>0</v>
      </c>
      <c r="H112" s="67">
        <f t="shared" si="6"/>
        <v>0</v>
      </c>
    </row>
    <row r="113" spans="1:8" s="66" customFormat="1" hidden="1">
      <c r="A113" s="60" t="str">
        <f>IF((LEN('Copy paste to Here'!G117))&gt;5,((CONCATENATE('Copy paste to Here'!G117," &amp; ",'Copy paste to Here'!D117,"  &amp;  ",'Copy paste to Here'!E117))),"Empty Cell")</f>
        <v>Empty Cell</v>
      </c>
      <c r="B113" s="61">
        <f>'Copy paste to Here'!C117</f>
        <v>0</v>
      </c>
      <c r="C113" s="61"/>
      <c r="D113" s="62"/>
      <c r="E113" s="63"/>
      <c r="F113" s="63">
        <f t="shared" si="4"/>
        <v>0</v>
      </c>
      <c r="G113" s="64">
        <f t="shared" si="5"/>
        <v>0</v>
      </c>
      <c r="H113" s="67">
        <f t="shared" si="6"/>
        <v>0</v>
      </c>
    </row>
    <row r="114" spans="1:8" s="66" customFormat="1" hidden="1">
      <c r="A114" s="60" t="str">
        <f>IF((LEN('Copy paste to Here'!G118))&gt;5,((CONCATENATE('Copy paste to Here'!G118," &amp; ",'Copy paste to Here'!D118,"  &amp;  ",'Copy paste to Here'!E118))),"Empty Cell")</f>
        <v>Empty Cell</v>
      </c>
      <c r="B114" s="61">
        <f>'Copy paste to Here'!C118</f>
        <v>0</v>
      </c>
      <c r="C114" s="61"/>
      <c r="D114" s="62"/>
      <c r="E114" s="63"/>
      <c r="F114" s="63">
        <f t="shared" si="4"/>
        <v>0</v>
      </c>
      <c r="G114" s="64">
        <f t="shared" si="5"/>
        <v>0</v>
      </c>
      <c r="H114" s="67">
        <f t="shared" si="6"/>
        <v>0</v>
      </c>
    </row>
    <row r="115" spans="1:8" s="66" customFormat="1" hidden="1">
      <c r="A115" s="60" t="str">
        <f>IF((LEN('Copy paste to Here'!G119))&gt;5,((CONCATENATE('Copy paste to Here'!G119," &amp; ",'Copy paste to Here'!D119,"  &amp;  ",'Copy paste to Here'!E119))),"Empty Cell")</f>
        <v>Empty Cell</v>
      </c>
      <c r="B115" s="61">
        <f>'Copy paste to Here'!C119</f>
        <v>0</v>
      </c>
      <c r="C115" s="61"/>
      <c r="D115" s="62"/>
      <c r="E115" s="63"/>
      <c r="F115" s="63">
        <f t="shared" si="4"/>
        <v>0</v>
      </c>
      <c r="G115" s="64">
        <f t="shared" si="5"/>
        <v>0</v>
      </c>
      <c r="H115" s="67">
        <f t="shared" si="6"/>
        <v>0</v>
      </c>
    </row>
    <row r="116" spans="1:8" s="66" customFormat="1" hidden="1">
      <c r="A116" s="60" t="str">
        <f>IF((LEN('Copy paste to Here'!G120))&gt;5,((CONCATENATE('Copy paste to Here'!G120," &amp; ",'Copy paste to Here'!D120,"  &amp;  ",'Copy paste to Here'!E120))),"Empty Cell")</f>
        <v>Empty Cell</v>
      </c>
      <c r="B116" s="61">
        <f>'Copy paste to Here'!C120</f>
        <v>0</v>
      </c>
      <c r="C116" s="61"/>
      <c r="D116" s="62"/>
      <c r="E116" s="63"/>
      <c r="F116" s="63">
        <f t="shared" si="4"/>
        <v>0</v>
      </c>
      <c r="G116" s="64">
        <f t="shared" si="5"/>
        <v>0</v>
      </c>
      <c r="H116" s="67">
        <f t="shared" si="6"/>
        <v>0</v>
      </c>
    </row>
    <row r="117" spans="1:8" s="66" customFormat="1" hidden="1">
      <c r="A117" s="60" t="str">
        <f>IF((LEN('Copy paste to Here'!G121))&gt;5,((CONCATENATE('Copy paste to Here'!G121," &amp; ",'Copy paste to Here'!D121,"  &amp;  ",'Copy paste to Here'!E121))),"Empty Cell")</f>
        <v>Empty Cell</v>
      </c>
      <c r="B117" s="61">
        <f>'Copy paste to Here'!C121</f>
        <v>0</v>
      </c>
      <c r="C117" s="61"/>
      <c r="D117" s="62"/>
      <c r="E117" s="63"/>
      <c r="F117" s="63">
        <f t="shared" si="4"/>
        <v>0</v>
      </c>
      <c r="G117" s="64">
        <f t="shared" si="5"/>
        <v>0</v>
      </c>
      <c r="H117" s="67">
        <f t="shared" si="6"/>
        <v>0</v>
      </c>
    </row>
    <row r="118" spans="1:8" s="66" customFormat="1" hidden="1">
      <c r="A118" s="60" t="str">
        <f>IF((LEN('Copy paste to Here'!G122))&gt;5,((CONCATENATE('Copy paste to Here'!G122," &amp; ",'Copy paste to Here'!D122,"  &amp;  ",'Copy paste to Here'!E122))),"Empty Cell")</f>
        <v>Empty Cell</v>
      </c>
      <c r="B118" s="61">
        <f>'Copy paste to Here'!C122</f>
        <v>0</v>
      </c>
      <c r="C118" s="61"/>
      <c r="D118" s="62"/>
      <c r="E118" s="63"/>
      <c r="F118" s="63">
        <f t="shared" si="4"/>
        <v>0</v>
      </c>
      <c r="G118" s="64">
        <f t="shared" si="5"/>
        <v>0</v>
      </c>
      <c r="H118" s="67">
        <f t="shared" si="6"/>
        <v>0</v>
      </c>
    </row>
    <row r="119" spans="1:8" s="66" customFormat="1" hidden="1">
      <c r="A119" s="60" t="str">
        <f>IF((LEN('Copy paste to Here'!G123))&gt;5,((CONCATENATE('Copy paste to Here'!G123," &amp; ",'Copy paste to Here'!D123,"  &amp;  ",'Copy paste to Here'!E123))),"Empty Cell")</f>
        <v>Empty Cell</v>
      </c>
      <c r="B119" s="61">
        <f>'Copy paste to Here'!C123</f>
        <v>0</v>
      </c>
      <c r="C119" s="61"/>
      <c r="D119" s="62"/>
      <c r="E119" s="63"/>
      <c r="F119" s="63">
        <f t="shared" si="4"/>
        <v>0</v>
      </c>
      <c r="G119" s="64">
        <f t="shared" si="5"/>
        <v>0</v>
      </c>
      <c r="H119" s="67">
        <f t="shared" si="6"/>
        <v>0</v>
      </c>
    </row>
    <row r="120" spans="1:8" s="66" customFormat="1" hidden="1">
      <c r="A120" s="60" t="str">
        <f>IF((LEN('Copy paste to Here'!G124))&gt;5,((CONCATENATE('Copy paste to Here'!G124," &amp; ",'Copy paste to Here'!D124,"  &amp;  ",'Copy paste to Here'!E124))),"Empty Cell")</f>
        <v>Empty Cell</v>
      </c>
      <c r="B120" s="61">
        <f>'Copy paste to Here'!C124</f>
        <v>0</v>
      </c>
      <c r="C120" s="61"/>
      <c r="D120" s="62"/>
      <c r="E120" s="63"/>
      <c r="F120" s="63">
        <f t="shared" si="4"/>
        <v>0</v>
      </c>
      <c r="G120" s="64">
        <f t="shared" si="5"/>
        <v>0</v>
      </c>
      <c r="H120" s="67">
        <f t="shared" si="6"/>
        <v>0</v>
      </c>
    </row>
    <row r="121" spans="1:8" s="66" customFormat="1" hidden="1">
      <c r="A121" s="60" t="str">
        <f>IF((LEN('Copy paste to Here'!G125))&gt;5,((CONCATENATE('Copy paste to Here'!G125," &amp; ",'Copy paste to Here'!D125,"  &amp;  ",'Copy paste to Here'!E125))),"Empty Cell")</f>
        <v>Empty Cell</v>
      </c>
      <c r="B121" s="61">
        <f>'Copy paste to Here'!C125</f>
        <v>0</v>
      </c>
      <c r="C121" s="61"/>
      <c r="D121" s="62"/>
      <c r="E121" s="63"/>
      <c r="F121" s="63">
        <f t="shared" si="4"/>
        <v>0</v>
      </c>
      <c r="G121" s="64">
        <f t="shared" si="5"/>
        <v>0</v>
      </c>
      <c r="H121" s="67">
        <f t="shared" si="6"/>
        <v>0</v>
      </c>
    </row>
    <row r="122" spans="1:8" s="66" customFormat="1" hidden="1">
      <c r="A122" s="60" t="str">
        <f>IF((LEN('Copy paste to Here'!G126))&gt;5,((CONCATENATE('Copy paste to Here'!G126," &amp; ",'Copy paste to Here'!D126,"  &amp;  ",'Copy paste to Here'!E126))),"Empty Cell")</f>
        <v>Empty Cell</v>
      </c>
      <c r="B122" s="61">
        <f>'Copy paste to Here'!C126</f>
        <v>0</v>
      </c>
      <c r="C122" s="61"/>
      <c r="D122" s="62"/>
      <c r="E122" s="63"/>
      <c r="F122" s="63">
        <f t="shared" si="4"/>
        <v>0</v>
      </c>
      <c r="G122" s="64">
        <f t="shared" si="5"/>
        <v>0</v>
      </c>
      <c r="H122" s="67">
        <f t="shared" si="6"/>
        <v>0</v>
      </c>
    </row>
    <row r="123" spans="1:8" s="66" customFormat="1" hidden="1">
      <c r="A123" s="60" t="str">
        <f>IF((LEN('Copy paste to Here'!G127))&gt;5,((CONCATENATE('Copy paste to Here'!G127," &amp; ",'Copy paste to Here'!D127,"  &amp;  ",'Copy paste to Here'!E127))),"Empty Cell")</f>
        <v>Empty Cell</v>
      </c>
      <c r="B123" s="61">
        <f>'Copy paste to Here'!C127</f>
        <v>0</v>
      </c>
      <c r="C123" s="61"/>
      <c r="D123" s="62"/>
      <c r="E123" s="63"/>
      <c r="F123" s="63">
        <f t="shared" si="4"/>
        <v>0</v>
      </c>
      <c r="G123" s="64">
        <f t="shared" si="5"/>
        <v>0</v>
      </c>
      <c r="H123" s="67">
        <f t="shared" si="6"/>
        <v>0</v>
      </c>
    </row>
    <row r="124" spans="1:8" s="66" customFormat="1" hidden="1">
      <c r="A124" s="60" t="str">
        <f>IF((LEN('Copy paste to Here'!G128))&gt;5,((CONCATENATE('Copy paste to Here'!G128," &amp; ",'Copy paste to Here'!D128,"  &amp;  ",'Copy paste to Here'!E128))),"Empty Cell")</f>
        <v>Empty Cell</v>
      </c>
      <c r="B124" s="61">
        <f>'Copy paste to Here'!C128</f>
        <v>0</v>
      </c>
      <c r="C124" s="61"/>
      <c r="D124" s="62"/>
      <c r="E124" s="63"/>
      <c r="F124" s="63">
        <f t="shared" si="4"/>
        <v>0</v>
      </c>
      <c r="G124" s="64">
        <f t="shared" si="5"/>
        <v>0</v>
      </c>
      <c r="H124" s="67">
        <f t="shared" si="6"/>
        <v>0</v>
      </c>
    </row>
    <row r="125" spans="1:8" s="66" customFormat="1" hidden="1">
      <c r="A125" s="60" t="str">
        <f>IF((LEN('Copy paste to Here'!G129))&gt;5,((CONCATENATE('Copy paste to Here'!G129," &amp; ",'Copy paste to Here'!D129,"  &amp;  ",'Copy paste to Here'!E129))),"Empty Cell")</f>
        <v>Empty Cell</v>
      </c>
      <c r="B125" s="61">
        <f>'Copy paste to Here'!C129</f>
        <v>0</v>
      </c>
      <c r="C125" s="61"/>
      <c r="D125" s="62"/>
      <c r="E125" s="63"/>
      <c r="F125" s="63">
        <f t="shared" si="4"/>
        <v>0</v>
      </c>
      <c r="G125" s="64">
        <f t="shared" si="5"/>
        <v>0</v>
      </c>
      <c r="H125" s="67">
        <f t="shared" si="6"/>
        <v>0</v>
      </c>
    </row>
    <row r="126" spans="1:8" s="66" customFormat="1" hidden="1">
      <c r="A126" s="60" t="str">
        <f>IF((LEN('Copy paste to Here'!G130))&gt;5,((CONCATENATE('Copy paste to Here'!G130," &amp; ",'Copy paste to Here'!D130,"  &amp;  ",'Copy paste to Here'!E130))),"Empty Cell")</f>
        <v>Empty Cell</v>
      </c>
      <c r="B126" s="61">
        <f>'Copy paste to Here'!C130</f>
        <v>0</v>
      </c>
      <c r="C126" s="61"/>
      <c r="D126" s="62"/>
      <c r="E126" s="63"/>
      <c r="F126" s="63">
        <f t="shared" si="4"/>
        <v>0</v>
      </c>
      <c r="G126" s="64">
        <f t="shared" si="5"/>
        <v>0</v>
      </c>
      <c r="H126" s="67">
        <f t="shared" si="6"/>
        <v>0</v>
      </c>
    </row>
    <row r="127" spans="1:8" s="66" customFormat="1" hidden="1">
      <c r="A127" s="60" t="str">
        <f>IF((LEN('Copy paste to Here'!G131))&gt;5,((CONCATENATE('Copy paste to Here'!G131," &amp; ",'Copy paste to Here'!D131,"  &amp;  ",'Copy paste to Here'!E131))),"Empty Cell")</f>
        <v>Empty Cell</v>
      </c>
      <c r="B127" s="61">
        <f>'Copy paste to Here'!C131</f>
        <v>0</v>
      </c>
      <c r="C127" s="61"/>
      <c r="D127" s="62"/>
      <c r="E127" s="63"/>
      <c r="F127" s="63">
        <f t="shared" si="4"/>
        <v>0</v>
      </c>
      <c r="G127" s="64">
        <f t="shared" si="5"/>
        <v>0</v>
      </c>
      <c r="H127" s="67">
        <f t="shared" si="6"/>
        <v>0</v>
      </c>
    </row>
    <row r="128" spans="1:8" s="66" customFormat="1" hidden="1">
      <c r="A128" s="60" t="str">
        <f>IF((LEN('Copy paste to Here'!G132))&gt;5,((CONCATENATE('Copy paste to Here'!G132," &amp; ",'Copy paste to Here'!D132,"  &amp;  ",'Copy paste to Here'!E132))),"Empty Cell")</f>
        <v>Empty Cell</v>
      </c>
      <c r="B128" s="61">
        <f>'Copy paste to Here'!C132</f>
        <v>0</v>
      </c>
      <c r="C128" s="61"/>
      <c r="D128" s="62"/>
      <c r="E128" s="63"/>
      <c r="F128" s="63">
        <f t="shared" si="4"/>
        <v>0</v>
      </c>
      <c r="G128" s="64">
        <f t="shared" si="5"/>
        <v>0</v>
      </c>
      <c r="H128" s="67">
        <f t="shared" si="6"/>
        <v>0</v>
      </c>
    </row>
    <row r="129" spans="1:8" s="66" customFormat="1" hidden="1">
      <c r="A129" s="60" t="str">
        <f>IF((LEN('Copy paste to Here'!G133))&gt;5,((CONCATENATE('Copy paste to Here'!G133," &amp; ",'Copy paste to Here'!D133,"  &amp;  ",'Copy paste to Here'!E133))),"Empty Cell")</f>
        <v>Empty Cell</v>
      </c>
      <c r="B129" s="61">
        <f>'Copy paste to Here'!C133</f>
        <v>0</v>
      </c>
      <c r="C129" s="61"/>
      <c r="D129" s="62"/>
      <c r="E129" s="63"/>
      <c r="F129" s="63">
        <f t="shared" si="4"/>
        <v>0</v>
      </c>
      <c r="G129" s="64">
        <f t="shared" si="5"/>
        <v>0</v>
      </c>
      <c r="H129" s="67">
        <f t="shared" si="6"/>
        <v>0</v>
      </c>
    </row>
    <row r="130" spans="1:8" s="66" customFormat="1" hidden="1">
      <c r="A130" s="60" t="str">
        <f>IF((LEN('Copy paste to Here'!G134))&gt;5,((CONCATENATE('Copy paste to Here'!G134," &amp; ",'Copy paste to Here'!D134,"  &amp;  ",'Copy paste to Here'!E134))),"Empty Cell")</f>
        <v>Empty Cell</v>
      </c>
      <c r="B130" s="61">
        <f>'Copy paste to Here'!C134</f>
        <v>0</v>
      </c>
      <c r="C130" s="61"/>
      <c r="D130" s="62"/>
      <c r="E130" s="63"/>
      <c r="F130" s="63">
        <f t="shared" si="4"/>
        <v>0</v>
      </c>
      <c r="G130" s="64">
        <f t="shared" si="5"/>
        <v>0</v>
      </c>
      <c r="H130" s="67">
        <f t="shared" si="6"/>
        <v>0</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4"/>
        <v>0</v>
      </c>
      <c r="G131" s="64">
        <f t="shared" si="5"/>
        <v>0</v>
      </c>
      <c r="H131" s="67">
        <f t="shared" si="6"/>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4"/>
        <v>0</v>
      </c>
      <c r="G132" s="64">
        <f t="shared" si="5"/>
        <v>0</v>
      </c>
      <c r="H132" s="67">
        <f t="shared" si="6"/>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4"/>
        <v>0</v>
      </c>
      <c r="G133" s="64">
        <f t="shared" si="5"/>
        <v>0</v>
      </c>
      <c r="H133" s="67">
        <f t="shared" si="6"/>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4"/>
        <v>0</v>
      </c>
      <c r="G134" s="64">
        <f t="shared" si="5"/>
        <v>0</v>
      </c>
      <c r="H134" s="67">
        <f t="shared" si="6"/>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4"/>
        <v>0</v>
      </c>
      <c r="G135" s="64">
        <f t="shared" si="5"/>
        <v>0</v>
      </c>
      <c r="H135" s="67">
        <f t="shared" si="6"/>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4"/>
        <v>0</v>
      </c>
      <c r="G136" s="64">
        <f t="shared" si="5"/>
        <v>0</v>
      </c>
      <c r="H136" s="67">
        <f t="shared" si="6"/>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4"/>
        <v>0</v>
      </c>
      <c r="G137" s="64">
        <f t="shared" si="5"/>
        <v>0</v>
      </c>
      <c r="H137" s="67">
        <f t="shared" si="6"/>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4"/>
        <v>0</v>
      </c>
      <c r="G138" s="64">
        <f t="shared" si="5"/>
        <v>0</v>
      </c>
      <c r="H138" s="67">
        <f t="shared" si="6"/>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4"/>
        <v>0</v>
      </c>
      <c r="G139" s="64">
        <f t="shared" si="5"/>
        <v>0</v>
      </c>
      <c r="H139" s="67">
        <f t="shared" si="6"/>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4"/>
        <v>0</v>
      </c>
      <c r="G140" s="64">
        <f t="shared" si="5"/>
        <v>0</v>
      </c>
      <c r="H140" s="67">
        <f t="shared" si="6"/>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4"/>
        <v>0</v>
      </c>
      <c r="G141" s="64">
        <f t="shared" si="5"/>
        <v>0</v>
      </c>
      <c r="H141" s="67">
        <f t="shared" si="6"/>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4"/>
        <v>0</v>
      </c>
      <c r="G142" s="64">
        <f t="shared" si="5"/>
        <v>0</v>
      </c>
      <c r="H142" s="67">
        <f t="shared" si="6"/>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4"/>
        <v>0</v>
      </c>
      <c r="G143" s="64">
        <f t="shared" si="5"/>
        <v>0</v>
      </c>
      <c r="H143" s="67">
        <f t="shared" si="6"/>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4"/>
        <v>0</v>
      </c>
      <c r="G144" s="64">
        <f t="shared" si="5"/>
        <v>0</v>
      </c>
      <c r="H144" s="67">
        <f t="shared" si="6"/>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4"/>
        <v>0</v>
      </c>
      <c r="G145" s="64">
        <f t="shared" si="5"/>
        <v>0</v>
      </c>
      <c r="H145" s="67">
        <f t="shared" si="6"/>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4"/>
        <v>0</v>
      </c>
      <c r="G146" s="64">
        <f t="shared" si="5"/>
        <v>0</v>
      </c>
      <c r="H146" s="67">
        <f t="shared" si="6"/>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7">D147*E147</f>
        <v>0</v>
      </c>
      <c r="G147" s="64">
        <f t="shared" ref="G147:G210" si="8">E147*$E$14</f>
        <v>0</v>
      </c>
      <c r="H147" s="67">
        <f t="shared" ref="H147:H210" si="9">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7"/>
        <v>0</v>
      </c>
      <c r="G148" s="64">
        <f t="shared" si="8"/>
        <v>0</v>
      </c>
      <c r="H148" s="67">
        <f t="shared" si="9"/>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7"/>
        <v>0</v>
      </c>
      <c r="G149" s="64">
        <f t="shared" si="8"/>
        <v>0</v>
      </c>
      <c r="H149" s="67">
        <f t="shared" si="9"/>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7"/>
        <v>0</v>
      </c>
      <c r="G150" s="64">
        <f t="shared" si="8"/>
        <v>0</v>
      </c>
      <c r="H150" s="67">
        <f t="shared" si="9"/>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7"/>
        <v>0</v>
      </c>
      <c r="G151" s="64">
        <f t="shared" si="8"/>
        <v>0</v>
      </c>
      <c r="H151" s="67">
        <f t="shared" si="9"/>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7"/>
        <v>0</v>
      </c>
      <c r="G152" s="64">
        <f t="shared" si="8"/>
        <v>0</v>
      </c>
      <c r="H152" s="67">
        <f t="shared" si="9"/>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7"/>
        <v>0</v>
      </c>
      <c r="G153" s="64">
        <f t="shared" si="8"/>
        <v>0</v>
      </c>
      <c r="H153" s="67">
        <f t="shared" si="9"/>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7"/>
        <v>0</v>
      </c>
      <c r="G154" s="64">
        <f t="shared" si="8"/>
        <v>0</v>
      </c>
      <c r="H154" s="67">
        <f t="shared" si="9"/>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7"/>
        <v>0</v>
      </c>
      <c r="G155" s="64">
        <f t="shared" si="8"/>
        <v>0</v>
      </c>
      <c r="H155" s="67">
        <f t="shared" si="9"/>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7"/>
        <v>0</v>
      </c>
      <c r="G156" s="64">
        <f t="shared" si="8"/>
        <v>0</v>
      </c>
      <c r="H156" s="67">
        <f t="shared" si="9"/>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10">D157*E157</f>
        <v>0</v>
      </c>
      <c r="G157" s="64">
        <f t="shared" si="8"/>
        <v>0</v>
      </c>
      <c r="H157" s="67">
        <f t="shared" si="9"/>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10"/>
        <v>0</v>
      </c>
      <c r="G158" s="64">
        <f t="shared" si="8"/>
        <v>0</v>
      </c>
      <c r="H158" s="67">
        <f t="shared" si="9"/>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10"/>
        <v>0</v>
      </c>
      <c r="G159" s="64">
        <f t="shared" si="8"/>
        <v>0</v>
      </c>
      <c r="H159" s="67">
        <f t="shared" si="9"/>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10"/>
        <v>0</v>
      </c>
      <c r="G160" s="64">
        <f t="shared" si="8"/>
        <v>0</v>
      </c>
      <c r="H160" s="67">
        <f t="shared" si="9"/>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10"/>
        <v>0</v>
      </c>
      <c r="G161" s="64">
        <f t="shared" si="8"/>
        <v>0</v>
      </c>
      <c r="H161" s="67">
        <f t="shared" si="9"/>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10"/>
        <v>0</v>
      </c>
      <c r="G162" s="64">
        <f t="shared" si="8"/>
        <v>0</v>
      </c>
      <c r="H162" s="67">
        <f t="shared" si="9"/>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10"/>
        <v>0</v>
      </c>
      <c r="G163" s="64">
        <f t="shared" si="8"/>
        <v>0</v>
      </c>
      <c r="H163" s="67">
        <f t="shared" si="9"/>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10"/>
        <v>0</v>
      </c>
      <c r="G164" s="64">
        <f t="shared" si="8"/>
        <v>0</v>
      </c>
      <c r="H164" s="67">
        <f t="shared" si="9"/>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10"/>
        <v>0</v>
      </c>
      <c r="G165" s="64">
        <f t="shared" si="8"/>
        <v>0</v>
      </c>
      <c r="H165" s="67">
        <f t="shared" si="9"/>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10"/>
        <v>0</v>
      </c>
      <c r="G166" s="64">
        <f t="shared" si="8"/>
        <v>0</v>
      </c>
      <c r="H166" s="67">
        <f t="shared" si="9"/>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10"/>
        <v>0</v>
      </c>
      <c r="G167" s="64">
        <f t="shared" si="8"/>
        <v>0</v>
      </c>
      <c r="H167" s="67">
        <f t="shared" si="9"/>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10"/>
        <v>0</v>
      </c>
      <c r="G168" s="64">
        <f t="shared" si="8"/>
        <v>0</v>
      </c>
      <c r="H168" s="67">
        <f t="shared" si="9"/>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10"/>
        <v>0</v>
      </c>
      <c r="G169" s="64">
        <f t="shared" si="8"/>
        <v>0</v>
      </c>
      <c r="H169" s="67">
        <f t="shared" si="9"/>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10"/>
        <v>0</v>
      </c>
      <c r="G170" s="64">
        <f t="shared" si="8"/>
        <v>0</v>
      </c>
      <c r="H170" s="67">
        <f t="shared" si="9"/>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10"/>
        <v>0</v>
      </c>
      <c r="G171" s="64">
        <f t="shared" si="8"/>
        <v>0</v>
      </c>
      <c r="H171" s="67">
        <f t="shared" si="9"/>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10"/>
        <v>0</v>
      </c>
      <c r="G172" s="64">
        <f t="shared" si="8"/>
        <v>0</v>
      </c>
      <c r="H172" s="67">
        <f t="shared" si="9"/>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10"/>
        <v>0</v>
      </c>
      <c r="G173" s="64">
        <f t="shared" si="8"/>
        <v>0</v>
      </c>
      <c r="H173" s="67">
        <f t="shared" si="9"/>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10"/>
        <v>0</v>
      </c>
      <c r="G174" s="64">
        <f t="shared" si="8"/>
        <v>0</v>
      </c>
      <c r="H174" s="67">
        <f t="shared" si="9"/>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10"/>
        <v>0</v>
      </c>
      <c r="G175" s="64">
        <f t="shared" si="8"/>
        <v>0</v>
      </c>
      <c r="H175" s="67">
        <f t="shared" si="9"/>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10"/>
        <v>0</v>
      </c>
      <c r="G176" s="64">
        <f t="shared" si="8"/>
        <v>0</v>
      </c>
      <c r="H176" s="67">
        <f t="shared" si="9"/>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10"/>
        <v>0</v>
      </c>
      <c r="G177" s="64">
        <f t="shared" si="8"/>
        <v>0</v>
      </c>
      <c r="H177" s="67">
        <f t="shared" si="9"/>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10"/>
        <v>0</v>
      </c>
      <c r="G178" s="64">
        <f t="shared" si="8"/>
        <v>0</v>
      </c>
      <c r="H178" s="67">
        <f t="shared" si="9"/>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10"/>
        <v>0</v>
      </c>
      <c r="G179" s="64">
        <f t="shared" si="8"/>
        <v>0</v>
      </c>
      <c r="H179" s="67">
        <f t="shared" si="9"/>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10"/>
        <v>0</v>
      </c>
      <c r="G180" s="64">
        <f t="shared" si="8"/>
        <v>0</v>
      </c>
      <c r="H180" s="67">
        <f t="shared" si="9"/>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10"/>
        <v>0</v>
      </c>
      <c r="G181" s="64">
        <f t="shared" si="8"/>
        <v>0</v>
      </c>
      <c r="H181" s="67">
        <f t="shared" si="9"/>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10"/>
        <v>0</v>
      </c>
      <c r="G182" s="64">
        <f t="shared" si="8"/>
        <v>0</v>
      </c>
      <c r="H182" s="67">
        <f t="shared" si="9"/>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10"/>
        <v>0</v>
      </c>
      <c r="G183" s="64">
        <f t="shared" si="8"/>
        <v>0</v>
      </c>
      <c r="H183" s="67">
        <f t="shared" si="9"/>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10"/>
        <v>0</v>
      </c>
      <c r="G184" s="64">
        <f t="shared" si="8"/>
        <v>0</v>
      </c>
      <c r="H184" s="67">
        <f t="shared" si="9"/>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10"/>
        <v>0</v>
      </c>
      <c r="G185" s="64">
        <f t="shared" si="8"/>
        <v>0</v>
      </c>
      <c r="H185" s="67">
        <f t="shared" si="9"/>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10"/>
        <v>0</v>
      </c>
      <c r="G186" s="64">
        <f t="shared" si="8"/>
        <v>0</v>
      </c>
      <c r="H186" s="67">
        <f t="shared" si="9"/>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10"/>
        <v>0</v>
      </c>
      <c r="G187" s="64">
        <f t="shared" si="8"/>
        <v>0</v>
      </c>
      <c r="H187" s="67">
        <f t="shared" si="9"/>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10"/>
        <v>0</v>
      </c>
      <c r="G188" s="64">
        <f t="shared" si="8"/>
        <v>0</v>
      </c>
      <c r="H188" s="67">
        <f t="shared" si="9"/>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10"/>
        <v>0</v>
      </c>
      <c r="G189" s="64">
        <f t="shared" si="8"/>
        <v>0</v>
      </c>
      <c r="H189" s="67">
        <f t="shared" si="9"/>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10"/>
        <v>0</v>
      </c>
      <c r="G190" s="64">
        <f t="shared" si="8"/>
        <v>0</v>
      </c>
      <c r="H190" s="67">
        <f t="shared" si="9"/>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10"/>
        <v>0</v>
      </c>
      <c r="G191" s="64">
        <f t="shared" si="8"/>
        <v>0</v>
      </c>
      <c r="H191" s="67">
        <f t="shared" si="9"/>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10"/>
        <v>0</v>
      </c>
      <c r="G192" s="64">
        <f t="shared" si="8"/>
        <v>0</v>
      </c>
      <c r="H192" s="67">
        <f t="shared" si="9"/>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10"/>
        <v>0</v>
      </c>
      <c r="G193" s="64">
        <f t="shared" si="8"/>
        <v>0</v>
      </c>
      <c r="H193" s="67">
        <f t="shared" si="9"/>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10"/>
        <v>0</v>
      </c>
      <c r="G194" s="64">
        <f t="shared" si="8"/>
        <v>0</v>
      </c>
      <c r="H194" s="67">
        <f t="shared" si="9"/>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10"/>
        <v>0</v>
      </c>
      <c r="G195" s="64">
        <f t="shared" si="8"/>
        <v>0</v>
      </c>
      <c r="H195" s="67">
        <f t="shared" si="9"/>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10"/>
        <v>0</v>
      </c>
      <c r="G196" s="64">
        <f t="shared" si="8"/>
        <v>0</v>
      </c>
      <c r="H196" s="67">
        <f t="shared" si="9"/>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10"/>
        <v>0</v>
      </c>
      <c r="G197" s="64">
        <f t="shared" si="8"/>
        <v>0</v>
      </c>
      <c r="H197" s="67">
        <f t="shared" si="9"/>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10"/>
        <v>0</v>
      </c>
      <c r="G198" s="64">
        <f t="shared" si="8"/>
        <v>0</v>
      </c>
      <c r="H198" s="67">
        <f t="shared" si="9"/>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10"/>
        <v>0</v>
      </c>
      <c r="G199" s="64">
        <f t="shared" si="8"/>
        <v>0</v>
      </c>
      <c r="H199" s="67">
        <f t="shared" si="9"/>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10"/>
        <v>0</v>
      </c>
      <c r="G200" s="64">
        <f t="shared" si="8"/>
        <v>0</v>
      </c>
      <c r="H200" s="67">
        <f t="shared" si="9"/>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10"/>
        <v>0</v>
      </c>
      <c r="G201" s="64">
        <f t="shared" si="8"/>
        <v>0</v>
      </c>
      <c r="H201" s="67">
        <f t="shared" si="9"/>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10"/>
        <v>0</v>
      </c>
      <c r="G202" s="64">
        <f t="shared" si="8"/>
        <v>0</v>
      </c>
      <c r="H202" s="67">
        <f t="shared" si="9"/>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10"/>
        <v>0</v>
      </c>
      <c r="G203" s="64">
        <f t="shared" si="8"/>
        <v>0</v>
      </c>
      <c r="H203" s="67">
        <f t="shared" si="9"/>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10"/>
        <v>0</v>
      </c>
      <c r="G204" s="64">
        <f t="shared" si="8"/>
        <v>0</v>
      </c>
      <c r="H204" s="67">
        <f t="shared" si="9"/>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10"/>
        <v>0</v>
      </c>
      <c r="G205" s="64">
        <f t="shared" si="8"/>
        <v>0</v>
      </c>
      <c r="H205" s="67">
        <f t="shared" si="9"/>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10"/>
        <v>0</v>
      </c>
      <c r="G206" s="64">
        <f t="shared" si="8"/>
        <v>0</v>
      </c>
      <c r="H206" s="67">
        <f t="shared" si="9"/>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10"/>
        <v>0</v>
      </c>
      <c r="G207" s="64">
        <f t="shared" si="8"/>
        <v>0</v>
      </c>
      <c r="H207" s="67">
        <f t="shared" si="9"/>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10"/>
        <v>0</v>
      </c>
      <c r="G208" s="64">
        <f t="shared" si="8"/>
        <v>0</v>
      </c>
      <c r="H208" s="67">
        <f t="shared" si="9"/>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10"/>
        <v>0</v>
      </c>
      <c r="G209" s="64">
        <f t="shared" si="8"/>
        <v>0</v>
      </c>
      <c r="H209" s="67">
        <f t="shared" si="9"/>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10"/>
        <v>0</v>
      </c>
      <c r="G210" s="64">
        <f t="shared" si="8"/>
        <v>0</v>
      </c>
      <c r="H210" s="67">
        <f t="shared" si="9"/>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1">D211*E211</f>
        <v>0</v>
      </c>
      <c r="G211" s="64">
        <f t="shared" ref="G211:G274" si="12">E211*$E$14</f>
        <v>0</v>
      </c>
      <c r="H211" s="67">
        <f t="shared" ref="H211:H274" si="13">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1"/>
        <v>0</v>
      </c>
      <c r="G212" s="64">
        <f t="shared" si="12"/>
        <v>0</v>
      </c>
      <c r="H212" s="67">
        <f t="shared" si="13"/>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1"/>
        <v>0</v>
      </c>
      <c r="G213" s="64">
        <f t="shared" si="12"/>
        <v>0</v>
      </c>
      <c r="H213" s="67">
        <f t="shared" si="13"/>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1"/>
        <v>0</v>
      </c>
      <c r="G214" s="64">
        <f t="shared" si="12"/>
        <v>0</v>
      </c>
      <c r="H214" s="67">
        <f t="shared" si="13"/>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1"/>
        <v>0</v>
      </c>
      <c r="G215" s="64">
        <f t="shared" si="12"/>
        <v>0</v>
      </c>
      <c r="H215" s="67">
        <f t="shared" si="13"/>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1"/>
        <v>0</v>
      </c>
      <c r="G216" s="64">
        <f t="shared" si="12"/>
        <v>0</v>
      </c>
      <c r="H216" s="67">
        <f t="shared" si="13"/>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1"/>
        <v>0</v>
      </c>
      <c r="G217" s="64">
        <f t="shared" si="12"/>
        <v>0</v>
      </c>
      <c r="H217" s="67">
        <f t="shared" si="13"/>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1"/>
        <v>0</v>
      </c>
      <c r="G218" s="64">
        <f t="shared" si="12"/>
        <v>0</v>
      </c>
      <c r="H218" s="67">
        <f t="shared" si="13"/>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1"/>
        <v>0</v>
      </c>
      <c r="G219" s="64">
        <f t="shared" si="12"/>
        <v>0</v>
      </c>
      <c r="H219" s="67">
        <f t="shared" si="13"/>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1"/>
        <v>0</v>
      </c>
      <c r="G220" s="64">
        <f t="shared" si="12"/>
        <v>0</v>
      </c>
      <c r="H220" s="67">
        <f t="shared" si="13"/>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1"/>
        <v>0</v>
      </c>
      <c r="G221" s="64">
        <f t="shared" si="12"/>
        <v>0</v>
      </c>
      <c r="H221" s="67">
        <f t="shared" si="13"/>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1"/>
        <v>0</v>
      </c>
      <c r="G222" s="64">
        <f t="shared" si="12"/>
        <v>0</v>
      </c>
      <c r="H222" s="67">
        <f t="shared" si="13"/>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1"/>
        <v>0</v>
      </c>
      <c r="G223" s="64">
        <f t="shared" si="12"/>
        <v>0</v>
      </c>
      <c r="H223" s="67">
        <f t="shared" si="13"/>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1"/>
        <v>0</v>
      </c>
      <c r="G224" s="64">
        <f t="shared" si="12"/>
        <v>0</v>
      </c>
      <c r="H224" s="67">
        <f t="shared" si="13"/>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1"/>
        <v>0</v>
      </c>
      <c r="G225" s="64">
        <f t="shared" si="12"/>
        <v>0</v>
      </c>
      <c r="H225" s="67">
        <f t="shared" si="13"/>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1"/>
        <v>0</v>
      </c>
      <c r="G226" s="64">
        <f t="shared" si="12"/>
        <v>0</v>
      </c>
      <c r="H226" s="67">
        <f t="shared" si="13"/>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1"/>
        <v>0</v>
      </c>
      <c r="G227" s="64">
        <f t="shared" si="12"/>
        <v>0</v>
      </c>
      <c r="H227" s="67">
        <f t="shared" si="13"/>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1"/>
        <v>0</v>
      </c>
      <c r="G228" s="64">
        <f t="shared" si="12"/>
        <v>0</v>
      </c>
      <c r="H228" s="67">
        <f t="shared" si="13"/>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1"/>
        <v>0</v>
      </c>
      <c r="G229" s="64">
        <f t="shared" si="12"/>
        <v>0</v>
      </c>
      <c r="H229" s="67">
        <f t="shared" si="13"/>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1"/>
        <v>0</v>
      </c>
      <c r="G230" s="64">
        <f t="shared" si="12"/>
        <v>0</v>
      </c>
      <c r="H230" s="67">
        <f t="shared" si="13"/>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1"/>
        <v>0</v>
      </c>
      <c r="G231" s="64">
        <f t="shared" si="12"/>
        <v>0</v>
      </c>
      <c r="H231" s="67">
        <f t="shared" si="13"/>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1"/>
        <v>0</v>
      </c>
      <c r="G232" s="64">
        <f t="shared" si="12"/>
        <v>0</v>
      </c>
      <c r="H232" s="67">
        <f t="shared" si="13"/>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1"/>
        <v>0</v>
      </c>
      <c r="G233" s="64">
        <f t="shared" si="12"/>
        <v>0</v>
      </c>
      <c r="H233" s="67">
        <f t="shared" si="13"/>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1"/>
        <v>0</v>
      </c>
      <c r="G234" s="64">
        <f t="shared" si="12"/>
        <v>0</v>
      </c>
      <c r="H234" s="67">
        <f t="shared" si="13"/>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1"/>
        <v>0</v>
      </c>
      <c r="G235" s="64">
        <f t="shared" si="12"/>
        <v>0</v>
      </c>
      <c r="H235" s="67">
        <f t="shared" si="13"/>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1"/>
        <v>0</v>
      </c>
      <c r="G236" s="64">
        <f t="shared" si="12"/>
        <v>0</v>
      </c>
      <c r="H236" s="67">
        <f t="shared" si="13"/>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1"/>
        <v>0</v>
      </c>
      <c r="G237" s="64">
        <f t="shared" si="12"/>
        <v>0</v>
      </c>
      <c r="H237" s="67">
        <f t="shared" si="13"/>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1"/>
        <v>0</v>
      </c>
      <c r="G238" s="64">
        <f t="shared" si="12"/>
        <v>0</v>
      </c>
      <c r="H238" s="67">
        <f t="shared" si="13"/>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1"/>
        <v>0</v>
      </c>
      <c r="G239" s="64">
        <f t="shared" si="12"/>
        <v>0</v>
      </c>
      <c r="H239" s="67">
        <f t="shared" si="13"/>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1"/>
        <v>0</v>
      </c>
      <c r="G240" s="64">
        <f t="shared" si="12"/>
        <v>0</v>
      </c>
      <c r="H240" s="67">
        <f t="shared" si="13"/>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1"/>
        <v>0</v>
      </c>
      <c r="G241" s="64">
        <f t="shared" si="12"/>
        <v>0</v>
      </c>
      <c r="H241" s="67">
        <f t="shared" si="13"/>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1"/>
        <v>0</v>
      </c>
      <c r="G242" s="64">
        <f t="shared" si="12"/>
        <v>0</v>
      </c>
      <c r="H242" s="67">
        <f t="shared" si="13"/>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1"/>
        <v>0</v>
      </c>
      <c r="G243" s="64">
        <f t="shared" si="12"/>
        <v>0</v>
      </c>
      <c r="H243" s="67">
        <f t="shared" si="13"/>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1"/>
        <v>0</v>
      </c>
      <c r="G244" s="64">
        <f t="shared" si="12"/>
        <v>0</v>
      </c>
      <c r="H244" s="67">
        <f t="shared" si="13"/>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1"/>
        <v>0</v>
      </c>
      <c r="G245" s="64">
        <f t="shared" si="12"/>
        <v>0</v>
      </c>
      <c r="H245" s="67">
        <f t="shared" si="13"/>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1"/>
        <v>0</v>
      </c>
      <c r="G246" s="64">
        <f t="shared" si="12"/>
        <v>0</v>
      </c>
      <c r="H246" s="67">
        <f t="shared" si="13"/>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1"/>
        <v>0</v>
      </c>
      <c r="G247" s="64">
        <f t="shared" si="12"/>
        <v>0</v>
      </c>
      <c r="H247" s="67">
        <f t="shared" si="13"/>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1"/>
        <v>0</v>
      </c>
      <c r="G248" s="64">
        <f t="shared" si="12"/>
        <v>0</v>
      </c>
      <c r="H248" s="67">
        <f t="shared" si="13"/>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1"/>
        <v>0</v>
      </c>
      <c r="G249" s="64">
        <f t="shared" si="12"/>
        <v>0</v>
      </c>
      <c r="H249" s="67">
        <f t="shared" si="13"/>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1"/>
        <v>0</v>
      </c>
      <c r="G250" s="64">
        <f t="shared" si="12"/>
        <v>0</v>
      </c>
      <c r="H250" s="67">
        <f t="shared" si="13"/>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1"/>
        <v>0</v>
      </c>
      <c r="G251" s="64">
        <f t="shared" si="12"/>
        <v>0</v>
      </c>
      <c r="H251" s="67">
        <f t="shared" si="13"/>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1"/>
        <v>0</v>
      </c>
      <c r="G252" s="64">
        <f t="shared" si="12"/>
        <v>0</v>
      </c>
      <c r="H252" s="67">
        <f t="shared" si="13"/>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1"/>
        <v>0</v>
      </c>
      <c r="G253" s="64">
        <f t="shared" si="12"/>
        <v>0</v>
      </c>
      <c r="H253" s="67">
        <f t="shared" si="13"/>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1"/>
        <v>0</v>
      </c>
      <c r="G254" s="64">
        <f t="shared" si="12"/>
        <v>0</v>
      </c>
      <c r="H254" s="67">
        <f t="shared" si="13"/>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1"/>
        <v>0</v>
      </c>
      <c r="G255" s="64">
        <f t="shared" si="12"/>
        <v>0</v>
      </c>
      <c r="H255" s="67">
        <f t="shared" si="13"/>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1"/>
        <v>0</v>
      </c>
      <c r="G256" s="64">
        <f t="shared" si="12"/>
        <v>0</v>
      </c>
      <c r="H256" s="67">
        <f t="shared" si="13"/>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1"/>
        <v>0</v>
      </c>
      <c r="G257" s="64">
        <f t="shared" si="12"/>
        <v>0</v>
      </c>
      <c r="H257" s="67">
        <f t="shared" si="13"/>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1"/>
        <v>0</v>
      </c>
      <c r="G258" s="64">
        <f t="shared" si="12"/>
        <v>0</v>
      </c>
      <c r="H258" s="67">
        <f t="shared" si="13"/>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1"/>
        <v>0</v>
      </c>
      <c r="G259" s="64">
        <f t="shared" si="12"/>
        <v>0</v>
      </c>
      <c r="H259" s="67">
        <f t="shared" si="13"/>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1"/>
        <v>0</v>
      </c>
      <c r="G260" s="64">
        <f t="shared" si="12"/>
        <v>0</v>
      </c>
      <c r="H260" s="67">
        <f t="shared" si="13"/>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1"/>
        <v>0</v>
      </c>
      <c r="G261" s="64">
        <f t="shared" si="12"/>
        <v>0</v>
      </c>
      <c r="H261" s="67">
        <f t="shared" si="13"/>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1"/>
        <v>0</v>
      </c>
      <c r="G262" s="64">
        <f t="shared" si="12"/>
        <v>0</v>
      </c>
      <c r="H262" s="67">
        <f t="shared" si="13"/>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1"/>
        <v>0</v>
      </c>
      <c r="G263" s="64">
        <f t="shared" si="12"/>
        <v>0</v>
      </c>
      <c r="H263" s="67">
        <f t="shared" si="13"/>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1"/>
        <v>0</v>
      </c>
      <c r="G264" s="64">
        <f t="shared" si="12"/>
        <v>0</v>
      </c>
      <c r="H264" s="67">
        <f t="shared" si="13"/>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1"/>
        <v>0</v>
      </c>
      <c r="G265" s="64">
        <f t="shared" si="12"/>
        <v>0</v>
      </c>
      <c r="H265" s="67">
        <f t="shared" si="13"/>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1"/>
        <v>0</v>
      </c>
      <c r="G266" s="64">
        <f t="shared" si="12"/>
        <v>0</v>
      </c>
      <c r="H266" s="67">
        <f t="shared" si="13"/>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1"/>
        <v>0</v>
      </c>
      <c r="G267" s="64">
        <f t="shared" si="12"/>
        <v>0</v>
      </c>
      <c r="H267" s="67">
        <f t="shared" si="13"/>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1"/>
        <v>0</v>
      </c>
      <c r="G268" s="64">
        <f t="shared" si="12"/>
        <v>0</v>
      </c>
      <c r="H268" s="67">
        <f t="shared" si="13"/>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1"/>
        <v>0</v>
      </c>
      <c r="G269" s="64">
        <f t="shared" si="12"/>
        <v>0</v>
      </c>
      <c r="H269" s="67">
        <f t="shared" si="13"/>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1"/>
        <v>0</v>
      </c>
      <c r="G270" s="64">
        <f t="shared" si="12"/>
        <v>0</v>
      </c>
      <c r="H270" s="67">
        <f t="shared" si="13"/>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1"/>
        <v>0</v>
      </c>
      <c r="G271" s="64">
        <f t="shared" si="12"/>
        <v>0</v>
      </c>
      <c r="H271" s="67">
        <f t="shared" si="13"/>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1"/>
        <v>0</v>
      </c>
      <c r="G272" s="64">
        <f t="shared" si="12"/>
        <v>0</v>
      </c>
      <c r="H272" s="67">
        <f t="shared" si="13"/>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1"/>
        <v>0</v>
      </c>
      <c r="G273" s="64">
        <f t="shared" si="12"/>
        <v>0</v>
      </c>
      <c r="H273" s="67">
        <f t="shared" si="13"/>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1"/>
        <v>0</v>
      </c>
      <c r="G274" s="64">
        <f t="shared" si="12"/>
        <v>0</v>
      </c>
      <c r="H274" s="67">
        <f t="shared" si="13"/>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4">D275*E275</f>
        <v>0</v>
      </c>
      <c r="G275" s="64">
        <f t="shared" ref="G275:G338" si="15">E275*$E$14</f>
        <v>0</v>
      </c>
      <c r="H275" s="67">
        <f t="shared" ref="H275:H338" si="16">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4"/>
        <v>0</v>
      </c>
      <c r="G276" s="64">
        <f t="shared" si="15"/>
        <v>0</v>
      </c>
      <c r="H276" s="67">
        <f t="shared" si="16"/>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4"/>
        <v>0</v>
      </c>
      <c r="G277" s="64">
        <f t="shared" si="15"/>
        <v>0</v>
      </c>
      <c r="H277" s="67">
        <f t="shared" si="16"/>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4"/>
        <v>0</v>
      </c>
      <c r="G278" s="64">
        <f t="shared" si="15"/>
        <v>0</v>
      </c>
      <c r="H278" s="67">
        <f t="shared" si="16"/>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4"/>
        <v>0</v>
      </c>
      <c r="G279" s="64">
        <f t="shared" si="15"/>
        <v>0</v>
      </c>
      <c r="H279" s="67">
        <f t="shared" si="16"/>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4"/>
        <v>0</v>
      </c>
      <c r="G280" s="64">
        <f t="shared" si="15"/>
        <v>0</v>
      </c>
      <c r="H280" s="67">
        <f t="shared" si="16"/>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4"/>
        <v>0</v>
      </c>
      <c r="G281" s="64">
        <f t="shared" si="15"/>
        <v>0</v>
      </c>
      <c r="H281" s="67">
        <f t="shared" si="16"/>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4"/>
        <v>0</v>
      </c>
      <c r="G282" s="64">
        <f t="shared" si="15"/>
        <v>0</v>
      </c>
      <c r="H282" s="67">
        <f t="shared" si="16"/>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4"/>
        <v>0</v>
      </c>
      <c r="G283" s="64">
        <f t="shared" si="15"/>
        <v>0</v>
      </c>
      <c r="H283" s="67">
        <f t="shared" si="16"/>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4"/>
        <v>0</v>
      </c>
      <c r="G284" s="64">
        <f t="shared" si="15"/>
        <v>0</v>
      </c>
      <c r="H284" s="67">
        <f t="shared" si="16"/>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4"/>
        <v>0</v>
      </c>
      <c r="G285" s="64">
        <f t="shared" si="15"/>
        <v>0</v>
      </c>
      <c r="H285" s="67">
        <f t="shared" si="16"/>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4"/>
        <v>0</v>
      </c>
      <c r="G286" s="64">
        <f t="shared" si="15"/>
        <v>0</v>
      </c>
      <c r="H286" s="67">
        <f t="shared" si="16"/>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4"/>
        <v>0</v>
      </c>
      <c r="G287" s="64">
        <f t="shared" si="15"/>
        <v>0</v>
      </c>
      <c r="H287" s="67">
        <f t="shared" si="16"/>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4"/>
        <v>0</v>
      </c>
      <c r="G288" s="64">
        <f t="shared" si="15"/>
        <v>0</v>
      </c>
      <c r="H288" s="67">
        <f t="shared" si="16"/>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4"/>
        <v>0</v>
      </c>
      <c r="G289" s="64">
        <f t="shared" si="15"/>
        <v>0</v>
      </c>
      <c r="H289" s="67">
        <f t="shared" si="16"/>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4"/>
        <v>0</v>
      </c>
      <c r="G290" s="64">
        <f t="shared" si="15"/>
        <v>0</v>
      </c>
      <c r="H290" s="67">
        <f t="shared" si="16"/>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4"/>
        <v>0</v>
      </c>
      <c r="G291" s="64">
        <f t="shared" si="15"/>
        <v>0</v>
      </c>
      <c r="H291" s="67">
        <f t="shared" si="16"/>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4"/>
        <v>0</v>
      </c>
      <c r="G292" s="64">
        <f t="shared" si="15"/>
        <v>0</v>
      </c>
      <c r="H292" s="67">
        <f t="shared" si="16"/>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4"/>
        <v>0</v>
      </c>
      <c r="G293" s="64">
        <f t="shared" si="15"/>
        <v>0</v>
      </c>
      <c r="H293" s="67">
        <f t="shared" si="16"/>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4"/>
        <v>0</v>
      </c>
      <c r="G294" s="64">
        <f t="shared" si="15"/>
        <v>0</v>
      </c>
      <c r="H294" s="67">
        <f t="shared" si="16"/>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4"/>
        <v>0</v>
      </c>
      <c r="G295" s="64">
        <f t="shared" si="15"/>
        <v>0</v>
      </c>
      <c r="H295" s="67">
        <f t="shared" si="16"/>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4"/>
        <v>0</v>
      </c>
      <c r="G296" s="64">
        <f t="shared" si="15"/>
        <v>0</v>
      </c>
      <c r="H296" s="67">
        <f t="shared" si="16"/>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4"/>
        <v>0</v>
      </c>
      <c r="G297" s="64">
        <f t="shared" si="15"/>
        <v>0</v>
      </c>
      <c r="H297" s="67">
        <f t="shared" si="16"/>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4"/>
        <v>0</v>
      </c>
      <c r="G298" s="64">
        <f t="shared" si="15"/>
        <v>0</v>
      </c>
      <c r="H298" s="67">
        <f t="shared" si="16"/>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4"/>
        <v>0</v>
      </c>
      <c r="G299" s="64">
        <f t="shared" si="15"/>
        <v>0</v>
      </c>
      <c r="H299" s="67">
        <f t="shared" si="16"/>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4"/>
        <v>0</v>
      </c>
      <c r="G300" s="64">
        <f t="shared" si="15"/>
        <v>0</v>
      </c>
      <c r="H300" s="67">
        <f t="shared" si="16"/>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4"/>
        <v>0</v>
      </c>
      <c r="G301" s="64">
        <f t="shared" si="15"/>
        <v>0</v>
      </c>
      <c r="H301" s="67">
        <f t="shared" si="16"/>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4"/>
        <v>0</v>
      </c>
      <c r="G302" s="64">
        <f t="shared" si="15"/>
        <v>0</v>
      </c>
      <c r="H302" s="67">
        <f t="shared" si="16"/>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4"/>
        <v>0</v>
      </c>
      <c r="G303" s="64">
        <f t="shared" si="15"/>
        <v>0</v>
      </c>
      <c r="H303" s="67">
        <f t="shared" si="16"/>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4"/>
        <v>0</v>
      </c>
      <c r="G304" s="64">
        <f t="shared" si="15"/>
        <v>0</v>
      </c>
      <c r="H304" s="67">
        <f t="shared" si="16"/>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4"/>
        <v>0</v>
      </c>
      <c r="G305" s="64">
        <f t="shared" si="15"/>
        <v>0</v>
      </c>
      <c r="H305" s="67">
        <f t="shared" si="16"/>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4"/>
        <v>0</v>
      </c>
      <c r="G306" s="64">
        <f t="shared" si="15"/>
        <v>0</v>
      </c>
      <c r="H306" s="67">
        <f t="shared" si="16"/>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4"/>
        <v>0</v>
      </c>
      <c r="G307" s="64">
        <f t="shared" si="15"/>
        <v>0</v>
      </c>
      <c r="H307" s="67">
        <f t="shared" si="16"/>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4"/>
        <v>0</v>
      </c>
      <c r="G308" s="64">
        <f t="shared" si="15"/>
        <v>0</v>
      </c>
      <c r="H308" s="67">
        <f t="shared" si="16"/>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4"/>
        <v>0</v>
      </c>
      <c r="G309" s="64">
        <f t="shared" si="15"/>
        <v>0</v>
      </c>
      <c r="H309" s="67">
        <f t="shared" si="16"/>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4"/>
        <v>0</v>
      </c>
      <c r="G310" s="64">
        <f t="shared" si="15"/>
        <v>0</v>
      </c>
      <c r="H310" s="67">
        <f t="shared" si="16"/>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4"/>
        <v>0</v>
      </c>
      <c r="G311" s="64">
        <f t="shared" si="15"/>
        <v>0</v>
      </c>
      <c r="H311" s="67">
        <f t="shared" si="16"/>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4"/>
        <v>0</v>
      </c>
      <c r="G312" s="64">
        <f t="shared" si="15"/>
        <v>0</v>
      </c>
      <c r="H312" s="67">
        <f t="shared" si="16"/>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4"/>
        <v>0</v>
      </c>
      <c r="G313" s="64">
        <f t="shared" si="15"/>
        <v>0</v>
      </c>
      <c r="H313" s="67">
        <f t="shared" si="16"/>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4"/>
        <v>0</v>
      </c>
      <c r="G314" s="64">
        <f t="shared" si="15"/>
        <v>0</v>
      </c>
      <c r="H314" s="67">
        <f t="shared" si="16"/>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4"/>
        <v>0</v>
      </c>
      <c r="G315" s="64">
        <f t="shared" si="15"/>
        <v>0</v>
      </c>
      <c r="H315" s="67">
        <f t="shared" si="16"/>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4"/>
        <v>0</v>
      </c>
      <c r="G316" s="64">
        <f t="shared" si="15"/>
        <v>0</v>
      </c>
      <c r="H316" s="67">
        <f t="shared" si="16"/>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4"/>
        <v>0</v>
      </c>
      <c r="G317" s="64">
        <f t="shared" si="15"/>
        <v>0</v>
      </c>
      <c r="H317" s="67">
        <f t="shared" si="16"/>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4"/>
        <v>0</v>
      </c>
      <c r="G318" s="64">
        <f t="shared" si="15"/>
        <v>0</v>
      </c>
      <c r="H318" s="67">
        <f t="shared" si="16"/>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4"/>
        <v>0</v>
      </c>
      <c r="G319" s="64">
        <f t="shared" si="15"/>
        <v>0</v>
      </c>
      <c r="H319" s="67">
        <f t="shared" si="16"/>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4"/>
        <v>0</v>
      </c>
      <c r="G320" s="64">
        <f t="shared" si="15"/>
        <v>0</v>
      </c>
      <c r="H320" s="67">
        <f t="shared" si="16"/>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4"/>
        <v>0</v>
      </c>
      <c r="G321" s="64">
        <f t="shared" si="15"/>
        <v>0</v>
      </c>
      <c r="H321" s="67">
        <f t="shared" si="16"/>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4"/>
        <v>0</v>
      </c>
      <c r="G322" s="64">
        <f t="shared" si="15"/>
        <v>0</v>
      </c>
      <c r="H322" s="67">
        <f t="shared" si="16"/>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4"/>
        <v>0</v>
      </c>
      <c r="G323" s="64">
        <f t="shared" si="15"/>
        <v>0</v>
      </c>
      <c r="H323" s="67">
        <f t="shared" si="16"/>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4"/>
        <v>0</v>
      </c>
      <c r="G324" s="64">
        <f t="shared" si="15"/>
        <v>0</v>
      </c>
      <c r="H324" s="67">
        <f t="shared" si="16"/>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4"/>
        <v>0</v>
      </c>
      <c r="G325" s="64">
        <f t="shared" si="15"/>
        <v>0</v>
      </c>
      <c r="H325" s="67">
        <f t="shared" si="16"/>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4"/>
        <v>0</v>
      </c>
      <c r="G326" s="64">
        <f t="shared" si="15"/>
        <v>0</v>
      </c>
      <c r="H326" s="67">
        <f t="shared" si="16"/>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4"/>
        <v>0</v>
      </c>
      <c r="G327" s="64">
        <f t="shared" si="15"/>
        <v>0</v>
      </c>
      <c r="H327" s="67">
        <f t="shared" si="16"/>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4"/>
        <v>0</v>
      </c>
      <c r="G328" s="64">
        <f t="shared" si="15"/>
        <v>0</v>
      </c>
      <c r="H328" s="67">
        <f t="shared" si="16"/>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4"/>
        <v>0</v>
      </c>
      <c r="G329" s="64">
        <f t="shared" si="15"/>
        <v>0</v>
      </c>
      <c r="H329" s="67">
        <f t="shared" si="16"/>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4"/>
        <v>0</v>
      </c>
      <c r="G330" s="64">
        <f t="shared" si="15"/>
        <v>0</v>
      </c>
      <c r="H330" s="67">
        <f t="shared" si="16"/>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4"/>
        <v>0</v>
      </c>
      <c r="G331" s="64">
        <f t="shared" si="15"/>
        <v>0</v>
      </c>
      <c r="H331" s="67">
        <f t="shared" si="16"/>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4"/>
        <v>0</v>
      </c>
      <c r="G332" s="64">
        <f t="shared" si="15"/>
        <v>0</v>
      </c>
      <c r="H332" s="67">
        <f t="shared" si="16"/>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4"/>
        <v>0</v>
      </c>
      <c r="G333" s="64">
        <f t="shared" si="15"/>
        <v>0</v>
      </c>
      <c r="H333" s="67">
        <f t="shared" si="16"/>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4"/>
        <v>0</v>
      </c>
      <c r="G334" s="64">
        <f t="shared" si="15"/>
        <v>0</v>
      </c>
      <c r="H334" s="67">
        <f t="shared" si="16"/>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4"/>
        <v>0</v>
      </c>
      <c r="G335" s="64">
        <f t="shared" si="15"/>
        <v>0</v>
      </c>
      <c r="H335" s="67">
        <f t="shared" si="16"/>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4"/>
        <v>0</v>
      </c>
      <c r="G336" s="64">
        <f t="shared" si="15"/>
        <v>0</v>
      </c>
      <c r="H336" s="67">
        <f t="shared" si="16"/>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4"/>
        <v>0</v>
      </c>
      <c r="G337" s="64">
        <f t="shared" si="15"/>
        <v>0</v>
      </c>
      <c r="H337" s="67">
        <f t="shared" si="16"/>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4"/>
        <v>0</v>
      </c>
      <c r="G338" s="64">
        <f t="shared" si="15"/>
        <v>0</v>
      </c>
      <c r="H338" s="67">
        <f t="shared" si="16"/>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7">D339*E339</f>
        <v>0</v>
      </c>
      <c r="G339" s="64">
        <f t="shared" ref="G339:G402" si="18">E339*$E$14</f>
        <v>0</v>
      </c>
      <c r="H339" s="67">
        <f t="shared" ref="H339:H402" si="19">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7"/>
        <v>0</v>
      </c>
      <c r="G340" s="64">
        <f t="shared" si="18"/>
        <v>0</v>
      </c>
      <c r="H340" s="67">
        <f t="shared" si="19"/>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7"/>
        <v>0</v>
      </c>
      <c r="G341" s="64">
        <f t="shared" si="18"/>
        <v>0</v>
      </c>
      <c r="H341" s="67">
        <f t="shared" si="19"/>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7"/>
        <v>0</v>
      </c>
      <c r="G342" s="64">
        <f t="shared" si="18"/>
        <v>0</v>
      </c>
      <c r="H342" s="67">
        <f t="shared" si="19"/>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7"/>
        <v>0</v>
      </c>
      <c r="G343" s="64">
        <f t="shared" si="18"/>
        <v>0</v>
      </c>
      <c r="H343" s="67">
        <f t="shared" si="19"/>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7"/>
        <v>0</v>
      </c>
      <c r="G344" s="64">
        <f t="shared" si="18"/>
        <v>0</v>
      </c>
      <c r="H344" s="67">
        <f t="shared" si="19"/>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7"/>
        <v>0</v>
      </c>
      <c r="G345" s="64">
        <f t="shared" si="18"/>
        <v>0</v>
      </c>
      <c r="H345" s="67">
        <f t="shared" si="19"/>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7"/>
        <v>0</v>
      </c>
      <c r="G346" s="64">
        <f t="shared" si="18"/>
        <v>0</v>
      </c>
      <c r="H346" s="67">
        <f t="shared" si="19"/>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7"/>
        <v>0</v>
      </c>
      <c r="G347" s="64">
        <f t="shared" si="18"/>
        <v>0</v>
      </c>
      <c r="H347" s="67">
        <f t="shared" si="19"/>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7"/>
        <v>0</v>
      </c>
      <c r="G348" s="64">
        <f t="shared" si="18"/>
        <v>0</v>
      </c>
      <c r="H348" s="67">
        <f t="shared" si="19"/>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7"/>
        <v>0</v>
      </c>
      <c r="G349" s="64">
        <f t="shared" si="18"/>
        <v>0</v>
      </c>
      <c r="H349" s="67">
        <f t="shared" si="19"/>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7"/>
        <v>0</v>
      </c>
      <c r="G350" s="64">
        <f t="shared" si="18"/>
        <v>0</v>
      </c>
      <c r="H350" s="67">
        <f t="shared" si="19"/>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7"/>
        <v>0</v>
      </c>
      <c r="G351" s="64">
        <f t="shared" si="18"/>
        <v>0</v>
      </c>
      <c r="H351" s="67">
        <f t="shared" si="19"/>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7"/>
        <v>0</v>
      </c>
      <c r="G352" s="64">
        <f t="shared" si="18"/>
        <v>0</v>
      </c>
      <c r="H352" s="67">
        <f t="shared" si="19"/>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7"/>
        <v>0</v>
      </c>
      <c r="G353" s="64">
        <f t="shared" si="18"/>
        <v>0</v>
      </c>
      <c r="H353" s="67">
        <f t="shared" si="19"/>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7"/>
        <v>0</v>
      </c>
      <c r="G354" s="64">
        <f t="shared" si="18"/>
        <v>0</v>
      </c>
      <c r="H354" s="67">
        <f t="shared" si="19"/>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7"/>
        <v>0</v>
      </c>
      <c r="G355" s="64">
        <f t="shared" si="18"/>
        <v>0</v>
      </c>
      <c r="H355" s="67">
        <f t="shared" si="19"/>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7"/>
        <v>0</v>
      </c>
      <c r="G356" s="64">
        <f t="shared" si="18"/>
        <v>0</v>
      </c>
      <c r="H356" s="67">
        <f t="shared" si="19"/>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7"/>
        <v>0</v>
      </c>
      <c r="G357" s="64">
        <f t="shared" si="18"/>
        <v>0</v>
      </c>
      <c r="H357" s="67">
        <f t="shared" si="19"/>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7"/>
        <v>0</v>
      </c>
      <c r="G358" s="64">
        <f t="shared" si="18"/>
        <v>0</v>
      </c>
      <c r="H358" s="67">
        <f t="shared" si="19"/>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7"/>
        <v>0</v>
      </c>
      <c r="G359" s="64">
        <f t="shared" si="18"/>
        <v>0</v>
      </c>
      <c r="H359" s="67">
        <f t="shared" si="19"/>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7"/>
        <v>0</v>
      </c>
      <c r="G360" s="64">
        <f t="shared" si="18"/>
        <v>0</v>
      </c>
      <c r="H360" s="67">
        <f t="shared" si="19"/>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7"/>
        <v>0</v>
      </c>
      <c r="G361" s="64">
        <f t="shared" si="18"/>
        <v>0</v>
      </c>
      <c r="H361" s="67">
        <f t="shared" si="19"/>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7"/>
        <v>0</v>
      </c>
      <c r="G362" s="64">
        <f t="shared" si="18"/>
        <v>0</v>
      </c>
      <c r="H362" s="67">
        <f t="shared" si="19"/>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7"/>
        <v>0</v>
      </c>
      <c r="G363" s="64">
        <f t="shared" si="18"/>
        <v>0</v>
      </c>
      <c r="H363" s="67">
        <f t="shared" si="19"/>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7"/>
        <v>0</v>
      </c>
      <c r="G364" s="64">
        <f t="shared" si="18"/>
        <v>0</v>
      </c>
      <c r="H364" s="67">
        <f t="shared" si="19"/>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7"/>
        <v>0</v>
      </c>
      <c r="G365" s="64">
        <f t="shared" si="18"/>
        <v>0</v>
      </c>
      <c r="H365" s="67">
        <f t="shared" si="19"/>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7"/>
        <v>0</v>
      </c>
      <c r="G366" s="64">
        <f t="shared" si="18"/>
        <v>0</v>
      </c>
      <c r="H366" s="67">
        <f t="shared" si="19"/>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7"/>
        <v>0</v>
      </c>
      <c r="G367" s="64">
        <f t="shared" si="18"/>
        <v>0</v>
      </c>
      <c r="H367" s="67">
        <f t="shared" si="19"/>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7"/>
        <v>0</v>
      </c>
      <c r="G368" s="64">
        <f t="shared" si="18"/>
        <v>0</v>
      </c>
      <c r="H368" s="67">
        <f t="shared" si="19"/>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7"/>
        <v>0</v>
      </c>
      <c r="G369" s="64">
        <f t="shared" si="18"/>
        <v>0</v>
      </c>
      <c r="H369" s="67">
        <f t="shared" si="19"/>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7"/>
        <v>0</v>
      </c>
      <c r="G370" s="64">
        <f t="shared" si="18"/>
        <v>0</v>
      </c>
      <c r="H370" s="67">
        <f t="shared" si="19"/>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7"/>
        <v>0</v>
      </c>
      <c r="G371" s="64">
        <f t="shared" si="18"/>
        <v>0</v>
      </c>
      <c r="H371" s="67">
        <f t="shared" si="19"/>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7"/>
        <v>0</v>
      </c>
      <c r="G372" s="64">
        <f t="shared" si="18"/>
        <v>0</v>
      </c>
      <c r="H372" s="67">
        <f t="shared" si="19"/>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7"/>
        <v>0</v>
      </c>
      <c r="G373" s="64">
        <f t="shared" si="18"/>
        <v>0</v>
      </c>
      <c r="H373" s="67">
        <f t="shared" si="19"/>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7"/>
        <v>0</v>
      </c>
      <c r="G374" s="64">
        <f t="shared" si="18"/>
        <v>0</v>
      </c>
      <c r="H374" s="67">
        <f t="shared" si="19"/>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7"/>
        <v>0</v>
      </c>
      <c r="G375" s="64">
        <f t="shared" si="18"/>
        <v>0</v>
      </c>
      <c r="H375" s="67">
        <f t="shared" si="19"/>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7"/>
        <v>0</v>
      </c>
      <c r="G376" s="64">
        <f t="shared" si="18"/>
        <v>0</v>
      </c>
      <c r="H376" s="67">
        <f t="shared" si="19"/>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7"/>
        <v>0</v>
      </c>
      <c r="G377" s="64">
        <f t="shared" si="18"/>
        <v>0</v>
      </c>
      <c r="H377" s="67">
        <f t="shared" si="19"/>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7"/>
        <v>0</v>
      </c>
      <c r="G378" s="64">
        <f t="shared" si="18"/>
        <v>0</v>
      </c>
      <c r="H378" s="67">
        <f t="shared" si="19"/>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7"/>
        <v>0</v>
      </c>
      <c r="G379" s="64">
        <f t="shared" si="18"/>
        <v>0</v>
      </c>
      <c r="H379" s="67">
        <f t="shared" si="19"/>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7"/>
        <v>0</v>
      </c>
      <c r="G380" s="64">
        <f t="shared" si="18"/>
        <v>0</v>
      </c>
      <c r="H380" s="67">
        <f t="shared" si="19"/>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7"/>
        <v>0</v>
      </c>
      <c r="G381" s="64">
        <f t="shared" si="18"/>
        <v>0</v>
      </c>
      <c r="H381" s="67">
        <f t="shared" si="19"/>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7"/>
        <v>0</v>
      </c>
      <c r="G382" s="64">
        <f t="shared" si="18"/>
        <v>0</v>
      </c>
      <c r="H382" s="67">
        <f t="shared" si="19"/>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7"/>
        <v>0</v>
      </c>
      <c r="G383" s="64">
        <f t="shared" si="18"/>
        <v>0</v>
      </c>
      <c r="H383" s="67">
        <f t="shared" si="19"/>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7"/>
        <v>0</v>
      </c>
      <c r="G384" s="64">
        <f t="shared" si="18"/>
        <v>0</v>
      </c>
      <c r="H384" s="67">
        <f t="shared" si="19"/>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7"/>
        <v>0</v>
      </c>
      <c r="G385" s="64">
        <f t="shared" si="18"/>
        <v>0</v>
      </c>
      <c r="H385" s="67">
        <f t="shared" si="19"/>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7"/>
        <v>0</v>
      </c>
      <c r="G386" s="64">
        <f t="shared" si="18"/>
        <v>0</v>
      </c>
      <c r="H386" s="67">
        <f t="shared" si="19"/>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7"/>
        <v>0</v>
      </c>
      <c r="G387" s="64">
        <f t="shared" si="18"/>
        <v>0</v>
      </c>
      <c r="H387" s="67">
        <f t="shared" si="19"/>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7"/>
        <v>0</v>
      </c>
      <c r="G388" s="64">
        <f t="shared" si="18"/>
        <v>0</v>
      </c>
      <c r="H388" s="67">
        <f t="shared" si="19"/>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7"/>
        <v>0</v>
      </c>
      <c r="G389" s="64">
        <f t="shared" si="18"/>
        <v>0</v>
      </c>
      <c r="H389" s="67">
        <f t="shared" si="19"/>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7"/>
        <v>0</v>
      </c>
      <c r="G390" s="64">
        <f t="shared" si="18"/>
        <v>0</v>
      </c>
      <c r="H390" s="67">
        <f t="shared" si="19"/>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7"/>
        <v>0</v>
      </c>
      <c r="G391" s="64">
        <f t="shared" si="18"/>
        <v>0</v>
      </c>
      <c r="H391" s="67">
        <f t="shared" si="19"/>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7"/>
        <v>0</v>
      </c>
      <c r="G392" s="64">
        <f t="shared" si="18"/>
        <v>0</v>
      </c>
      <c r="H392" s="67">
        <f t="shared" si="19"/>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7"/>
        <v>0</v>
      </c>
      <c r="G393" s="64">
        <f t="shared" si="18"/>
        <v>0</v>
      </c>
      <c r="H393" s="67">
        <f t="shared" si="19"/>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7"/>
        <v>0</v>
      </c>
      <c r="G394" s="64">
        <f t="shared" si="18"/>
        <v>0</v>
      </c>
      <c r="H394" s="67">
        <f t="shared" si="19"/>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7"/>
        <v>0</v>
      </c>
      <c r="G395" s="64">
        <f t="shared" si="18"/>
        <v>0</v>
      </c>
      <c r="H395" s="67">
        <f t="shared" si="19"/>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7"/>
        <v>0</v>
      </c>
      <c r="G396" s="64">
        <f t="shared" si="18"/>
        <v>0</v>
      </c>
      <c r="H396" s="67">
        <f t="shared" si="19"/>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7"/>
        <v>0</v>
      </c>
      <c r="G397" s="64">
        <f t="shared" si="18"/>
        <v>0</v>
      </c>
      <c r="H397" s="67">
        <f t="shared" si="19"/>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7"/>
        <v>0</v>
      </c>
      <c r="G398" s="64">
        <f t="shared" si="18"/>
        <v>0</v>
      </c>
      <c r="H398" s="67">
        <f t="shared" si="19"/>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7"/>
        <v>0</v>
      </c>
      <c r="G399" s="64">
        <f t="shared" si="18"/>
        <v>0</v>
      </c>
      <c r="H399" s="67">
        <f t="shared" si="19"/>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7"/>
        <v>0</v>
      </c>
      <c r="G400" s="64">
        <f t="shared" si="18"/>
        <v>0</v>
      </c>
      <c r="H400" s="67">
        <f t="shared" si="19"/>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7"/>
        <v>0</v>
      </c>
      <c r="G401" s="64">
        <f t="shared" si="18"/>
        <v>0</v>
      </c>
      <c r="H401" s="67">
        <f t="shared" si="19"/>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7"/>
        <v>0</v>
      </c>
      <c r="G402" s="64">
        <f t="shared" si="18"/>
        <v>0</v>
      </c>
      <c r="H402" s="67">
        <f t="shared" si="19"/>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20">D403*E403</f>
        <v>0</v>
      </c>
      <c r="G403" s="64">
        <f t="shared" ref="G403:G466" si="21">E403*$E$14</f>
        <v>0</v>
      </c>
      <c r="H403" s="67">
        <f t="shared" ref="H403:H466" si="22">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20"/>
        <v>0</v>
      </c>
      <c r="G404" s="64">
        <f t="shared" si="21"/>
        <v>0</v>
      </c>
      <c r="H404" s="67">
        <f t="shared" si="22"/>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20"/>
        <v>0</v>
      </c>
      <c r="G405" s="64">
        <f t="shared" si="21"/>
        <v>0</v>
      </c>
      <c r="H405" s="67">
        <f t="shared" si="22"/>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20"/>
        <v>0</v>
      </c>
      <c r="G406" s="64">
        <f t="shared" si="21"/>
        <v>0</v>
      </c>
      <c r="H406" s="67">
        <f t="shared" si="22"/>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20"/>
        <v>0</v>
      </c>
      <c r="G407" s="64">
        <f t="shared" si="21"/>
        <v>0</v>
      </c>
      <c r="H407" s="67">
        <f t="shared" si="22"/>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20"/>
        <v>0</v>
      </c>
      <c r="G408" s="64">
        <f t="shared" si="21"/>
        <v>0</v>
      </c>
      <c r="H408" s="67">
        <f t="shared" si="22"/>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20"/>
        <v>0</v>
      </c>
      <c r="G409" s="64">
        <f t="shared" si="21"/>
        <v>0</v>
      </c>
      <c r="H409" s="67">
        <f t="shared" si="22"/>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20"/>
        <v>0</v>
      </c>
      <c r="G410" s="64">
        <f t="shared" si="21"/>
        <v>0</v>
      </c>
      <c r="H410" s="67">
        <f t="shared" si="22"/>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20"/>
        <v>0</v>
      </c>
      <c r="G411" s="64">
        <f t="shared" si="21"/>
        <v>0</v>
      </c>
      <c r="H411" s="67">
        <f t="shared" si="22"/>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20"/>
        <v>0</v>
      </c>
      <c r="G412" s="64">
        <f t="shared" si="21"/>
        <v>0</v>
      </c>
      <c r="H412" s="67">
        <f t="shared" si="22"/>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20"/>
        <v>0</v>
      </c>
      <c r="G413" s="64">
        <f t="shared" si="21"/>
        <v>0</v>
      </c>
      <c r="H413" s="67">
        <f t="shared" si="22"/>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20"/>
        <v>0</v>
      </c>
      <c r="G414" s="64">
        <f t="shared" si="21"/>
        <v>0</v>
      </c>
      <c r="H414" s="67">
        <f t="shared" si="22"/>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20"/>
        <v>0</v>
      </c>
      <c r="G415" s="64">
        <f t="shared" si="21"/>
        <v>0</v>
      </c>
      <c r="H415" s="67">
        <f t="shared" si="22"/>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20"/>
        <v>0</v>
      </c>
      <c r="G416" s="64">
        <f t="shared" si="21"/>
        <v>0</v>
      </c>
      <c r="H416" s="67">
        <f t="shared" si="22"/>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20"/>
        <v>0</v>
      </c>
      <c r="G417" s="64">
        <f t="shared" si="21"/>
        <v>0</v>
      </c>
      <c r="H417" s="67">
        <f t="shared" si="22"/>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20"/>
        <v>0</v>
      </c>
      <c r="G418" s="64">
        <f t="shared" si="21"/>
        <v>0</v>
      </c>
      <c r="H418" s="67">
        <f t="shared" si="22"/>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20"/>
        <v>0</v>
      </c>
      <c r="G419" s="64">
        <f t="shared" si="21"/>
        <v>0</v>
      </c>
      <c r="H419" s="67">
        <f t="shared" si="22"/>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20"/>
        <v>0</v>
      </c>
      <c r="G420" s="64">
        <f t="shared" si="21"/>
        <v>0</v>
      </c>
      <c r="H420" s="67">
        <f t="shared" si="22"/>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20"/>
        <v>0</v>
      </c>
      <c r="G421" s="64">
        <f t="shared" si="21"/>
        <v>0</v>
      </c>
      <c r="H421" s="67">
        <f t="shared" si="22"/>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20"/>
        <v>0</v>
      </c>
      <c r="G422" s="64">
        <f t="shared" si="21"/>
        <v>0</v>
      </c>
      <c r="H422" s="67">
        <f t="shared" si="22"/>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20"/>
        <v>0</v>
      </c>
      <c r="G423" s="64">
        <f t="shared" si="21"/>
        <v>0</v>
      </c>
      <c r="H423" s="67">
        <f t="shared" si="22"/>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20"/>
        <v>0</v>
      </c>
      <c r="G424" s="64">
        <f t="shared" si="21"/>
        <v>0</v>
      </c>
      <c r="H424" s="67">
        <f t="shared" si="22"/>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20"/>
        <v>0</v>
      </c>
      <c r="G425" s="64">
        <f t="shared" si="21"/>
        <v>0</v>
      </c>
      <c r="H425" s="67">
        <f t="shared" si="22"/>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20"/>
        <v>0</v>
      </c>
      <c r="G426" s="64">
        <f t="shared" si="21"/>
        <v>0</v>
      </c>
      <c r="H426" s="67">
        <f t="shared" si="22"/>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20"/>
        <v>0</v>
      </c>
      <c r="G427" s="64">
        <f t="shared" si="21"/>
        <v>0</v>
      </c>
      <c r="H427" s="67">
        <f t="shared" si="22"/>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20"/>
        <v>0</v>
      </c>
      <c r="G428" s="64">
        <f t="shared" si="21"/>
        <v>0</v>
      </c>
      <c r="H428" s="67">
        <f t="shared" si="22"/>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20"/>
        <v>0</v>
      </c>
      <c r="G429" s="64">
        <f t="shared" si="21"/>
        <v>0</v>
      </c>
      <c r="H429" s="67">
        <f t="shared" si="22"/>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20"/>
        <v>0</v>
      </c>
      <c r="G430" s="64">
        <f t="shared" si="21"/>
        <v>0</v>
      </c>
      <c r="H430" s="67">
        <f t="shared" si="22"/>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20"/>
        <v>0</v>
      </c>
      <c r="G431" s="64">
        <f t="shared" si="21"/>
        <v>0</v>
      </c>
      <c r="H431" s="67">
        <f t="shared" si="22"/>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20"/>
        <v>0</v>
      </c>
      <c r="G432" s="64">
        <f t="shared" si="21"/>
        <v>0</v>
      </c>
      <c r="H432" s="67">
        <f t="shared" si="22"/>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20"/>
        <v>0</v>
      </c>
      <c r="G433" s="64">
        <f t="shared" si="21"/>
        <v>0</v>
      </c>
      <c r="H433" s="67">
        <f t="shared" si="22"/>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20"/>
        <v>0</v>
      </c>
      <c r="G434" s="64">
        <f t="shared" si="21"/>
        <v>0</v>
      </c>
      <c r="H434" s="67">
        <f t="shared" si="22"/>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20"/>
        <v>0</v>
      </c>
      <c r="G435" s="64">
        <f t="shared" si="21"/>
        <v>0</v>
      </c>
      <c r="H435" s="67">
        <f t="shared" si="22"/>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20"/>
        <v>0</v>
      </c>
      <c r="G436" s="64">
        <f t="shared" si="21"/>
        <v>0</v>
      </c>
      <c r="H436" s="67">
        <f t="shared" si="22"/>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20"/>
        <v>0</v>
      </c>
      <c r="G437" s="64">
        <f t="shared" si="21"/>
        <v>0</v>
      </c>
      <c r="H437" s="67">
        <f t="shared" si="22"/>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20"/>
        <v>0</v>
      </c>
      <c r="G438" s="64">
        <f t="shared" si="21"/>
        <v>0</v>
      </c>
      <c r="H438" s="67">
        <f t="shared" si="22"/>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20"/>
        <v>0</v>
      </c>
      <c r="G439" s="64">
        <f t="shared" si="21"/>
        <v>0</v>
      </c>
      <c r="H439" s="67">
        <f t="shared" si="22"/>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20"/>
        <v>0</v>
      </c>
      <c r="G440" s="64">
        <f t="shared" si="21"/>
        <v>0</v>
      </c>
      <c r="H440" s="67">
        <f t="shared" si="22"/>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20"/>
        <v>0</v>
      </c>
      <c r="G441" s="64">
        <f t="shared" si="21"/>
        <v>0</v>
      </c>
      <c r="H441" s="67">
        <f t="shared" si="22"/>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20"/>
        <v>0</v>
      </c>
      <c r="G442" s="64">
        <f t="shared" si="21"/>
        <v>0</v>
      </c>
      <c r="H442" s="67">
        <f t="shared" si="22"/>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20"/>
        <v>0</v>
      </c>
      <c r="G443" s="64">
        <f t="shared" si="21"/>
        <v>0</v>
      </c>
      <c r="H443" s="67">
        <f t="shared" si="22"/>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20"/>
        <v>0</v>
      </c>
      <c r="G444" s="64">
        <f t="shared" si="21"/>
        <v>0</v>
      </c>
      <c r="H444" s="67">
        <f t="shared" si="22"/>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20"/>
        <v>0</v>
      </c>
      <c r="G445" s="64">
        <f t="shared" si="21"/>
        <v>0</v>
      </c>
      <c r="H445" s="67">
        <f t="shared" si="22"/>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20"/>
        <v>0</v>
      </c>
      <c r="G446" s="64">
        <f t="shared" si="21"/>
        <v>0</v>
      </c>
      <c r="H446" s="67">
        <f t="shared" si="22"/>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20"/>
        <v>0</v>
      </c>
      <c r="G447" s="64">
        <f t="shared" si="21"/>
        <v>0</v>
      </c>
      <c r="H447" s="67">
        <f t="shared" si="22"/>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20"/>
        <v>0</v>
      </c>
      <c r="G448" s="64">
        <f t="shared" si="21"/>
        <v>0</v>
      </c>
      <c r="H448" s="67">
        <f t="shared" si="22"/>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20"/>
        <v>0</v>
      </c>
      <c r="G449" s="64">
        <f t="shared" si="21"/>
        <v>0</v>
      </c>
      <c r="H449" s="67">
        <f t="shared" si="22"/>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20"/>
        <v>0</v>
      </c>
      <c r="G450" s="64">
        <f t="shared" si="21"/>
        <v>0</v>
      </c>
      <c r="H450" s="67">
        <f t="shared" si="22"/>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20"/>
        <v>0</v>
      </c>
      <c r="G451" s="64">
        <f t="shared" si="21"/>
        <v>0</v>
      </c>
      <c r="H451" s="67">
        <f t="shared" si="22"/>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20"/>
        <v>0</v>
      </c>
      <c r="G452" s="64">
        <f t="shared" si="21"/>
        <v>0</v>
      </c>
      <c r="H452" s="67">
        <f t="shared" si="22"/>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20"/>
        <v>0</v>
      </c>
      <c r="G453" s="64">
        <f t="shared" si="21"/>
        <v>0</v>
      </c>
      <c r="H453" s="67">
        <f t="shared" si="22"/>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20"/>
        <v>0</v>
      </c>
      <c r="G454" s="64">
        <f t="shared" si="21"/>
        <v>0</v>
      </c>
      <c r="H454" s="67">
        <f t="shared" si="22"/>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20"/>
        <v>0</v>
      </c>
      <c r="G455" s="64">
        <f t="shared" si="21"/>
        <v>0</v>
      </c>
      <c r="H455" s="67">
        <f t="shared" si="22"/>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20"/>
        <v>0</v>
      </c>
      <c r="G456" s="64">
        <f t="shared" si="21"/>
        <v>0</v>
      </c>
      <c r="H456" s="67">
        <f t="shared" si="22"/>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20"/>
        <v>0</v>
      </c>
      <c r="G457" s="64">
        <f t="shared" si="21"/>
        <v>0</v>
      </c>
      <c r="H457" s="67">
        <f t="shared" si="22"/>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20"/>
        <v>0</v>
      </c>
      <c r="G458" s="64">
        <f t="shared" si="21"/>
        <v>0</v>
      </c>
      <c r="H458" s="67">
        <f t="shared" si="22"/>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20"/>
        <v>0</v>
      </c>
      <c r="G459" s="64">
        <f t="shared" si="21"/>
        <v>0</v>
      </c>
      <c r="H459" s="67">
        <f t="shared" si="22"/>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20"/>
        <v>0</v>
      </c>
      <c r="G460" s="64">
        <f t="shared" si="21"/>
        <v>0</v>
      </c>
      <c r="H460" s="67">
        <f t="shared" si="22"/>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20"/>
        <v>0</v>
      </c>
      <c r="G461" s="64">
        <f t="shared" si="21"/>
        <v>0</v>
      </c>
      <c r="H461" s="67">
        <f t="shared" si="22"/>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20"/>
        <v>0</v>
      </c>
      <c r="G462" s="64">
        <f t="shared" si="21"/>
        <v>0</v>
      </c>
      <c r="H462" s="67">
        <f t="shared" si="22"/>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20"/>
        <v>0</v>
      </c>
      <c r="G463" s="64">
        <f t="shared" si="21"/>
        <v>0</v>
      </c>
      <c r="H463" s="67">
        <f t="shared" si="22"/>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20"/>
        <v>0</v>
      </c>
      <c r="G464" s="64">
        <f t="shared" si="21"/>
        <v>0</v>
      </c>
      <c r="H464" s="67">
        <f t="shared" si="22"/>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20"/>
        <v>0</v>
      </c>
      <c r="G465" s="64">
        <f t="shared" si="21"/>
        <v>0</v>
      </c>
      <c r="H465" s="67">
        <f t="shared" si="22"/>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20"/>
        <v>0</v>
      </c>
      <c r="G466" s="64">
        <f t="shared" si="21"/>
        <v>0</v>
      </c>
      <c r="H466" s="67">
        <f t="shared" si="22"/>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3">D467*E467</f>
        <v>0</v>
      </c>
      <c r="G467" s="64">
        <f t="shared" ref="G467:G530" si="24">E467*$E$14</f>
        <v>0</v>
      </c>
      <c r="H467" s="67">
        <f t="shared" ref="H467:H530" si="25">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3"/>
        <v>0</v>
      </c>
      <c r="G468" s="64">
        <f t="shared" si="24"/>
        <v>0</v>
      </c>
      <c r="H468" s="67">
        <f t="shared" si="25"/>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3"/>
        <v>0</v>
      </c>
      <c r="G469" s="64">
        <f t="shared" si="24"/>
        <v>0</v>
      </c>
      <c r="H469" s="67">
        <f t="shared" si="25"/>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3"/>
        <v>0</v>
      </c>
      <c r="G470" s="64">
        <f t="shared" si="24"/>
        <v>0</v>
      </c>
      <c r="H470" s="67">
        <f t="shared" si="25"/>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3"/>
        <v>0</v>
      </c>
      <c r="G471" s="64">
        <f t="shared" si="24"/>
        <v>0</v>
      </c>
      <c r="H471" s="67">
        <f t="shared" si="25"/>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3"/>
        <v>0</v>
      </c>
      <c r="G472" s="64">
        <f t="shared" si="24"/>
        <v>0</v>
      </c>
      <c r="H472" s="67">
        <f t="shared" si="25"/>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3"/>
        <v>0</v>
      </c>
      <c r="G473" s="64">
        <f t="shared" si="24"/>
        <v>0</v>
      </c>
      <c r="H473" s="67">
        <f t="shared" si="25"/>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3"/>
        <v>0</v>
      </c>
      <c r="G474" s="64">
        <f t="shared" si="24"/>
        <v>0</v>
      </c>
      <c r="H474" s="67">
        <f t="shared" si="25"/>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3"/>
        <v>0</v>
      </c>
      <c r="G475" s="64">
        <f t="shared" si="24"/>
        <v>0</v>
      </c>
      <c r="H475" s="67">
        <f t="shared" si="25"/>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3"/>
        <v>0</v>
      </c>
      <c r="G476" s="64">
        <f t="shared" si="24"/>
        <v>0</v>
      </c>
      <c r="H476" s="67">
        <f t="shared" si="25"/>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3"/>
        <v>0</v>
      </c>
      <c r="G477" s="64">
        <f t="shared" si="24"/>
        <v>0</v>
      </c>
      <c r="H477" s="67">
        <f t="shared" si="25"/>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3"/>
        <v>0</v>
      </c>
      <c r="G478" s="64">
        <f t="shared" si="24"/>
        <v>0</v>
      </c>
      <c r="H478" s="67">
        <f t="shared" si="25"/>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3"/>
        <v>0</v>
      </c>
      <c r="G479" s="64">
        <f t="shared" si="24"/>
        <v>0</v>
      </c>
      <c r="H479" s="67">
        <f t="shared" si="25"/>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3"/>
        <v>0</v>
      </c>
      <c r="G480" s="64">
        <f t="shared" si="24"/>
        <v>0</v>
      </c>
      <c r="H480" s="67">
        <f t="shared" si="25"/>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3"/>
        <v>0</v>
      </c>
      <c r="G481" s="64">
        <f t="shared" si="24"/>
        <v>0</v>
      </c>
      <c r="H481" s="67">
        <f t="shared" si="25"/>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3"/>
        <v>0</v>
      </c>
      <c r="G482" s="64">
        <f t="shared" si="24"/>
        <v>0</v>
      </c>
      <c r="H482" s="67">
        <f t="shared" si="25"/>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3"/>
        <v>0</v>
      </c>
      <c r="G483" s="64">
        <f t="shared" si="24"/>
        <v>0</v>
      </c>
      <c r="H483" s="67">
        <f t="shared" si="25"/>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3"/>
        <v>0</v>
      </c>
      <c r="G484" s="64">
        <f t="shared" si="24"/>
        <v>0</v>
      </c>
      <c r="H484" s="67">
        <f t="shared" si="25"/>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3"/>
        <v>0</v>
      </c>
      <c r="G485" s="64">
        <f t="shared" si="24"/>
        <v>0</v>
      </c>
      <c r="H485" s="67">
        <f t="shared" si="25"/>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3"/>
        <v>0</v>
      </c>
      <c r="G486" s="64">
        <f t="shared" si="24"/>
        <v>0</v>
      </c>
      <c r="H486" s="67">
        <f t="shared" si="25"/>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3"/>
        <v>0</v>
      </c>
      <c r="G487" s="64">
        <f t="shared" si="24"/>
        <v>0</v>
      </c>
      <c r="H487" s="67">
        <f t="shared" si="25"/>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3"/>
        <v>0</v>
      </c>
      <c r="G488" s="64">
        <f t="shared" si="24"/>
        <v>0</v>
      </c>
      <c r="H488" s="67">
        <f t="shared" si="25"/>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3"/>
        <v>0</v>
      </c>
      <c r="G489" s="64">
        <f t="shared" si="24"/>
        <v>0</v>
      </c>
      <c r="H489" s="67">
        <f t="shared" si="25"/>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3"/>
        <v>0</v>
      </c>
      <c r="G490" s="64">
        <f t="shared" si="24"/>
        <v>0</v>
      </c>
      <c r="H490" s="67">
        <f t="shared" si="25"/>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3"/>
        <v>0</v>
      </c>
      <c r="G491" s="64">
        <f t="shared" si="24"/>
        <v>0</v>
      </c>
      <c r="H491" s="67">
        <f t="shared" si="25"/>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3"/>
        <v>0</v>
      </c>
      <c r="G492" s="64">
        <f t="shared" si="24"/>
        <v>0</v>
      </c>
      <c r="H492" s="67">
        <f t="shared" si="25"/>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3"/>
        <v>0</v>
      </c>
      <c r="G493" s="64">
        <f t="shared" si="24"/>
        <v>0</v>
      </c>
      <c r="H493" s="67">
        <f t="shared" si="25"/>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3"/>
        <v>0</v>
      </c>
      <c r="G494" s="64">
        <f t="shared" si="24"/>
        <v>0</v>
      </c>
      <c r="H494" s="67">
        <f t="shared" si="25"/>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3"/>
        <v>0</v>
      </c>
      <c r="G495" s="64">
        <f t="shared" si="24"/>
        <v>0</v>
      </c>
      <c r="H495" s="67">
        <f t="shared" si="25"/>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3"/>
        <v>0</v>
      </c>
      <c r="G496" s="64">
        <f t="shared" si="24"/>
        <v>0</v>
      </c>
      <c r="H496" s="67">
        <f t="shared" si="25"/>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3"/>
        <v>0</v>
      </c>
      <c r="G497" s="64">
        <f t="shared" si="24"/>
        <v>0</v>
      </c>
      <c r="H497" s="67">
        <f t="shared" si="25"/>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3"/>
        <v>0</v>
      </c>
      <c r="G498" s="64">
        <f t="shared" si="24"/>
        <v>0</v>
      </c>
      <c r="H498" s="67">
        <f t="shared" si="25"/>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3"/>
        <v>0</v>
      </c>
      <c r="G499" s="64">
        <f t="shared" si="24"/>
        <v>0</v>
      </c>
      <c r="H499" s="67">
        <f t="shared" si="25"/>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3"/>
        <v>0</v>
      </c>
      <c r="G500" s="64">
        <f t="shared" si="24"/>
        <v>0</v>
      </c>
      <c r="H500" s="67">
        <f t="shared" si="25"/>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3"/>
        <v>0</v>
      </c>
      <c r="G501" s="64">
        <f t="shared" si="24"/>
        <v>0</v>
      </c>
      <c r="H501" s="67">
        <f t="shared" si="25"/>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3"/>
        <v>0</v>
      </c>
      <c r="G502" s="64">
        <f t="shared" si="24"/>
        <v>0</v>
      </c>
      <c r="H502" s="67">
        <f t="shared" si="25"/>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3"/>
        <v>0</v>
      </c>
      <c r="G503" s="64">
        <f t="shared" si="24"/>
        <v>0</v>
      </c>
      <c r="H503" s="67">
        <f t="shared" si="25"/>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3"/>
        <v>0</v>
      </c>
      <c r="G504" s="64">
        <f t="shared" si="24"/>
        <v>0</v>
      </c>
      <c r="H504" s="67">
        <f t="shared" si="25"/>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3"/>
        <v>0</v>
      </c>
      <c r="G505" s="64">
        <f t="shared" si="24"/>
        <v>0</v>
      </c>
      <c r="H505" s="67">
        <f t="shared" si="25"/>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3"/>
        <v>0</v>
      </c>
      <c r="G506" s="64">
        <f t="shared" si="24"/>
        <v>0</v>
      </c>
      <c r="H506" s="67">
        <f t="shared" si="25"/>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3"/>
        <v>0</v>
      </c>
      <c r="G507" s="64">
        <f t="shared" si="24"/>
        <v>0</v>
      </c>
      <c r="H507" s="67">
        <f t="shared" si="25"/>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3"/>
        <v>0</v>
      </c>
      <c r="G508" s="64">
        <f t="shared" si="24"/>
        <v>0</v>
      </c>
      <c r="H508" s="67">
        <f t="shared" si="25"/>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3"/>
        <v>0</v>
      </c>
      <c r="G509" s="64">
        <f t="shared" si="24"/>
        <v>0</v>
      </c>
      <c r="H509" s="67">
        <f t="shared" si="25"/>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3"/>
        <v>0</v>
      </c>
      <c r="G510" s="64">
        <f t="shared" si="24"/>
        <v>0</v>
      </c>
      <c r="H510" s="67">
        <f t="shared" si="25"/>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3"/>
        <v>0</v>
      </c>
      <c r="G511" s="64">
        <f t="shared" si="24"/>
        <v>0</v>
      </c>
      <c r="H511" s="67">
        <f t="shared" si="25"/>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3"/>
        <v>0</v>
      </c>
      <c r="G512" s="64">
        <f t="shared" si="24"/>
        <v>0</v>
      </c>
      <c r="H512" s="67">
        <f t="shared" si="25"/>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3"/>
        <v>0</v>
      </c>
      <c r="G513" s="64">
        <f t="shared" si="24"/>
        <v>0</v>
      </c>
      <c r="H513" s="67">
        <f t="shared" si="25"/>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3"/>
        <v>0</v>
      </c>
      <c r="G514" s="64">
        <f t="shared" si="24"/>
        <v>0</v>
      </c>
      <c r="H514" s="67">
        <f t="shared" si="25"/>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3"/>
        <v>0</v>
      </c>
      <c r="G515" s="64">
        <f t="shared" si="24"/>
        <v>0</v>
      </c>
      <c r="H515" s="67">
        <f t="shared" si="25"/>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3"/>
        <v>0</v>
      </c>
      <c r="G516" s="64">
        <f t="shared" si="24"/>
        <v>0</v>
      </c>
      <c r="H516" s="67">
        <f t="shared" si="25"/>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3"/>
        <v>0</v>
      </c>
      <c r="G517" s="64">
        <f t="shared" si="24"/>
        <v>0</v>
      </c>
      <c r="H517" s="67">
        <f t="shared" si="25"/>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3"/>
        <v>0</v>
      </c>
      <c r="G518" s="64">
        <f t="shared" si="24"/>
        <v>0</v>
      </c>
      <c r="H518" s="67">
        <f t="shared" si="25"/>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3"/>
        <v>0</v>
      </c>
      <c r="G519" s="64">
        <f t="shared" si="24"/>
        <v>0</v>
      </c>
      <c r="H519" s="67">
        <f t="shared" si="25"/>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3"/>
        <v>0</v>
      </c>
      <c r="G520" s="64">
        <f t="shared" si="24"/>
        <v>0</v>
      </c>
      <c r="H520" s="67">
        <f t="shared" si="25"/>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3"/>
        <v>0</v>
      </c>
      <c r="G521" s="64">
        <f t="shared" si="24"/>
        <v>0</v>
      </c>
      <c r="H521" s="67">
        <f t="shared" si="25"/>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3"/>
        <v>0</v>
      </c>
      <c r="G522" s="64">
        <f t="shared" si="24"/>
        <v>0</v>
      </c>
      <c r="H522" s="67">
        <f t="shared" si="25"/>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3"/>
        <v>0</v>
      </c>
      <c r="G523" s="64">
        <f t="shared" si="24"/>
        <v>0</v>
      </c>
      <c r="H523" s="67">
        <f t="shared" si="25"/>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3"/>
        <v>0</v>
      </c>
      <c r="G524" s="64">
        <f t="shared" si="24"/>
        <v>0</v>
      </c>
      <c r="H524" s="67">
        <f t="shared" si="25"/>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3"/>
        <v>0</v>
      </c>
      <c r="G525" s="64">
        <f t="shared" si="24"/>
        <v>0</v>
      </c>
      <c r="H525" s="67">
        <f t="shared" si="25"/>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3"/>
        <v>0</v>
      </c>
      <c r="G526" s="64">
        <f t="shared" si="24"/>
        <v>0</v>
      </c>
      <c r="H526" s="67">
        <f t="shared" si="25"/>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3"/>
        <v>0</v>
      </c>
      <c r="G527" s="64">
        <f t="shared" si="24"/>
        <v>0</v>
      </c>
      <c r="H527" s="67">
        <f t="shared" si="25"/>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3"/>
        <v>0</v>
      </c>
      <c r="G528" s="64">
        <f t="shared" si="24"/>
        <v>0</v>
      </c>
      <c r="H528" s="67">
        <f t="shared" si="25"/>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3"/>
        <v>0</v>
      </c>
      <c r="G529" s="64">
        <f t="shared" si="24"/>
        <v>0</v>
      </c>
      <c r="H529" s="67">
        <f t="shared" si="25"/>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3"/>
        <v>0</v>
      </c>
      <c r="G530" s="64">
        <f t="shared" si="24"/>
        <v>0</v>
      </c>
      <c r="H530" s="67">
        <f t="shared" si="25"/>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6">D531*E531</f>
        <v>0</v>
      </c>
      <c r="G531" s="64">
        <f t="shared" ref="G531:G594" si="27">E531*$E$14</f>
        <v>0</v>
      </c>
      <c r="H531" s="67">
        <f t="shared" ref="H531:H594" si="28">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6"/>
        <v>0</v>
      </c>
      <c r="G532" s="64">
        <f t="shared" si="27"/>
        <v>0</v>
      </c>
      <c r="H532" s="67">
        <f t="shared" si="28"/>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6"/>
        <v>0</v>
      </c>
      <c r="G533" s="64">
        <f t="shared" si="27"/>
        <v>0</v>
      </c>
      <c r="H533" s="67">
        <f t="shared" si="28"/>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6"/>
        <v>0</v>
      </c>
      <c r="G534" s="64">
        <f t="shared" si="27"/>
        <v>0</v>
      </c>
      <c r="H534" s="67">
        <f t="shared" si="28"/>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6"/>
        <v>0</v>
      </c>
      <c r="G535" s="64">
        <f t="shared" si="27"/>
        <v>0</v>
      </c>
      <c r="H535" s="67">
        <f t="shared" si="28"/>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6"/>
        <v>0</v>
      </c>
      <c r="G536" s="64">
        <f t="shared" si="27"/>
        <v>0</v>
      </c>
      <c r="H536" s="67">
        <f t="shared" si="28"/>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6"/>
        <v>0</v>
      </c>
      <c r="G537" s="64">
        <f t="shared" si="27"/>
        <v>0</v>
      </c>
      <c r="H537" s="67">
        <f t="shared" si="28"/>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6"/>
        <v>0</v>
      </c>
      <c r="G538" s="64">
        <f t="shared" si="27"/>
        <v>0</v>
      </c>
      <c r="H538" s="67">
        <f t="shared" si="28"/>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6"/>
        <v>0</v>
      </c>
      <c r="G539" s="64">
        <f t="shared" si="27"/>
        <v>0</v>
      </c>
      <c r="H539" s="67">
        <f t="shared" si="28"/>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6"/>
        <v>0</v>
      </c>
      <c r="G540" s="64">
        <f t="shared" si="27"/>
        <v>0</v>
      </c>
      <c r="H540" s="67">
        <f t="shared" si="28"/>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6"/>
        <v>0</v>
      </c>
      <c r="G541" s="64">
        <f t="shared" si="27"/>
        <v>0</v>
      </c>
      <c r="H541" s="67">
        <f t="shared" si="28"/>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6"/>
        <v>0</v>
      </c>
      <c r="G542" s="64">
        <f t="shared" si="27"/>
        <v>0</v>
      </c>
      <c r="H542" s="67">
        <f t="shared" si="28"/>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6"/>
        <v>0</v>
      </c>
      <c r="G543" s="64">
        <f t="shared" si="27"/>
        <v>0</v>
      </c>
      <c r="H543" s="67">
        <f t="shared" si="28"/>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6"/>
        <v>0</v>
      </c>
      <c r="G544" s="64">
        <f t="shared" si="27"/>
        <v>0</v>
      </c>
      <c r="H544" s="67">
        <f t="shared" si="28"/>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6"/>
        <v>0</v>
      </c>
      <c r="G545" s="64">
        <f t="shared" si="27"/>
        <v>0</v>
      </c>
      <c r="H545" s="67">
        <f t="shared" si="28"/>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6"/>
        <v>0</v>
      </c>
      <c r="G546" s="64">
        <f t="shared" si="27"/>
        <v>0</v>
      </c>
      <c r="H546" s="67">
        <f t="shared" si="28"/>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6"/>
        <v>0</v>
      </c>
      <c r="G547" s="64">
        <f t="shared" si="27"/>
        <v>0</v>
      </c>
      <c r="H547" s="67">
        <f t="shared" si="28"/>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6"/>
        <v>0</v>
      </c>
      <c r="G548" s="64">
        <f t="shared" si="27"/>
        <v>0</v>
      </c>
      <c r="H548" s="67">
        <f t="shared" si="28"/>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6"/>
        <v>0</v>
      </c>
      <c r="G549" s="64">
        <f t="shared" si="27"/>
        <v>0</v>
      </c>
      <c r="H549" s="67">
        <f t="shared" si="28"/>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6"/>
        <v>0</v>
      </c>
      <c r="G550" s="64">
        <f t="shared" si="27"/>
        <v>0</v>
      </c>
      <c r="H550" s="67">
        <f t="shared" si="28"/>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6"/>
        <v>0</v>
      </c>
      <c r="G551" s="64">
        <f t="shared" si="27"/>
        <v>0</v>
      </c>
      <c r="H551" s="67">
        <f t="shared" si="28"/>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6"/>
        <v>0</v>
      </c>
      <c r="G552" s="64">
        <f t="shared" si="27"/>
        <v>0</v>
      </c>
      <c r="H552" s="67">
        <f t="shared" si="28"/>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6"/>
        <v>0</v>
      </c>
      <c r="G553" s="64">
        <f t="shared" si="27"/>
        <v>0</v>
      </c>
      <c r="H553" s="67">
        <f t="shared" si="28"/>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6"/>
        <v>0</v>
      </c>
      <c r="G554" s="64">
        <f t="shared" si="27"/>
        <v>0</v>
      </c>
      <c r="H554" s="67">
        <f t="shared" si="28"/>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6"/>
        <v>0</v>
      </c>
      <c r="G555" s="64">
        <f t="shared" si="27"/>
        <v>0</v>
      </c>
      <c r="H555" s="67">
        <f t="shared" si="28"/>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6"/>
        <v>0</v>
      </c>
      <c r="G556" s="64">
        <f t="shared" si="27"/>
        <v>0</v>
      </c>
      <c r="H556" s="67">
        <f t="shared" si="28"/>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6"/>
        <v>0</v>
      </c>
      <c r="G557" s="64">
        <f t="shared" si="27"/>
        <v>0</v>
      </c>
      <c r="H557" s="67">
        <f t="shared" si="28"/>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6"/>
        <v>0</v>
      </c>
      <c r="G558" s="64">
        <f t="shared" si="27"/>
        <v>0</v>
      </c>
      <c r="H558" s="67">
        <f t="shared" si="28"/>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6"/>
        <v>0</v>
      </c>
      <c r="G559" s="64">
        <f t="shared" si="27"/>
        <v>0</v>
      </c>
      <c r="H559" s="67">
        <f t="shared" si="28"/>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6"/>
        <v>0</v>
      </c>
      <c r="G560" s="64">
        <f t="shared" si="27"/>
        <v>0</v>
      </c>
      <c r="H560" s="67">
        <f t="shared" si="28"/>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6"/>
        <v>0</v>
      </c>
      <c r="G561" s="64">
        <f t="shared" si="27"/>
        <v>0</v>
      </c>
      <c r="H561" s="67">
        <f t="shared" si="28"/>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6"/>
        <v>0</v>
      </c>
      <c r="G562" s="64">
        <f t="shared" si="27"/>
        <v>0</v>
      </c>
      <c r="H562" s="67">
        <f t="shared" si="28"/>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6"/>
        <v>0</v>
      </c>
      <c r="G563" s="64">
        <f t="shared" si="27"/>
        <v>0</v>
      </c>
      <c r="H563" s="67">
        <f t="shared" si="28"/>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6"/>
        <v>0</v>
      </c>
      <c r="G564" s="64">
        <f t="shared" si="27"/>
        <v>0</v>
      </c>
      <c r="H564" s="67">
        <f t="shared" si="28"/>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6"/>
        <v>0</v>
      </c>
      <c r="G565" s="64">
        <f t="shared" si="27"/>
        <v>0</v>
      </c>
      <c r="H565" s="67">
        <f t="shared" si="28"/>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6"/>
        <v>0</v>
      </c>
      <c r="G566" s="64">
        <f t="shared" si="27"/>
        <v>0</v>
      </c>
      <c r="H566" s="67">
        <f t="shared" si="28"/>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6"/>
        <v>0</v>
      </c>
      <c r="G567" s="64">
        <f t="shared" si="27"/>
        <v>0</v>
      </c>
      <c r="H567" s="67">
        <f t="shared" si="28"/>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6"/>
        <v>0</v>
      </c>
      <c r="G568" s="64">
        <f t="shared" si="27"/>
        <v>0</v>
      </c>
      <c r="H568" s="67">
        <f t="shared" si="28"/>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6"/>
        <v>0</v>
      </c>
      <c r="G569" s="64">
        <f t="shared" si="27"/>
        <v>0</v>
      </c>
      <c r="H569" s="67">
        <f t="shared" si="28"/>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6"/>
        <v>0</v>
      </c>
      <c r="G570" s="64">
        <f t="shared" si="27"/>
        <v>0</v>
      </c>
      <c r="H570" s="67">
        <f t="shared" si="28"/>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6"/>
        <v>0</v>
      </c>
      <c r="G571" s="64">
        <f t="shared" si="27"/>
        <v>0</v>
      </c>
      <c r="H571" s="67">
        <f t="shared" si="28"/>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6"/>
        <v>0</v>
      </c>
      <c r="G572" s="64">
        <f t="shared" si="27"/>
        <v>0</v>
      </c>
      <c r="H572" s="67">
        <f t="shared" si="28"/>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6"/>
        <v>0</v>
      </c>
      <c r="G573" s="64">
        <f t="shared" si="27"/>
        <v>0</v>
      </c>
      <c r="H573" s="67">
        <f t="shared" si="28"/>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6"/>
        <v>0</v>
      </c>
      <c r="G574" s="64">
        <f t="shared" si="27"/>
        <v>0</v>
      </c>
      <c r="H574" s="67">
        <f t="shared" si="28"/>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6"/>
        <v>0</v>
      </c>
      <c r="G575" s="64">
        <f t="shared" si="27"/>
        <v>0</v>
      </c>
      <c r="H575" s="67">
        <f t="shared" si="28"/>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6"/>
        <v>0</v>
      </c>
      <c r="G576" s="64">
        <f t="shared" si="27"/>
        <v>0</v>
      </c>
      <c r="H576" s="67">
        <f t="shared" si="28"/>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6"/>
        <v>0</v>
      </c>
      <c r="G577" s="64">
        <f t="shared" si="27"/>
        <v>0</v>
      </c>
      <c r="H577" s="67">
        <f t="shared" si="28"/>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6"/>
        <v>0</v>
      </c>
      <c r="G578" s="64">
        <f t="shared" si="27"/>
        <v>0</v>
      </c>
      <c r="H578" s="67">
        <f t="shared" si="28"/>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6"/>
        <v>0</v>
      </c>
      <c r="G579" s="64">
        <f t="shared" si="27"/>
        <v>0</v>
      </c>
      <c r="H579" s="67">
        <f t="shared" si="28"/>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6"/>
        <v>0</v>
      </c>
      <c r="G580" s="64">
        <f t="shared" si="27"/>
        <v>0</v>
      </c>
      <c r="H580" s="67">
        <f t="shared" si="28"/>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6"/>
        <v>0</v>
      </c>
      <c r="G581" s="64">
        <f t="shared" si="27"/>
        <v>0</v>
      </c>
      <c r="H581" s="67">
        <f t="shared" si="28"/>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6"/>
        <v>0</v>
      </c>
      <c r="G582" s="64">
        <f t="shared" si="27"/>
        <v>0</v>
      </c>
      <c r="H582" s="67">
        <f t="shared" si="28"/>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6"/>
        <v>0</v>
      </c>
      <c r="G583" s="64">
        <f t="shared" si="27"/>
        <v>0</v>
      </c>
      <c r="H583" s="67">
        <f t="shared" si="28"/>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6"/>
        <v>0</v>
      </c>
      <c r="G584" s="64">
        <f t="shared" si="27"/>
        <v>0</v>
      </c>
      <c r="H584" s="67">
        <f t="shared" si="28"/>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6"/>
        <v>0</v>
      </c>
      <c r="G585" s="64">
        <f t="shared" si="27"/>
        <v>0</v>
      </c>
      <c r="H585" s="67">
        <f t="shared" si="28"/>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6"/>
        <v>0</v>
      </c>
      <c r="G586" s="64">
        <f t="shared" si="27"/>
        <v>0</v>
      </c>
      <c r="H586" s="67">
        <f t="shared" si="28"/>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6"/>
        <v>0</v>
      </c>
      <c r="G587" s="64">
        <f t="shared" si="27"/>
        <v>0</v>
      </c>
      <c r="H587" s="67">
        <f t="shared" si="28"/>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6"/>
        <v>0</v>
      </c>
      <c r="G588" s="64">
        <f t="shared" si="27"/>
        <v>0</v>
      </c>
      <c r="H588" s="67">
        <f t="shared" si="28"/>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6"/>
        <v>0</v>
      </c>
      <c r="G589" s="64">
        <f t="shared" si="27"/>
        <v>0</v>
      </c>
      <c r="H589" s="67">
        <f t="shared" si="28"/>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6"/>
        <v>0</v>
      </c>
      <c r="G590" s="64">
        <f t="shared" si="27"/>
        <v>0</v>
      </c>
      <c r="H590" s="67">
        <f t="shared" si="28"/>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6"/>
        <v>0</v>
      </c>
      <c r="G591" s="64">
        <f t="shared" si="27"/>
        <v>0</v>
      </c>
      <c r="H591" s="67">
        <f t="shared" si="28"/>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6"/>
        <v>0</v>
      </c>
      <c r="G592" s="64">
        <f t="shared" si="27"/>
        <v>0</v>
      </c>
      <c r="H592" s="67">
        <f t="shared" si="28"/>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6"/>
        <v>0</v>
      </c>
      <c r="G593" s="64">
        <f t="shared" si="27"/>
        <v>0</v>
      </c>
      <c r="H593" s="67">
        <f t="shared" si="28"/>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6"/>
        <v>0</v>
      </c>
      <c r="G594" s="64">
        <f t="shared" si="27"/>
        <v>0</v>
      </c>
      <c r="H594" s="67">
        <f t="shared" si="28"/>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9">D595*E595</f>
        <v>0</v>
      </c>
      <c r="G595" s="64">
        <f t="shared" ref="G595:G658" si="30">E595*$E$14</f>
        <v>0</v>
      </c>
      <c r="H595" s="67">
        <f t="shared" ref="H595:H658" si="31">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9"/>
        <v>0</v>
      </c>
      <c r="G596" s="64">
        <f t="shared" si="30"/>
        <v>0</v>
      </c>
      <c r="H596" s="67">
        <f t="shared" si="31"/>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9"/>
        <v>0</v>
      </c>
      <c r="G597" s="64">
        <f t="shared" si="30"/>
        <v>0</v>
      </c>
      <c r="H597" s="67">
        <f t="shared" si="31"/>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9"/>
        <v>0</v>
      </c>
      <c r="G598" s="64">
        <f t="shared" si="30"/>
        <v>0</v>
      </c>
      <c r="H598" s="67">
        <f t="shared" si="31"/>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9"/>
        <v>0</v>
      </c>
      <c r="G599" s="64">
        <f t="shared" si="30"/>
        <v>0</v>
      </c>
      <c r="H599" s="67">
        <f t="shared" si="31"/>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9"/>
        <v>0</v>
      </c>
      <c r="G600" s="64">
        <f t="shared" si="30"/>
        <v>0</v>
      </c>
      <c r="H600" s="67">
        <f t="shared" si="31"/>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9"/>
        <v>0</v>
      </c>
      <c r="G601" s="64">
        <f t="shared" si="30"/>
        <v>0</v>
      </c>
      <c r="H601" s="67">
        <f t="shared" si="31"/>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9"/>
        <v>0</v>
      </c>
      <c r="G602" s="64">
        <f t="shared" si="30"/>
        <v>0</v>
      </c>
      <c r="H602" s="67">
        <f t="shared" si="31"/>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9"/>
        <v>0</v>
      </c>
      <c r="G603" s="64">
        <f t="shared" si="30"/>
        <v>0</v>
      </c>
      <c r="H603" s="67">
        <f t="shared" si="31"/>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9"/>
        <v>0</v>
      </c>
      <c r="G604" s="64">
        <f t="shared" si="30"/>
        <v>0</v>
      </c>
      <c r="H604" s="67">
        <f t="shared" si="31"/>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9"/>
        <v>0</v>
      </c>
      <c r="G605" s="64">
        <f t="shared" si="30"/>
        <v>0</v>
      </c>
      <c r="H605" s="67">
        <f t="shared" si="31"/>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9"/>
        <v>0</v>
      </c>
      <c r="G606" s="64">
        <f t="shared" si="30"/>
        <v>0</v>
      </c>
      <c r="H606" s="67">
        <f t="shared" si="31"/>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9"/>
        <v>0</v>
      </c>
      <c r="G607" s="64">
        <f t="shared" si="30"/>
        <v>0</v>
      </c>
      <c r="H607" s="67">
        <f t="shared" si="31"/>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9"/>
        <v>0</v>
      </c>
      <c r="G608" s="64">
        <f t="shared" si="30"/>
        <v>0</v>
      </c>
      <c r="H608" s="67">
        <f t="shared" si="31"/>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9"/>
        <v>0</v>
      </c>
      <c r="G609" s="64">
        <f t="shared" si="30"/>
        <v>0</v>
      </c>
      <c r="H609" s="67">
        <f t="shared" si="31"/>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9"/>
        <v>0</v>
      </c>
      <c r="G610" s="64">
        <f t="shared" si="30"/>
        <v>0</v>
      </c>
      <c r="H610" s="67">
        <f t="shared" si="31"/>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9"/>
        <v>0</v>
      </c>
      <c r="G611" s="64">
        <f t="shared" si="30"/>
        <v>0</v>
      </c>
      <c r="H611" s="67">
        <f t="shared" si="31"/>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9"/>
        <v>0</v>
      </c>
      <c r="G612" s="64">
        <f t="shared" si="30"/>
        <v>0</v>
      </c>
      <c r="H612" s="67">
        <f t="shared" si="31"/>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9"/>
        <v>0</v>
      </c>
      <c r="G613" s="64">
        <f t="shared" si="30"/>
        <v>0</v>
      </c>
      <c r="H613" s="67">
        <f t="shared" si="31"/>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9"/>
        <v>0</v>
      </c>
      <c r="G614" s="64">
        <f t="shared" si="30"/>
        <v>0</v>
      </c>
      <c r="H614" s="67">
        <f t="shared" si="31"/>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9"/>
        <v>0</v>
      </c>
      <c r="G615" s="64">
        <f t="shared" si="30"/>
        <v>0</v>
      </c>
      <c r="H615" s="67">
        <f t="shared" si="31"/>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9"/>
        <v>0</v>
      </c>
      <c r="G616" s="64">
        <f t="shared" si="30"/>
        <v>0</v>
      </c>
      <c r="H616" s="67">
        <f t="shared" si="31"/>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9"/>
        <v>0</v>
      </c>
      <c r="G617" s="64">
        <f t="shared" si="30"/>
        <v>0</v>
      </c>
      <c r="H617" s="67">
        <f t="shared" si="31"/>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9"/>
        <v>0</v>
      </c>
      <c r="G618" s="64">
        <f t="shared" si="30"/>
        <v>0</v>
      </c>
      <c r="H618" s="67">
        <f t="shared" si="31"/>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9"/>
        <v>0</v>
      </c>
      <c r="G619" s="64">
        <f t="shared" si="30"/>
        <v>0</v>
      </c>
      <c r="H619" s="67">
        <f t="shared" si="31"/>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9"/>
        <v>0</v>
      </c>
      <c r="G620" s="64">
        <f t="shared" si="30"/>
        <v>0</v>
      </c>
      <c r="H620" s="67">
        <f t="shared" si="31"/>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9"/>
        <v>0</v>
      </c>
      <c r="G621" s="64">
        <f t="shared" si="30"/>
        <v>0</v>
      </c>
      <c r="H621" s="67">
        <f t="shared" si="31"/>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9"/>
        <v>0</v>
      </c>
      <c r="G622" s="64">
        <f t="shared" si="30"/>
        <v>0</v>
      </c>
      <c r="H622" s="67">
        <f t="shared" si="31"/>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9"/>
        <v>0</v>
      </c>
      <c r="G623" s="64">
        <f t="shared" si="30"/>
        <v>0</v>
      </c>
      <c r="H623" s="67">
        <f t="shared" si="31"/>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9"/>
        <v>0</v>
      </c>
      <c r="G624" s="64">
        <f t="shared" si="30"/>
        <v>0</v>
      </c>
      <c r="H624" s="67">
        <f t="shared" si="31"/>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9"/>
        <v>0</v>
      </c>
      <c r="G625" s="64">
        <f t="shared" si="30"/>
        <v>0</v>
      </c>
      <c r="H625" s="67">
        <f t="shared" si="31"/>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9"/>
        <v>0</v>
      </c>
      <c r="G626" s="64">
        <f t="shared" si="30"/>
        <v>0</v>
      </c>
      <c r="H626" s="67">
        <f t="shared" si="31"/>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9"/>
        <v>0</v>
      </c>
      <c r="G627" s="64">
        <f t="shared" si="30"/>
        <v>0</v>
      </c>
      <c r="H627" s="67">
        <f t="shared" si="31"/>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9"/>
        <v>0</v>
      </c>
      <c r="G628" s="64">
        <f t="shared" si="30"/>
        <v>0</v>
      </c>
      <c r="H628" s="67">
        <f t="shared" si="31"/>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9"/>
        <v>0</v>
      </c>
      <c r="G629" s="64">
        <f t="shared" si="30"/>
        <v>0</v>
      </c>
      <c r="H629" s="67">
        <f t="shared" si="31"/>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9"/>
        <v>0</v>
      </c>
      <c r="G630" s="64">
        <f t="shared" si="30"/>
        <v>0</v>
      </c>
      <c r="H630" s="67">
        <f t="shared" si="31"/>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9"/>
        <v>0</v>
      </c>
      <c r="G631" s="64">
        <f t="shared" si="30"/>
        <v>0</v>
      </c>
      <c r="H631" s="67">
        <f t="shared" si="31"/>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9"/>
        <v>0</v>
      </c>
      <c r="G632" s="64">
        <f t="shared" si="30"/>
        <v>0</v>
      </c>
      <c r="H632" s="67">
        <f t="shared" si="31"/>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9"/>
        <v>0</v>
      </c>
      <c r="G633" s="64">
        <f t="shared" si="30"/>
        <v>0</v>
      </c>
      <c r="H633" s="67">
        <f t="shared" si="31"/>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9"/>
        <v>0</v>
      </c>
      <c r="G634" s="64">
        <f t="shared" si="30"/>
        <v>0</v>
      </c>
      <c r="H634" s="67">
        <f t="shared" si="31"/>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9"/>
        <v>0</v>
      </c>
      <c r="G635" s="64">
        <f t="shared" si="30"/>
        <v>0</v>
      </c>
      <c r="H635" s="67">
        <f t="shared" si="31"/>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9"/>
        <v>0</v>
      </c>
      <c r="G636" s="64">
        <f t="shared" si="30"/>
        <v>0</v>
      </c>
      <c r="H636" s="67">
        <f t="shared" si="31"/>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9"/>
        <v>0</v>
      </c>
      <c r="G637" s="64">
        <f t="shared" si="30"/>
        <v>0</v>
      </c>
      <c r="H637" s="67">
        <f t="shared" si="31"/>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9"/>
        <v>0</v>
      </c>
      <c r="G638" s="64">
        <f t="shared" si="30"/>
        <v>0</v>
      </c>
      <c r="H638" s="67">
        <f t="shared" si="31"/>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9"/>
        <v>0</v>
      </c>
      <c r="G639" s="64">
        <f t="shared" si="30"/>
        <v>0</v>
      </c>
      <c r="H639" s="67">
        <f t="shared" si="31"/>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9"/>
        <v>0</v>
      </c>
      <c r="G640" s="64">
        <f t="shared" si="30"/>
        <v>0</v>
      </c>
      <c r="H640" s="67">
        <f t="shared" si="31"/>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9"/>
        <v>0</v>
      </c>
      <c r="G641" s="64">
        <f t="shared" si="30"/>
        <v>0</v>
      </c>
      <c r="H641" s="67">
        <f t="shared" si="31"/>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9"/>
        <v>0</v>
      </c>
      <c r="G642" s="64">
        <f t="shared" si="30"/>
        <v>0</v>
      </c>
      <c r="H642" s="67">
        <f t="shared" si="31"/>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9"/>
        <v>0</v>
      </c>
      <c r="G643" s="64">
        <f t="shared" si="30"/>
        <v>0</v>
      </c>
      <c r="H643" s="67">
        <f t="shared" si="31"/>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9"/>
        <v>0</v>
      </c>
      <c r="G644" s="64">
        <f t="shared" si="30"/>
        <v>0</v>
      </c>
      <c r="H644" s="67">
        <f t="shared" si="31"/>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9"/>
        <v>0</v>
      </c>
      <c r="G645" s="64">
        <f t="shared" si="30"/>
        <v>0</v>
      </c>
      <c r="H645" s="67">
        <f t="shared" si="31"/>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9"/>
        <v>0</v>
      </c>
      <c r="G646" s="64">
        <f t="shared" si="30"/>
        <v>0</v>
      </c>
      <c r="H646" s="67">
        <f t="shared" si="31"/>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9"/>
        <v>0</v>
      </c>
      <c r="G647" s="64">
        <f t="shared" si="30"/>
        <v>0</v>
      </c>
      <c r="H647" s="67">
        <f t="shared" si="31"/>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9"/>
        <v>0</v>
      </c>
      <c r="G648" s="64">
        <f t="shared" si="30"/>
        <v>0</v>
      </c>
      <c r="H648" s="67">
        <f t="shared" si="31"/>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9"/>
        <v>0</v>
      </c>
      <c r="G649" s="64">
        <f t="shared" si="30"/>
        <v>0</v>
      </c>
      <c r="H649" s="67">
        <f t="shared" si="31"/>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9"/>
        <v>0</v>
      </c>
      <c r="G650" s="64">
        <f t="shared" si="30"/>
        <v>0</v>
      </c>
      <c r="H650" s="67">
        <f t="shared" si="31"/>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9"/>
        <v>0</v>
      </c>
      <c r="G651" s="64">
        <f t="shared" si="30"/>
        <v>0</v>
      </c>
      <c r="H651" s="67">
        <f t="shared" si="31"/>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9"/>
        <v>0</v>
      </c>
      <c r="G652" s="64">
        <f t="shared" si="30"/>
        <v>0</v>
      </c>
      <c r="H652" s="67">
        <f t="shared" si="31"/>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9"/>
        <v>0</v>
      </c>
      <c r="G653" s="64">
        <f t="shared" si="30"/>
        <v>0</v>
      </c>
      <c r="H653" s="67">
        <f t="shared" si="31"/>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9"/>
        <v>0</v>
      </c>
      <c r="G654" s="64">
        <f t="shared" si="30"/>
        <v>0</v>
      </c>
      <c r="H654" s="67">
        <f t="shared" si="31"/>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9"/>
        <v>0</v>
      </c>
      <c r="G655" s="64">
        <f t="shared" si="30"/>
        <v>0</v>
      </c>
      <c r="H655" s="67">
        <f t="shared" si="31"/>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9"/>
        <v>0</v>
      </c>
      <c r="G656" s="64">
        <f t="shared" si="30"/>
        <v>0</v>
      </c>
      <c r="H656" s="67">
        <f t="shared" si="31"/>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9"/>
        <v>0</v>
      </c>
      <c r="G657" s="64">
        <f t="shared" si="30"/>
        <v>0</v>
      </c>
      <c r="H657" s="67">
        <f t="shared" si="31"/>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9"/>
        <v>0</v>
      </c>
      <c r="G658" s="64">
        <f t="shared" si="30"/>
        <v>0</v>
      </c>
      <c r="H658" s="67">
        <f t="shared" si="31"/>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2">D659*E659</f>
        <v>0</v>
      </c>
      <c r="G659" s="64">
        <f t="shared" ref="G659:G722" si="33">E659*$E$14</f>
        <v>0</v>
      </c>
      <c r="H659" s="67">
        <f t="shared" ref="H659:H722" si="34">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2"/>
        <v>0</v>
      </c>
      <c r="G660" s="64">
        <f t="shared" si="33"/>
        <v>0</v>
      </c>
      <c r="H660" s="67">
        <f t="shared" si="34"/>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2"/>
        <v>0</v>
      </c>
      <c r="G661" s="64">
        <f t="shared" si="33"/>
        <v>0</v>
      </c>
      <c r="H661" s="67">
        <f t="shared" si="34"/>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2"/>
        <v>0</v>
      </c>
      <c r="G662" s="64">
        <f t="shared" si="33"/>
        <v>0</v>
      </c>
      <c r="H662" s="67">
        <f t="shared" si="34"/>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2"/>
        <v>0</v>
      </c>
      <c r="G663" s="64">
        <f t="shared" si="33"/>
        <v>0</v>
      </c>
      <c r="H663" s="67">
        <f t="shared" si="34"/>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2"/>
        <v>0</v>
      </c>
      <c r="G664" s="64">
        <f t="shared" si="33"/>
        <v>0</v>
      </c>
      <c r="H664" s="67">
        <f t="shared" si="34"/>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2"/>
        <v>0</v>
      </c>
      <c r="G665" s="64">
        <f t="shared" si="33"/>
        <v>0</v>
      </c>
      <c r="H665" s="67">
        <f t="shared" si="34"/>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2"/>
        <v>0</v>
      </c>
      <c r="G666" s="64">
        <f t="shared" si="33"/>
        <v>0</v>
      </c>
      <c r="H666" s="67">
        <f t="shared" si="34"/>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2"/>
        <v>0</v>
      </c>
      <c r="G667" s="64">
        <f t="shared" si="33"/>
        <v>0</v>
      </c>
      <c r="H667" s="67">
        <f t="shared" si="34"/>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2"/>
        <v>0</v>
      </c>
      <c r="G668" s="64">
        <f t="shared" si="33"/>
        <v>0</v>
      </c>
      <c r="H668" s="67">
        <f t="shared" si="34"/>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2"/>
        <v>0</v>
      </c>
      <c r="G669" s="64">
        <f t="shared" si="33"/>
        <v>0</v>
      </c>
      <c r="H669" s="67">
        <f t="shared" si="34"/>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2"/>
        <v>0</v>
      </c>
      <c r="G670" s="64">
        <f t="shared" si="33"/>
        <v>0</v>
      </c>
      <c r="H670" s="67">
        <f t="shared" si="34"/>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2"/>
        <v>0</v>
      </c>
      <c r="G671" s="64">
        <f t="shared" si="33"/>
        <v>0</v>
      </c>
      <c r="H671" s="67">
        <f t="shared" si="34"/>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2"/>
        <v>0</v>
      </c>
      <c r="G672" s="64">
        <f t="shared" si="33"/>
        <v>0</v>
      </c>
      <c r="H672" s="67">
        <f t="shared" si="34"/>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2"/>
        <v>0</v>
      </c>
      <c r="G673" s="64">
        <f t="shared" si="33"/>
        <v>0</v>
      </c>
      <c r="H673" s="67">
        <f t="shared" si="34"/>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2"/>
        <v>0</v>
      </c>
      <c r="G674" s="64">
        <f t="shared" si="33"/>
        <v>0</v>
      </c>
      <c r="H674" s="67">
        <f t="shared" si="34"/>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2"/>
        <v>0</v>
      </c>
      <c r="G675" s="64">
        <f t="shared" si="33"/>
        <v>0</v>
      </c>
      <c r="H675" s="67">
        <f t="shared" si="34"/>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2"/>
        <v>0</v>
      </c>
      <c r="G676" s="64">
        <f t="shared" si="33"/>
        <v>0</v>
      </c>
      <c r="H676" s="67">
        <f t="shared" si="34"/>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2"/>
        <v>0</v>
      </c>
      <c r="G677" s="64">
        <f t="shared" si="33"/>
        <v>0</v>
      </c>
      <c r="H677" s="67">
        <f t="shared" si="34"/>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2"/>
        <v>0</v>
      </c>
      <c r="G678" s="64">
        <f t="shared" si="33"/>
        <v>0</v>
      </c>
      <c r="H678" s="67">
        <f t="shared" si="34"/>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2"/>
        <v>0</v>
      </c>
      <c r="G679" s="64">
        <f t="shared" si="33"/>
        <v>0</v>
      </c>
      <c r="H679" s="67">
        <f t="shared" si="34"/>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2"/>
        <v>0</v>
      </c>
      <c r="G680" s="64">
        <f t="shared" si="33"/>
        <v>0</v>
      </c>
      <c r="H680" s="67">
        <f t="shared" si="34"/>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2"/>
        <v>0</v>
      </c>
      <c r="G681" s="64">
        <f t="shared" si="33"/>
        <v>0</v>
      </c>
      <c r="H681" s="67">
        <f t="shared" si="34"/>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2"/>
        <v>0</v>
      </c>
      <c r="G682" s="64">
        <f t="shared" si="33"/>
        <v>0</v>
      </c>
      <c r="H682" s="67">
        <f t="shared" si="34"/>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2"/>
        <v>0</v>
      </c>
      <c r="G683" s="64">
        <f t="shared" si="33"/>
        <v>0</v>
      </c>
      <c r="H683" s="67">
        <f t="shared" si="34"/>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2"/>
        <v>0</v>
      </c>
      <c r="G684" s="64">
        <f t="shared" si="33"/>
        <v>0</v>
      </c>
      <c r="H684" s="67">
        <f t="shared" si="34"/>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2"/>
        <v>0</v>
      </c>
      <c r="G685" s="64">
        <f t="shared" si="33"/>
        <v>0</v>
      </c>
      <c r="H685" s="67">
        <f t="shared" si="34"/>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2"/>
        <v>0</v>
      </c>
      <c r="G686" s="64">
        <f t="shared" si="33"/>
        <v>0</v>
      </c>
      <c r="H686" s="67">
        <f t="shared" si="34"/>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2"/>
        <v>0</v>
      </c>
      <c r="G687" s="64">
        <f t="shared" si="33"/>
        <v>0</v>
      </c>
      <c r="H687" s="67">
        <f t="shared" si="34"/>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2"/>
        <v>0</v>
      </c>
      <c r="G688" s="64">
        <f t="shared" si="33"/>
        <v>0</v>
      </c>
      <c r="H688" s="67">
        <f t="shared" si="34"/>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2"/>
        <v>0</v>
      </c>
      <c r="G689" s="64">
        <f t="shared" si="33"/>
        <v>0</v>
      </c>
      <c r="H689" s="67">
        <f t="shared" si="34"/>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2"/>
        <v>0</v>
      </c>
      <c r="G690" s="64">
        <f t="shared" si="33"/>
        <v>0</v>
      </c>
      <c r="H690" s="67">
        <f t="shared" si="34"/>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2"/>
        <v>0</v>
      </c>
      <c r="G691" s="64">
        <f t="shared" si="33"/>
        <v>0</v>
      </c>
      <c r="H691" s="67">
        <f t="shared" si="34"/>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2"/>
        <v>0</v>
      </c>
      <c r="G692" s="64">
        <f t="shared" si="33"/>
        <v>0</v>
      </c>
      <c r="H692" s="67">
        <f t="shared" si="34"/>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2"/>
        <v>0</v>
      </c>
      <c r="G693" s="64">
        <f t="shared" si="33"/>
        <v>0</v>
      </c>
      <c r="H693" s="67">
        <f t="shared" si="34"/>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2"/>
        <v>0</v>
      </c>
      <c r="G694" s="64">
        <f t="shared" si="33"/>
        <v>0</v>
      </c>
      <c r="H694" s="67">
        <f t="shared" si="34"/>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2"/>
        <v>0</v>
      </c>
      <c r="G695" s="64">
        <f t="shared" si="33"/>
        <v>0</v>
      </c>
      <c r="H695" s="67">
        <f t="shared" si="34"/>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2"/>
        <v>0</v>
      </c>
      <c r="G696" s="64">
        <f t="shared" si="33"/>
        <v>0</v>
      </c>
      <c r="H696" s="67">
        <f t="shared" si="34"/>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2"/>
        <v>0</v>
      </c>
      <c r="G697" s="64">
        <f t="shared" si="33"/>
        <v>0</v>
      </c>
      <c r="H697" s="67">
        <f t="shared" si="34"/>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2"/>
        <v>0</v>
      </c>
      <c r="G698" s="64">
        <f t="shared" si="33"/>
        <v>0</v>
      </c>
      <c r="H698" s="67">
        <f t="shared" si="34"/>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2"/>
        <v>0</v>
      </c>
      <c r="G699" s="64">
        <f t="shared" si="33"/>
        <v>0</v>
      </c>
      <c r="H699" s="67">
        <f t="shared" si="34"/>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2"/>
        <v>0</v>
      </c>
      <c r="G700" s="64">
        <f t="shared" si="33"/>
        <v>0</v>
      </c>
      <c r="H700" s="67">
        <f t="shared" si="34"/>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2"/>
        <v>0</v>
      </c>
      <c r="G701" s="64">
        <f t="shared" si="33"/>
        <v>0</v>
      </c>
      <c r="H701" s="67">
        <f t="shared" si="34"/>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2"/>
        <v>0</v>
      </c>
      <c r="G702" s="64">
        <f t="shared" si="33"/>
        <v>0</v>
      </c>
      <c r="H702" s="67">
        <f t="shared" si="34"/>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2"/>
        <v>0</v>
      </c>
      <c r="G703" s="64">
        <f t="shared" si="33"/>
        <v>0</v>
      </c>
      <c r="H703" s="67">
        <f t="shared" si="34"/>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2"/>
        <v>0</v>
      </c>
      <c r="G704" s="64">
        <f t="shared" si="33"/>
        <v>0</v>
      </c>
      <c r="H704" s="67">
        <f t="shared" si="34"/>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2"/>
        <v>0</v>
      </c>
      <c r="G705" s="64">
        <f t="shared" si="33"/>
        <v>0</v>
      </c>
      <c r="H705" s="67">
        <f t="shared" si="34"/>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2"/>
        <v>0</v>
      </c>
      <c r="G706" s="64">
        <f t="shared" si="33"/>
        <v>0</v>
      </c>
      <c r="H706" s="67">
        <f t="shared" si="34"/>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2"/>
        <v>0</v>
      </c>
      <c r="G707" s="64">
        <f t="shared" si="33"/>
        <v>0</v>
      </c>
      <c r="H707" s="67">
        <f t="shared" si="34"/>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2"/>
        <v>0</v>
      </c>
      <c r="G708" s="64">
        <f t="shared" si="33"/>
        <v>0</v>
      </c>
      <c r="H708" s="67">
        <f t="shared" si="34"/>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2"/>
        <v>0</v>
      </c>
      <c r="G709" s="64">
        <f t="shared" si="33"/>
        <v>0</v>
      </c>
      <c r="H709" s="67">
        <f t="shared" si="34"/>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2"/>
        <v>0</v>
      </c>
      <c r="G710" s="64">
        <f t="shared" si="33"/>
        <v>0</v>
      </c>
      <c r="H710" s="67">
        <f t="shared" si="34"/>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2"/>
        <v>0</v>
      </c>
      <c r="G711" s="64">
        <f t="shared" si="33"/>
        <v>0</v>
      </c>
      <c r="H711" s="67">
        <f t="shared" si="34"/>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2"/>
        <v>0</v>
      </c>
      <c r="G712" s="64">
        <f t="shared" si="33"/>
        <v>0</v>
      </c>
      <c r="H712" s="67">
        <f t="shared" si="34"/>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2"/>
        <v>0</v>
      </c>
      <c r="G713" s="64">
        <f t="shared" si="33"/>
        <v>0</v>
      </c>
      <c r="H713" s="67">
        <f t="shared" si="34"/>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2"/>
        <v>0</v>
      </c>
      <c r="G714" s="64">
        <f t="shared" si="33"/>
        <v>0</v>
      </c>
      <c r="H714" s="67">
        <f t="shared" si="34"/>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2"/>
        <v>0</v>
      </c>
      <c r="G715" s="64">
        <f t="shared" si="33"/>
        <v>0</v>
      </c>
      <c r="H715" s="67">
        <f t="shared" si="34"/>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2"/>
        <v>0</v>
      </c>
      <c r="G716" s="64">
        <f t="shared" si="33"/>
        <v>0</v>
      </c>
      <c r="H716" s="67">
        <f t="shared" si="34"/>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2"/>
        <v>0</v>
      </c>
      <c r="G717" s="64">
        <f t="shared" si="33"/>
        <v>0</v>
      </c>
      <c r="H717" s="67">
        <f t="shared" si="34"/>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2"/>
        <v>0</v>
      </c>
      <c r="G718" s="64">
        <f t="shared" si="33"/>
        <v>0</v>
      </c>
      <c r="H718" s="67">
        <f t="shared" si="34"/>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2"/>
        <v>0</v>
      </c>
      <c r="G719" s="64">
        <f t="shared" si="33"/>
        <v>0</v>
      </c>
      <c r="H719" s="67">
        <f t="shared" si="34"/>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2"/>
        <v>0</v>
      </c>
      <c r="G720" s="64">
        <f t="shared" si="33"/>
        <v>0</v>
      </c>
      <c r="H720" s="67">
        <f t="shared" si="34"/>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2"/>
        <v>0</v>
      </c>
      <c r="G721" s="64">
        <f t="shared" si="33"/>
        <v>0</v>
      </c>
      <c r="H721" s="67">
        <f t="shared" si="34"/>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2"/>
        <v>0</v>
      </c>
      <c r="G722" s="64">
        <f t="shared" si="33"/>
        <v>0</v>
      </c>
      <c r="H722" s="67">
        <f t="shared" si="34"/>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5">D723*E723</f>
        <v>0</v>
      </c>
      <c r="G723" s="64">
        <f t="shared" ref="G723:G786" si="36">E723*$E$14</f>
        <v>0</v>
      </c>
      <c r="H723" s="67">
        <f t="shared" ref="H723:H786" si="37">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5"/>
        <v>0</v>
      </c>
      <c r="G724" s="64">
        <f t="shared" si="36"/>
        <v>0</v>
      </c>
      <c r="H724" s="67">
        <f t="shared" si="37"/>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5"/>
        <v>0</v>
      </c>
      <c r="G725" s="64">
        <f t="shared" si="36"/>
        <v>0</v>
      </c>
      <c r="H725" s="67">
        <f t="shared" si="37"/>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5"/>
        <v>0</v>
      </c>
      <c r="G726" s="64">
        <f t="shared" si="36"/>
        <v>0</v>
      </c>
      <c r="H726" s="67">
        <f t="shared" si="37"/>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5"/>
        <v>0</v>
      </c>
      <c r="G727" s="64">
        <f t="shared" si="36"/>
        <v>0</v>
      </c>
      <c r="H727" s="67">
        <f t="shared" si="37"/>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5"/>
        <v>0</v>
      </c>
      <c r="G728" s="64">
        <f t="shared" si="36"/>
        <v>0</v>
      </c>
      <c r="H728" s="67">
        <f t="shared" si="37"/>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5"/>
        <v>0</v>
      </c>
      <c r="G729" s="64">
        <f t="shared" si="36"/>
        <v>0</v>
      </c>
      <c r="H729" s="67">
        <f t="shared" si="37"/>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5"/>
        <v>0</v>
      </c>
      <c r="G730" s="64">
        <f t="shared" si="36"/>
        <v>0</v>
      </c>
      <c r="H730" s="67">
        <f t="shared" si="37"/>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5"/>
        <v>0</v>
      </c>
      <c r="G731" s="64">
        <f t="shared" si="36"/>
        <v>0</v>
      </c>
      <c r="H731" s="67">
        <f t="shared" si="37"/>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5"/>
        <v>0</v>
      </c>
      <c r="G732" s="64">
        <f t="shared" si="36"/>
        <v>0</v>
      </c>
      <c r="H732" s="67">
        <f t="shared" si="37"/>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5"/>
        <v>0</v>
      </c>
      <c r="G733" s="64">
        <f t="shared" si="36"/>
        <v>0</v>
      </c>
      <c r="H733" s="67">
        <f t="shared" si="37"/>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5"/>
        <v>0</v>
      </c>
      <c r="G734" s="64">
        <f t="shared" si="36"/>
        <v>0</v>
      </c>
      <c r="H734" s="67">
        <f t="shared" si="37"/>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5"/>
        <v>0</v>
      </c>
      <c r="G735" s="64">
        <f t="shared" si="36"/>
        <v>0</v>
      </c>
      <c r="H735" s="67">
        <f t="shared" si="37"/>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5"/>
        <v>0</v>
      </c>
      <c r="G736" s="64">
        <f t="shared" si="36"/>
        <v>0</v>
      </c>
      <c r="H736" s="67">
        <f t="shared" si="37"/>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5"/>
        <v>0</v>
      </c>
      <c r="G737" s="64">
        <f t="shared" si="36"/>
        <v>0</v>
      </c>
      <c r="H737" s="67">
        <f t="shared" si="37"/>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5"/>
        <v>0</v>
      </c>
      <c r="G738" s="64">
        <f t="shared" si="36"/>
        <v>0</v>
      </c>
      <c r="H738" s="67">
        <f t="shared" si="37"/>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5"/>
        <v>0</v>
      </c>
      <c r="G739" s="64">
        <f t="shared" si="36"/>
        <v>0</v>
      </c>
      <c r="H739" s="67">
        <f t="shared" si="37"/>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5"/>
        <v>0</v>
      </c>
      <c r="G740" s="64">
        <f t="shared" si="36"/>
        <v>0</v>
      </c>
      <c r="H740" s="67">
        <f t="shared" si="37"/>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5"/>
        <v>0</v>
      </c>
      <c r="G741" s="64">
        <f t="shared" si="36"/>
        <v>0</v>
      </c>
      <c r="H741" s="67">
        <f t="shared" si="37"/>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5"/>
        <v>0</v>
      </c>
      <c r="G742" s="64">
        <f t="shared" si="36"/>
        <v>0</v>
      </c>
      <c r="H742" s="67">
        <f t="shared" si="37"/>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5"/>
        <v>0</v>
      </c>
      <c r="G743" s="64">
        <f t="shared" si="36"/>
        <v>0</v>
      </c>
      <c r="H743" s="67">
        <f t="shared" si="37"/>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5"/>
        <v>0</v>
      </c>
      <c r="G744" s="64">
        <f t="shared" si="36"/>
        <v>0</v>
      </c>
      <c r="H744" s="67">
        <f t="shared" si="37"/>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5"/>
        <v>0</v>
      </c>
      <c r="G745" s="64">
        <f t="shared" si="36"/>
        <v>0</v>
      </c>
      <c r="H745" s="67">
        <f t="shared" si="37"/>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5"/>
        <v>0</v>
      </c>
      <c r="G746" s="64">
        <f t="shared" si="36"/>
        <v>0</v>
      </c>
      <c r="H746" s="67">
        <f t="shared" si="37"/>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5"/>
        <v>0</v>
      </c>
      <c r="G747" s="64">
        <f t="shared" si="36"/>
        <v>0</v>
      </c>
      <c r="H747" s="67">
        <f t="shared" si="37"/>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5"/>
        <v>0</v>
      </c>
      <c r="G748" s="64">
        <f t="shared" si="36"/>
        <v>0</v>
      </c>
      <c r="H748" s="67">
        <f t="shared" si="37"/>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5"/>
        <v>0</v>
      </c>
      <c r="G749" s="64">
        <f t="shared" si="36"/>
        <v>0</v>
      </c>
      <c r="H749" s="67">
        <f t="shared" si="37"/>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5"/>
        <v>0</v>
      </c>
      <c r="G750" s="64">
        <f t="shared" si="36"/>
        <v>0</v>
      </c>
      <c r="H750" s="67">
        <f t="shared" si="37"/>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5"/>
        <v>0</v>
      </c>
      <c r="G751" s="64">
        <f t="shared" si="36"/>
        <v>0</v>
      </c>
      <c r="H751" s="67">
        <f t="shared" si="37"/>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5"/>
        <v>0</v>
      </c>
      <c r="G752" s="64">
        <f t="shared" si="36"/>
        <v>0</v>
      </c>
      <c r="H752" s="67">
        <f t="shared" si="37"/>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5"/>
        <v>0</v>
      </c>
      <c r="G753" s="64">
        <f t="shared" si="36"/>
        <v>0</v>
      </c>
      <c r="H753" s="67">
        <f t="shared" si="37"/>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5"/>
        <v>0</v>
      </c>
      <c r="G754" s="64">
        <f t="shared" si="36"/>
        <v>0</v>
      </c>
      <c r="H754" s="67">
        <f t="shared" si="37"/>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5"/>
        <v>0</v>
      </c>
      <c r="G755" s="64">
        <f t="shared" si="36"/>
        <v>0</v>
      </c>
      <c r="H755" s="67">
        <f t="shared" si="37"/>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5"/>
        <v>0</v>
      </c>
      <c r="G756" s="64">
        <f t="shared" si="36"/>
        <v>0</v>
      </c>
      <c r="H756" s="67">
        <f t="shared" si="37"/>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5"/>
        <v>0</v>
      </c>
      <c r="G757" s="64">
        <f t="shared" si="36"/>
        <v>0</v>
      </c>
      <c r="H757" s="67">
        <f t="shared" si="37"/>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5"/>
        <v>0</v>
      </c>
      <c r="G758" s="64">
        <f t="shared" si="36"/>
        <v>0</v>
      </c>
      <c r="H758" s="67">
        <f t="shared" si="37"/>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5"/>
        <v>0</v>
      </c>
      <c r="G759" s="64">
        <f t="shared" si="36"/>
        <v>0</v>
      </c>
      <c r="H759" s="67">
        <f t="shared" si="37"/>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5"/>
        <v>0</v>
      </c>
      <c r="G760" s="64">
        <f t="shared" si="36"/>
        <v>0</v>
      </c>
      <c r="H760" s="67">
        <f t="shared" si="37"/>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5"/>
        <v>0</v>
      </c>
      <c r="G761" s="64">
        <f t="shared" si="36"/>
        <v>0</v>
      </c>
      <c r="H761" s="67">
        <f t="shared" si="37"/>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5"/>
        <v>0</v>
      </c>
      <c r="G762" s="64">
        <f t="shared" si="36"/>
        <v>0</v>
      </c>
      <c r="H762" s="67">
        <f t="shared" si="37"/>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5"/>
        <v>0</v>
      </c>
      <c r="G763" s="64">
        <f t="shared" si="36"/>
        <v>0</v>
      </c>
      <c r="H763" s="67">
        <f t="shared" si="37"/>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5"/>
        <v>0</v>
      </c>
      <c r="G764" s="64">
        <f t="shared" si="36"/>
        <v>0</v>
      </c>
      <c r="H764" s="67">
        <f t="shared" si="37"/>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5"/>
        <v>0</v>
      </c>
      <c r="G765" s="64">
        <f t="shared" si="36"/>
        <v>0</v>
      </c>
      <c r="H765" s="67">
        <f t="shared" si="37"/>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5"/>
        <v>0</v>
      </c>
      <c r="G766" s="64">
        <f t="shared" si="36"/>
        <v>0</v>
      </c>
      <c r="H766" s="67">
        <f t="shared" si="37"/>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5"/>
        <v>0</v>
      </c>
      <c r="G767" s="64">
        <f t="shared" si="36"/>
        <v>0</v>
      </c>
      <c r="H767" s="67">
        <f t="shared" si="37"/>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5"/>
        <v>0</v>
      </c>
      <c r="G768" s="64">
        <f t="shared" si="36"/>
        <v>0</v>
      </c>
      <c r="H768" s="67">
        <f t="shared" si="37"/>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5"/>
        <v>0</v>
      </c>
      <c r="G769" s="64">
        <f t="shared" si="36"/>
        <v>0</v>
      </c>
      <c r="H769" s="67">
        <f t="shared" si="37"/>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5"/>
        <v>0</v>
      </c>
      <c r="G770" s="64">
        <f t="shared" si="36"/>
        <v>0</v>
      </c>
      <c r="H770" s="67">
        <f t="shared" si="37"/>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5"/>
        <v>0</v>
      </c>
      <c r="G771" s="64">
        <f t="shared" si="36"/>
        <v>0</v>
      </c>
      <c r="H771" s="67">
        <f t="shared" si="37"/>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5"/>
        <v>0</v>
      </c>
      <c r="G772" s="64">
        <f t="shared" si="36"/>
        <v>0</v>
      </c>
      <c r="H772" s="67">
        <f t="shared" si="37"/>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5"/>
        <v>0</v>
      </c>
      <c r="G773" s="64">
        <f t="shared" si="36"/>
        <v>0</v>
      </c>
      <c r="H773" s="67">
        <f t="shared" si="37"/>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5"/>
        <v>0</v>
      </c>
      <c r="G774" s="64">
        <f t="shared" si="36"/>
        <v>0</v>
      </c>
      <c r="H774" s="67">
        <f t="shared" si="37"/>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5"/>
        <v>0</v>
      </c>
      <c r="G775" s="64">
        <f t="shared" si="36"/>
        <v>0</v>
      </c>
      <c r="H775" s="67">
        <f t="shared" si="37"/>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5"/>
        <v>0</v>
      </c>
      <c r="G776" s="64">
        <f t="shared" si="36"/>
        <v>0</v>
      </c>
      <c r="H776" s="67">
        <f t="shared" si="37"/>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5"/>
        <v>0</v>
      </c>
      <c r="G777" s="64">
        <f t="shared" si="36"/>
        <v>0</v>
      </c>
      <c r="H777" s="67">
        <f t="shared" si="37"/>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5"/>
        <v>0</v>
      </c>
      <c r="G778" s="64">
        <f t="shared" si="36"/>
        <v>0</v>
      </c>
      <c r="H778" s="67">
        <f t="shared" si="37"/>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5"/>
        <v>0</v>
      </c>
      <c r="G779" s="64">
        <f t="shared" si="36"/>
        <v>0</v>
      </c>
      <c r="H779" s="67">
        <f t="shared" si="37"/>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5"/>
        <v>0</v>
      </c>
      <c r="G780" s="64">
        <f t="shared" si="36"/>
        <v>0</v>
      </c>
      <c r="H780" s="67">
        <f t="shared" si="37"/>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5"/>
        <v>0</v>
      </c>
      <c r="G781" s="64">
        <f t="shared" si="36"/>
        <v>0</v>
      </c>
      <c r="H781" s="67">
        <f t="shared" si="37"/>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5"/>
        <v>0</v>
      </c>
      <c r="G782" s="64">
        <f t="shared" si="36"/>
        <v>0</v>
      </c>
      <c r="H782" s="67">
        <f t="shared" si="37"/>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5"/>
        <v>0</v>
      </c>
      <c r="G783" s="64">
        <f t="shared" si="36"/>
        <v>0</v>
      </c>
      <c r="H783" s="67">
        <f t="shared" si="37"/>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5"/>
        <v>0</v>
      </c>
      <c r="G784" s="64">
        <f t="shared" si="36"/>
        <v>0</v>
      </c>
      <c r="H784" s="67">
        <f t="shared" si="37"/>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5"/>
        <v>0</v>
      </c>
      <c r="G785" s="64">
        <f t="shared" si="36"/>
        <v>0</v>
      </c>
      <c r="H785" s="67">
        <f t="shared" si="37"/>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5"/>
        <v>0</v>
      </c>
      <c r="G786" s="64">
        <f t="shared" si="36"/>
        <v>0</v>
      </c>
      <c r="H786" s="67">
        <f t="shared" si="37"/>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8">D787*E787</f>
        <v>0</v>
      </c>
      <c r="G787" s="64">
        <f t="shared" ref="G787:G850" si="39">E787*$E$14</f>
        <v>0</v>
      </c>
      <c r="H787" s="67">
        <f t="shared" ref="H787:H850" si="40">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8"/>
        <v>0</v>
      </c>
      <c r="G788" s="64">
        <f t="shared" si="39"/>
        <v>0</v>
      </c>
      <c r="H788" s="67">
        <f t="shared" si="40"/>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8"/>
        <v>0</v>
      </c>
      <c r="G789" s="64">
        <f t="shared" si="39"/>
        <v>0</v>
      </c>
      <c r="H789" s="67">
        <f t="shared" si="40"/>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8"/>
        <v>0</v>
      </c>
      <c r="G790" s="64">
        <f t="shared" si="39"/>
        <v>0</v>
      </c>
      <c r="H790" s="67">
        <f t="shared" si="40"/>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8"/>
        <v>0</v>
      </c>
      <c r="G791" s="64">
        <f t="shared" si="39"/>
        <v>0</v>
      </c>
      <c r="H791" s="67">
        <f t="shared" si="40"/>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8"/>
        <v>0</v>
      </c>
      <c r="G792" s="64">
        <f t="shared" si="39"/>
        <v>0</v>
      </c>
      <c r="H792" s="67">
        <f t="shared" si="40"/>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8"/>
        <v>0</v>
      </c>
      <c r="G793" s="64">
        <f t="shared" si="39"/>
        <v>0</v>
      </c>
      <c r="H793" s="67">
        <f t="shared" si="40"/>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8"/>
        <v>0</v>
      </c>
      <c r="G794" s="64">
        <f t="shared" si="39"/>
        <v>0</v>
      </c>
      <c r="H794" s="67">
        <f t="shared" si="40"/>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8"/>
        <v>0</v>
      </c>
      <c r="G795" s="64">
        <f t="shared" si="39"/>
        <v>0</v>
      </c>
      <c r="H795" s="67">
        <f t="shared" si="40"/>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8"/>
        <v>0</v>
      </c>
      <c r="G796" s="64">
        <f t="shared" si="39"/>
        <v>0</v>
      </c>
      <c r="H796" s="67">
        <f t="shared" si="40"/>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8"/>
        <v>0</v>
      </c>
      <c r="G797" s="64">
        <f t="shared" si="39"/>
        <v>0</v>
      </c>
      <c r="H797" s="67">
        <f t="shared" si="40"/>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8"/>
        <v>0</v>
      </c>
      <c r="G798" s="64">
        <f t="shared" si="39"/>
        <v>0</v>
      </c>
      <c r="H798" s="67">
        <f t="shared" si="40"/>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8"/>
        <v>0</v>
      </c>
      <c r="G799" s="64">
        <f t="shared" si="39"/>
        <v>0</v>
      </c>
      <c r="H799" s="67">
        <f t="shared" si="40"/>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8"/>
        <v>0</v>
      </c>
      <c r="G800" s="64">
        <f t="shared" si="39"/>
        <v>0</v>
      </c>
      <c r="H800" s="67">
        <f t="shared" si="40"/>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8"/>
        <v>0</v>
      </c>
      <c r="G801" s="64">
        <f t="shared" si="39"/>
        <v>0</v>
      </c>
      <c r="H801" s="67">
        <f t="shared" si="40"/>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8"/>
        <v>0</v>
      </c>
      <c r="G802" s="64">
        <f t="shared" si="39"/>
        <v>0</v>
      </c>
      <c r="H802" s="67">
        <f t="shared" si="40"/>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8"/>
        <v>0</v>
      </c>
      <c r="G803" s="64">
        <f t="shared" si="39"/>
        <v>0</v>
      </c>
      <c r="H803" s="67">
        <f t="shared" si="40"/>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8"/>
        <v>0</v>
      </c>
      <c r="G804" s="64">
        <f t="shared" si="39"/>
        <v>0</v>
      </c>
      <c r="H804" s="67">
        <f t="shared" si="40"/>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8"/>
        <v>0</v>
      </c>
      <c r="G805" s="64">
        <f t="shared" si="39"/>
        <v>0</v>
      </c>
      <c r="H805" s="67">
        <f t="shared" si="40"/>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8"/>
        <v>0</v>
      </c>
      <c r="G806" s="64">
        <f t="shared" si="39"/>
        <v>0</v>
      </c>
      <c r="H806" s="67">
        <f t="shared" si="40"/>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8"/>
        <v>0</v>
      </c>
      <c r="G807" s="64">
        <f t="shared" si="39"/>
        <v>0</v>
      </c>
      <c r="H807" s="67">
        <f t="shared" si="40"/>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8"/>
        <v>0</v>
      </c>
      <c r="G808" s="64">
        <f t="shared" si="39"/>
        <v>0</v>
      </c>
      <c r="H808" s="67">
        <f t="shared" si="40"/>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8"/>
        <v>0</v>
      </c>
      <c r="G809" s="64">
        <f t="shared" si="39"/>
        <v>0</v>
      </c>
      <c r="H809" s="67">
        <f t="shared" si="40"/>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8"/>
        <v>0</v>
      </c>
      <c r="G810" s="64">
        <f t="shared" si="39"/>
        <v>0</v>
      </c>
      <c r="H810" s="67">
        <f t="shared" si="40"/>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8"/>
        <v>0</v>
      </c>
      <c r="G811" s="64">
        <f t="shared" si="39"/>
        <v>0</v>
      </c>
      <c r="H811" s="67">
        <f t="shared" si="40"/>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8"/>
        <v>0</v>
      </c>
      <c r="G812" s="64">
        <f t="shared" si="39"/>
        <v>0</v>
      </c>
      <c r="H812" s="67">
        <f t="shared" si="40"/>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8"/>
        <v>0</v>
      </c>
      <c r="G813" s="64">
        <f t="shared" si="39"/>
        <v>0</v>
      </c>
      <c r="H813" s="67">
        <f t="shared" si="40"/>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8"/>
        <v>0</v>
      </c>
      <c r="G814" s="64">
        <f t="shared" si="39"/>
        <v>0</v>
      </c>
      <c r="H814" s="67">
        <f t="shared" si="40"/>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8"/>
        <v>0</v>
      </c>
      <c r="G815" s="64">
        <f t="shared" si="39"/>
        <v>0</v>
      </c>
      <c r="H815" s="67">
        <f t="shared" si="40"/>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8"/>
        <v>0</v>
      </c>
      <c r="G816" s="64">
        <f t="shared" si="39"/>
        <v>0</v>
      </c>
      <c r="H816" s="67">
        <f t="shared" si="40"/>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8"/>
        <v>0</v>
      </c>
      <c r="G817" s="64">
        <f t="shared" si="39"/>
        <v>0</v>
      </c>
      <c r="H817" s="67">
        <f t="shared" si="40"/>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8"/>
        <v>0</v>
      </c>
      <c r="G818" s="64">
        <f t="shared" si="39"/>
        <v>0</v>
      </c>
      <c r="H818" s="67">
        <f t="shared" si="40"/>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8"/>
        <v>0</v>
      </c>
      <c r="G819" s="64">
        <f t="shared" si="39"/>
        <v>0</v>
      </c>
      <c r="H819" s="67">
        <f t="shared" si="40"/>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8"/>
        <v>0</v>
      </c>
      <c r="G820" s="64">
        <f t="shared" si="39"/>
        <v>0</v>
      </c>
      <c r="H820" s="67">
        <f t="shared" si="40"/>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8"/>
        <v>0</v>
      </c>
      <c r="G821" s="64">
        <f t="shared" si="39"/>
        <v>0</v>
      </c>
      <c r="H821" s="67">
        <f t="shared" si="40"/>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8"/>
        <v>0</v>
      </c>
      <c r="G822" s="64">
        <f t="shared" si="39"/>
        <v>0</v>
      </c>
      <c r="H822" s="67">
        <f t="shared" si="40"/>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8"/>
        <v>0</v>
      </c>
      <c r="G823" s="64">
        <f t="shared" si="39"/>
        <v>0</v>
      </c>
      <c r="H823" s="67">
        <f t="shared" si="40"/>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8"/>
        <v>0</v>
      </c>
      <c r="G824" s="64">
        <f t="shared" si="39"/>
        <v>0</v>
      </c>
      <c r="H824" s="67">
        <f t="shared" si="40"/>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8"/>
        <v>0</v>
      </c>
      <c r="G825" s="64">
        <f t="shared" si="39"/>
        <v>0</v>
      </c>
      <c r="H825" s="67">
        <f t="shared" si="40"/>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8"/>
        <v>0</v>
      </c>
      <c r="G826" s="64">
        <f t="shared" si="39"/>
        <v>0</v>
      </c>
      <c r="H826" s="67">
        <f t="shared" si="40"/>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8"/>
        <v>0</v>
      </c>
      <c r="G827" s="64">
        <f t="shared" si="39"/>
        <v>0</v>
      </c>
      <c r="H827" s="67">
        <f t="shared" si="40"/>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8"/>
        <v>0</v>
      </c>
      <c r="G828" s="64">
        <f t="shared" si="39"/>
        <v>0</v>
      </c>
      <c r="H828" s="67">
        <f t="shared" si="40"/>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8"/>
        <v>0</v>
      </c>
      <c r="G829" s="64">
        <f t="shared" si="39"/>
        <v>0</v>
      </c>
      <c r="H829" s="67">
        <f t="shared" si="40"/>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8"/>
        <v>0</v>
      </c>
      <c r="G830" s="64">
        <f t="shared" si="39"/>
        <v>0</v>
      </c>
      <c r="H830" s="67">
        <f t="shared" si="40"/>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8"/>
        <v>0</v>
      </c>
      <c r="G831" s="64">
        <f t="shared" si="39"/>
        <v>0</v>
      </c>
      <c r="H831" s="67">
        <f t="shared" si="40"/>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8"/>
        <v>0</v>
      </c>
      <c r="G832" s="64">
        <f t="shared" si="39"/>
        <v>0</v>
      </c>
      <c r="H832" s="67">
        <f t="shared" si="40"/>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8"/>
        <v>0</v>
      </c>
      <c r="G833" s="64">
        <f t="shared" si="39"/>
        <v>0</v>
      </c>
      <c r="H833" s="67">
        <f t="shared" si="40"/>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8"/>
        <v>0</v>
      </c>
      <c r="G834" s="64">
        <f t="shared" si="39"/>
        <v>0</v>
      </c>
      <c r="H834" s="67">
        <f t="shared" si="40"/>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8"/>
        <v>0</v>
      </c>
      <c r="G835" s="64">
        <f t="shared" si="39"/>
        <v>0</v>
      </c>
      <c r="H835" s="67">
        <f t="shared" si="40"/>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8"/>
        <v>0</v>
      </c>
      <c r="G836" s="64">
        <f t="shared" si="39"/>
        <v>0</v>
      </c>
      <c r="H836" s="67">
        <f t="shared" si="40"/>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8"/>
        <v>0</v>
      </c>
      <c r="G837" s="64">
        <f t="shared" si="39"/>
        <v>0</v>
      </c>
      <c r="H837" s="67">
        <f t="shared" si="40"/>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8"/>
        <v>0</v>
      </c>
      <c r="G838" s="64">
        <f t="shared" si="39"/>
        <v>0</v>
      </c>
      <c r="H838" s="67">
        <f t="shared" si="40"/>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8"/>
        <v>0</v>
      </c>
      <c r="G839" s="64">
        <f t="shared" si="39"/>
        <v>0</v>
      </c>
      <c r="H839" s="67">
        <f t="shared" si="40"/>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8"/>
        <v>0</v>
      </c>
      <c r="G840" s="64">
        <f t="shared" si="39"/>
        <v>0</v>
      </c>
      <c r="H840" s="67">
        <f t="shared" si="40"/>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8"/>
        <v>0</v>
      </c>
      <c r="G841" s="64">
        <f t="shared" si="39"/>
        <v>0</v>
      </c>
      <c r="H841" s="67">
        <f t="shared" si="40"/>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8"/>
        <v>0</v>
      </c>
      <c r="G842" s="64">
        <f t="shared" si="39"/>
        <v>0</v>
      </c>
      <c r="H842" s="67">
        <f t="shared" si="40"/>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8"/>
        <v>0</v>
      </c>
      <c r="G843" s="64">
        <f t="shared" si="39"/>
        <v>0</v>
      </c>
      <c r="H843" s="67">
        <f t="shared" si="40"/>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8"/>
        <v>0</v>
      </c>
      <c r="G844" s="64">
        <f t="shared" si="39"/>
        <v>0</v>
      </c>
      <c r="H844" s="67">
        <f t="shared" si="40"/>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8"/>
        <v>0</v>
      </c>
      <c r="G845" s="64">
        <f t="shared" si="39"/>
        <v>0</v>
      </c>
      <c r="H845" s="67">
        <f t="shared" si="40"/>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8"/>
        <v>0</v>
      </c>
      <c r="G846" s="64">
        <f t="shared" si="39"/>
        <v>0</v>
      </c>
      <c r="H846" s="67">
        <f t="shared" si="40"/>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8"/>
        <v>0</v>
      </c>
      <c r="G847" s="64">
        <f t="shared" si="39"/>
        <v>0</v>
      </c>
      <c r="H847" s="67">
        <f t="shared" si="40"/>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8"/>
        <v>0</v>
      </c>
      <c r="G848" s="64">
        <f t="shared" si="39"/>
        <v>0</v>
      </c>
      <c r="H848" s="67">
        <f t="shared" si="40"/>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8"/>
        <v>0</v>
      </c>
      <c r="G849" s="64">
        <f t="shared" si="39"/>
        <v>0</v>
      </c>
      <c r="H849" s="67">
        <f t="shared" si="40"/>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8"/>
        <v>0</v>
      </c>
      <c r="G850" s="64">
        <f t="shared" si="39"/>
        <v>0</v>
      </c>
      <c r="H850" s="67">
        <f t="shared" si="40"/>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1">D851*E851</f>
        <v>0</v>
      </c>
      <c r="G851" s="64">
        <f t="shared" ref="G851:G914" si="42">E851*$E$14</f>
        <v>0</v>
      </c>
      <c r="H851" s="67">
        <f t="shared" ref="H851:H914" si="43">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1"/>
        <v>0</v>
      </c>
      <c r="G852" s="64">
        <f t="shared" si="42"/>
        <v>0</v>
      </c>
      <c r="H852" s="67">
        <f t="shared" si="43"/>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1"/>
        <v>0</v>
      </c>
      <c r="G853" s="64">
        <f t="shared" si="42"/>
        <v>0</v>
      </c>
      <c r="H853" s="67">
        <f t="shared" si="43"/>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1"/>
        <v>0</v>
      </c>
      <c r="G854" s="64">
        <f t="shared" si="42"/>
        <v>0</v>
      </c>
      <c r="H854" s="67">
        <f t="shared" si="43"/>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1"/>
        <v>0</v>
      </c>
      <c r="G855" s="64">
        <f t="shared" si="42"/>
        <v>0</v>
      </c>
      <c r="H855" s="67">
        <f t="shared" si="43"/>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1"/>
        <v>0</v>
      </c>
      <c r="G856" s="64">
        <f t="shared" si="42"/>
        <v>0</v>
      </c>
      <c r="H856" s="67">
        <f t="shared" si="43"/>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1"/>
        <v>0</v>
      </c>
      <c r="G857" s="64">
        <f t="shared" si="42"/>
        <v>0</v>
      </c>
      <c r="H857" s="67">
        <f t="shared" si="43"/>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1"/>
        <v>0</v>
      </c>
      <c r="G858" s="64">
        <f t="shared" si="42"/>
        <v>0</v>
      </c>
      <c r="H858" s="67">
        <f t="shared" si="43"/>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1"/>
        <v>0</v>
      </c>
      <c r="G859" s="64">
        <f t="shared" si="42"/>
        <v>0</v>
      </c>
      <c r="H859" s="67">
        <f t="shared" si="43"/>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1"/>
        <v>0</v>
      </c>
      <c r="G860" s="64">
        <f t="shared" si="42"/>
        <v>0</v>
      </c>
      <c r="H860" s="67">
        <f t="shared" si="43"/>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1"/>
        <v>0</v>
      </c>
      <c r="G861" s="64">
        <f t="shared" si="42"/>
        <v>0</v>
      </c>
      <c r="H861" s="67">
        <f t="shared" si="43"/>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1"/>
        <v>0</v>
      </c>
      <c r="G862" s="64">
        <f t="shared" si="42"/>
        <v>0</v>
      </c>
      <c r="H862" s="67">
        <f t="shared" si="43"/>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1"/>
        <v>0</v>
      </c>
      <c r="G863" s="64">
        <f t="shared" si="42"/>
        <v>0</v>
      </c>
      <c r="H863" s="67">
        <f t="shared" si="43"/>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1"/>
        <v>0</v>
      </c>
      <c r="G864" s="64">
        <f t="shared" si="42"/>
        <v>0</v>
      </c>
      <c r="H864" s="67">
        <f t="shared" si="43"/>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1"/>
        <v>0</v>
      </c>
      <c r="G865" s="64">
        <f t="shared" si="42"/>
        <v>0</v>
      </c>
      <c r="H865" s="67">
        <f t="shared" si="43"/>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1"/>
        <v>0</v>
      </c>
      <c r="G866" s="64">
        <f t="shared" si="42"/>
        <v>0</v>
      </c>
      <c r="H866" s="67">
        <f t="shared" si="43"/>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1"/>
        <v>0</v>
      </c>
      <c r="G867" s="64">
        <f t="shared" si="42"/>
        <v>0</v>
      </c>
      <c r="H867" s="67">
        <f t="shared" si="43"/>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1"/>
        <v>0</v>
      </c>
      <c r="G868" s="64">
        <f t="shared" si="42"/>
        <v>0</v>
      </c>
      <c r="H868" s="67">
        <f t="shared" si="43"/>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1"/>
        <v>0</v>
      </c>
      <c r="G869" s="64">
        <f t="shared" si="42"/>
        <v>0</v>
      </c>
      <c r="H869" s="67">
        <f t="shared" si="43"/>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1"/>
        <v>0</v>
      </c>
      <c r="G870" s="64">
        <f t="shared" si="42"/>
        <v>0</v>
      </c>
      <c r="H870" s="67">
        <f t="shared" si="43"/>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1"/>
        <v>0</v>
      </c>
      <c r="G871" s="64">
        <f t="shared" si="42"/>
        <v>0</v>
      </c>
      <c r="H871" s="67">
        <f t="shared" si="43"/>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1"/>
        <v>0</v>
      </c>
      <c r="G872" s="64">
        <f t="shared" si="42"/>
        <v>0</v>
      </c>
      <c r="H872" s="67">
        <f t="shared" si="43"/>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1"/>
        <v>0</v>
      </c>
      <c r="G873" s="64">
        <f t="shared" si="42"/>
        <v>0</v>
      </c>
      <c r="H873" s="67">
        <f t="shared" si="43"/>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1"/>
        <v>0</v>
      </c>
      <c r="G874" s="64">
        <f t="shared" si="42"/>
        <v>0</v>
      </c>
      <c r="H874" s="67">
        <f t="shared" si="43"/>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1"/>
        <v>0</v>
      </c>
      <c r="G875" s="64">
        <f t="shared" si="42"/>
        <v>0</v>
      </c>
      <c r="H875" s="67">
        <f t="shared" si="43"/>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1"/>
        <v>0</v>
      </c>
      <c r="G876" s="64">
        <f t="shared" si="42"/>
        <v>0</v>
      </c>
      <c r="H876" s="67">
        <f t="shared" si="43"/>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1"/>
        <v>0</v>
      </c>
      <c r="G877" s="64">
        <f t="shared" si="42"/>
        <v>0</v>
      </c>
      <c r="H877" s="67">
        <f t="shared" si="43"/>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1"/>
        <v>0</v>
      </c>
      <c r="G878" s="64">
        <f t="shared" si="42"/>
        <v>0</v>
      </c>
      <c r="H878" s="67">
        <f t="shared" si="43"/>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1"/>
        <v>0</v>
      </c>
      <c r="G879" s="64">
        <f t="shared" si="42"/>
        <v>0</v>
      </c>
      <c r="H879" s="67">
        <f t="shared" si="43"/>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1"/>
        <v>0</v>
      </c>
      <c r="G880" s="64">
        <f t="shared" si="42"/>
        <v>0</v>
      </c>
      <c r="H880" s="67">
        <f t="shared" si="43"/>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1"/>
        <v>0</v>
      </c>
      <c r="G881" s="64">
        <f t="shared" si="42"/>
        <v>0</v>
      </c>
      <c r="H881" s="67">
        <f t="shared" si="43"/>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1"/>
        <v>0</v>
      </c>
      <c r="G882" s="64">
        <f t="shared" si="42"/>
        <v>0</v>
      </c>
      <c r="H882" s="67">
        <f t="shared" si="43"/>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1"/>
        <v>0</v>
      </c>
      <c r="G883" s="64">
        <f t="shared" si="42"/>
        <v>0</v>
      </c>
      <c r="H883" s="67">
        <f t="shared" si="43"/>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1"/>
        <v>0</v>
      </c>
      <c r="G884" s="64">
        <f t="shared" si="42"/>
        <v>0</v>
      </c>
      <c r="H884" s="67">
        <f t="shared" si="43"/>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1"/>
        <v>0</v>
      </c>
      <c r="G885" s="64">
        <f t="shared" si="42"/>
        <v>0</v>
      </c>
      <c r="H885" s="67">
        <f t="shared" si="43"/>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1"/>
        <v>0</v>
      </c>
      <c r="G886" s="64">
        <f t="shared" si="42"/>
        <v>0</v>
      </c>
      <c r="H886" s="67">
        <f t="shared" si="43"/>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1"/>
        <v>0</v>
      </c>
      <c r="G887" s="64">
        <f t="shared" si="42"/>
        <v>0</v>
      </c>
      <c r="H887" s="67">
        <f t="shared" si="43"/>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1"/>
        <v>0</v>
      </c>
      <c r="G888" s="64">
        <f t="shared" si="42"/>
        <v>0</v>
      </c>
      <c r="H888" s="67">
        <f t="shared" si="43"/>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1"/>
        <v>0</v>
      </c>
      <c r="G889" s="64">
        <f t="shared" si="42"/>
        <v>0</v>
      </c>
      <c r="H889" s="67">
        <f t="shared" si="43"/>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1"/>
        <v>0</v>
      </c>
      <c r="G890" s="64">
        <f t="shared" si="42"/>
        <v>0</v>
      </c>
      <c r="H890" s="67">
        <f t="shared" si="43"/>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1"/>
        <v>0</v>
      </c>
      <c r="G891" s="64">
        <f t="shared" si="42"/>
        <v>0</v>
      </c>
      <c r="H891" s="67">
        <f t="shared" si="43"/>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1"/>
        <v>0</v>
      </c>
      <c r="G892" s="64">
        <f t="shared" si="42"/>
        <v>0</v>
      </c>
      <c r="H892" s="67">
        <f t="shared" si="43"/>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1"/>
        <v>0</v>
      </c>
      <c r="G893" s="64">
        <f t="shared" si="42"/>
        <v>0</v>
      </c>
      <c r="H893" s="67">
        <f t="shared" si="43"/>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1"/>
        <v>0</v>
      </c>
      <c r="G894" s="64">
        <f t="shared" si="42"/>
        <v>0</v>
      </c>
      <c r="H894" s="67">
        <f t="shared" si="43"/>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1"/>
        <v>0</v>
      </c>
      <c r="G895" s="64">
        <f t="shared" si="42"/>
        <v>0</v>
      </c>
      <c r="H895" s="67">
        <f t="shared" si="43"/>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1"/>
        <v>0</v>
      </c>
      <c r="G896" s="64">
        <f t="shared" si="42"/>
        <v>0</v>
      </c>
      <c r="H896" s="67">
        <f t="shared" si="43"/>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1"/>
        <v>0</v>
      </c>
      <c r="G897" s="64">
        <f t="shared" si="42"/>
        <v>0</v>
      </c>
      <c r="H897" s="67">
        <f t="shared" si="43"/>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1"/>
        <v>0</v>
      </c>
      <c r="G898" s="64">
        <f t="shared" si="42"/>
        <v>0</v>
      </c>
      <c r="H898" s="67">
        <f t="shared" si="43"/>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1"/>
        <v>0</v>
      </c>
      <c r="G899" s="64">
        <f t="shared" si="42"/>
        <v>0</v>
      </c>
      <c r="H899" s="67">
        <f t="shared" si="43"/>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1"/>
        <v>0</v>
      </c>
      <c r="G900" s="64">
        <f t="shared" si="42"/>
        <v>0</v>
      </c>
      <c r="H900" s="67">
        <f t="shared" si="43"/>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1"/>
        <v>0</v>
      </c>
      <c r="G901" s="64">
        <f t="shared" si="42"/>
        <v>0</v>
      </c>
      <c r="H901" s="67">
        <f t="shared" si="43"/>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1"/>
        <v>0</v>
      </c>
      <c r="G902" s="64">
        <f t="shared" si="42"/>
        <v>0</v>
      </c>
      <c r="H902" s="67">
        <f t="shared" si="43"/>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1"/>
        <v>0</v>
      </c>
      <c r="G903" s="64">
        <f t="shared" si="42"/>
        <v>0</v>
      </c>
      <c r="H903" s="67">
        <f t="shared" si="43"/>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1"/>
        <v>0</v>
      </c>
      <c r="G904" s="64">
        <f t="shared" si="42"/>
        <v>0</v>
      </c>
      <c r="H904" s="67">
        <f t="shared" si="43"/>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1"/>
        <v>0</v>
      </c>
      <c r="G905" s="64">
        <f t="shared" si="42"/>
        <v>0</v>
      </c>
      <c r="H905" s="67">
        <f t="shared" si="43"/>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1"/>
        <v>0</v>
      </c>
      <c r="G906" s="64">
        <f t="shared" si="42"/>
        <v>0</v>
      </c>
      <c r="H906" s="67">
        <f t="shared" si="43"/>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1"/>
        <v>0</v>
      </c>
      <c r="G907" s="64">
        <f t="shared" si="42"/>
        <v>0</v>
      </c>
      <c r="H907" s="67">
        <f t="shared" si="43"/>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1"/>
        <v>0</v>
      </c>
      <c r="G908" s="64">
        <f t="shared" si="42"/>
        <v>0</v>
      </c>
      <c r="H908" s="67">
        <f t="shared" si="43"/>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1"/>
        <v>0</v>
      </c>
      <c r="G909" s="64">
        <f t="shared" si="42"/>
        <v>0</v>
      </c>
      <c r="H909" s="67">
        <f t="shared" si="43"/>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1"/>
        <v>0</v>
      </c>
      <c r="G910" s="64">
        <f t="shared" si="42"/>
        <v>0</v>
      </c>
      <c r="H910" s="67">
        <f t="shared" si="43"/>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1"/>
        <v>0</v>
      </c>
      <c r="G911" s="64">
        <f t="shared" si="42"/>
        <v>0</v>
      </c>
      <c r="H911" s="67">
        <f t="shared" si="43"/>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1"/>
        <v>0</v>
      </c>
      <c r="G912" s="64">
        <f t="shared" si="42"/>
        <v>0</v>
      </c>
      <c r="H912" s="67">
        <f t="shared" si="43"/>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1"/>
        <v>0</v>
      </c>
      <c r="G913" s="64">
        <f t="shared" si="42"/>
        <v>0</v>
      </c>
      <c r="H913" s="67">
        <f t="shared" si="43"/>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1"/>
        <v>0</v>
      </c>
      <c r="G914" s="64">
        <f t="shared" si="42"/>
        <v>0</v>
      </c>
      <c r="H914" s="67">
        <f t="shared" si="43"/>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4">D915*E915</f>
        <v>0</v>
      </c>
      <c r="G915" s="64">
        <f t="shared" ref="G915:G978" si="45">E915*$E$14</f>
        <v>0</v>
      </c>
      <c r="H915" s="67">
        <f t="shared" ref="H915:H978" si="46">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4"/>
        <v>0</v>
      </c>
      <c r="G916" s="64">
        <f t="shared" si="45"/>
        <v>0</v>
      </c>
      <c r="H916" s="67">
        <f t="shared" si="46"/>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4"/>
        <v>0</v>
      </c>
      <c r="G917" s="64">
        <f t="shared" si="45"/>
        <v>0</v>
      </c>
      <c r="H917" s="67">
        <f t="shared" si="46"/>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4"/>
        <v>0</v>
      </c>
      <c r="G918" s="64">
        <f t="shared" si="45"/>
        <v>0</v>
      </c>
      <c r="H918" s="67">
        <f t="shared" si="46"/>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4"/>
        <v>0</v>
      </c>
      <c r="G919" s="64">
        <f t="shared" si="45"/>
        <v>0</v>
      </c>
      <c r="H919" s="67">
        <f t="shared" si="46"/>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4"/>
        <v>0</v>
      </c>
      <c r="G920" s="64">
        <f t="shared" si="45"/>
        <v>0</v>
      </c>
      <c r="H920" s="67">
        <f t="shared" si="46"/>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4"/>
        <v>0</v>
      </c>
      <c r="G921" s="64">
        <f t="shared" si="45"/>
        <v>0</v>
      </c>
      <c r="H921" s="67">
        <f t="shared" si="46"/>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4"/>
        <v>0</v>
      </c>
      <c r="G922" s="64">
        <f t="shared" si="45"/>
        <v>0</v>
      </c>
      <c r="H922" s="67">
        <f t="shared" si="46"/>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4"/>
        <v>0</v>
      </c>
      <c r="G923" s="64">
        <f t="shared" si="45"/>
        <v>0</v>
      </c>
      <c r="H923" s="67">
        <f t="shared" si="46"/>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4"/>
        <v>0</v>
      </c>
      <c r="G924" s="64">
        <f t="shared" si="45"/>
        <v>0</v>
      </c>
      <c r="H924" s="67">
        <f t="shared" si="46"/>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4"/>
        <v>0</v>
      </c>
      <c r="G925" s="64">
        <f t="shared" si="45"/>
        <v>0</v>
      </c>
      <c r="H925" s="67">
        <f t="shared" si="46"/>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4"/>
        <v>0</v>
      </c>
      <c r="G926" s="64">
        <f t="shared" si="45"/>
        <v>0</v>
      </c>
      <c r="H926" s="67">
        <f t="shared" si="46"/>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4"/>
        <v>0</v>
      </c>
      <c r="G927" s="64">
        <f t="shared" si="45"/>
        <v>0</v>
      </c>
      <c r="H927" s="67">
        <f t="shared" si="46"/>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4"/>
        <v>0</v>
      </c>
      <c r="G928" s="64">
        <f t="shared" si="45"/>
        <v>0</v>
      </c>
      <c r="H928" s="67">
        <f t="shared" si="46"/>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4"/>
        <v>0</v>
      </c>
      <c r="G929" s="64">
        <f t="shared" si="45"/>
        <v>0</v>
      </c>
      <c r="H929" s="67">
        <f t="shared" si="46"/>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4"/>
        <v>0</v>
      </c>
      <c r="G930" s="64">
        <f t="shared" si="45"/>
        <v>0</v>
      </c>
      <c r="H930" s="67">
        <f t="shared" si="46"/>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4"/>
        <v>0</v>
      </c>
      <c r="G931" s="64">
        <f t="shared" si="45"/>
        <v>0</v>
      </c>
      <c r="H931" s="67">
        <f t="shared" si="46"/>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4"/>
        <v>0</v>
      </c>
      <c r="G932" s="64">
        <f t="shared" si="45"/>
        <v>0</v>
      </c>
      <c r="H932" s="67">
        <f t="shared" si="46"/>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4"/>
        <v>0</v>
      </c>
      <c r="G933" s="64">
        <f t="shared" si="45"/>
        <v>0</v>
      </c>
      <c r="H933" s="67">
        <f t="shared" si="46"/>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4"/>
        <v>0</v>
      </c>
      <c r="G934" s="64">
        <f t="shared" si="45"/>
        <v>0</v>
      </c>
      <c r="H934" s="67">
        <f t="shared" si="46"/>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4"/>
        <v>0</v>
      </c>
      <c r="G935" s="64">
        <f t="shared" si="45"/>
        <v>0</v>
      </c>
      <c r="H935" s="67">
        <f t="shared" si="46"/>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4"/>
        <v>0</v>
      </c>
      <c r="G936" s="64">
        <f t="shared" si="45"/>
        <v>0</v>
      </c>
      <c r="H936" s="67">
        <f t="shared" si="46"/>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4"/>
        <v>0</v>
      </c>
      <c r="G937" s="64">
        <f t="shared" si="45"/>
        <v>0</v>
      </c>
      <c r="H937" s="67">
        <f t="shared" si="46"/>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4"/>
        <v>0</v>
      </c>
      <c r="G938" s="64">
        <f t="shared" si="45"/>
        <v>0</v>
      </c>
      <c r="H938" s="67">
        <f t="shared" si="46"/>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4"/>
        <v>0</v>
      </c>
      <c r="G939" s="64">
        <f t="shared" si="45"/>
        <v>0</v>
      </c>
      <c r="H939" s="67">
        <f t="shared" si="46"/>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4"/>
        <v>0</v>
      </c>
      <c r="G940" s="64">
        <f t="shared" si="45"/>
        <v>0</v>
      </c>
      <c r="H940" s="67">
        <f t="shared" si="46"/>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4"/>
        <v>0</v>
      </c>
      <c r="G941" s="64">
        <f t="shared" si="45"/>
        <v>0</v>
      </c>
      <c r="H941" s="67">
        <f t="shared" si="46"/>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4"/>
        <v>0</v>
      </c>
      <c r="G942" s="64">
        <f t="shared" si="45"/>
        <v>0</v>
      </c>
      <c r="H942" s="67">
        <f t="shared" si="46"/>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4"/>
        <v>0</v>
      </c>
      <c r="G943" s="64">
        <f t="shared" si="45"/>
        <v>0</v>
      </c>
      <c r="H943" s="67">
        <f t="shared" si="46"/>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4"/>
        <v>0</v>
      </c>
      <c r="G944" s="64">
        <f t="shared" si="45"/>
        <v>0</v>
      </c>
      <c r="H944" s="67">
        <f t="shared" si="46"/>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4"/>
        <v>0</v>
      </c>
      <c r="G945" s="64">
        <f t="shared" si="45"/>
        <v>0</v>
      </c>
      <c r="H945" s="67">
        <f t="shared" si="46"/>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4"/>
        <v>0</v>
      </c>
      <c r="G946" s="64">
        <f t="shared" si="45"/>
        <v>0</v>
      </c>
      <c r="H946" s="67">
        <f t="shared" si="46"/>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4"/>
        <v>0</v>
      </c>
      <c r="G947" s="64">
        <f t="shared" si="45"/>
        <v>0</v>
      </c>
      <c r="H947" s="67">
        <f t="shared" si="46"/>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4"/>
        <v>0</v>
      </c>
      <c r="G948" s="64">
        <f t="shared" si="45"/>
        <v>0</v>
      </c>
      <c r="H948" s="67">
        <f t="shared" si="46"/>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4"/>
        <v>0</v>
      </c>
      <c r="G949" s="64">
        <f t="shared" si="45"/>
        <v>0</v>
      </c>
      <c r="H949" s="67">
        <f t="shared" si="46"/>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4"/>
        <v>0</v>
      </c>
      <c r="G950" s="64">
        <f t="shared" si="45"/>
        <v>0</v>
      </c>
      <c r="H950" s="67">
        <f t="shared" si="46"/>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4"/>
        <v>0</v>
      </c>
      <c r="G951" s="64">
        <f t="shared" si="45"/>
        <v>0</v>
      </c>
      <c r="H951" s="67">
        <f t="shared" si="46"/>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4"/>
        <v>0</v>
      </c>
      <c r="G952" s="64">
        <f t="shared" si="45"/>
        <v>0</v>
      </c>
      <c r="H952" s="67">
        <f t="shared" si="46"/>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4"/>
        <v>0</v>
      </c>
      <c r="G953" s="64">
        <f t="shared" si="45"/>
        <v>0</v>
      </c>
      <c r="H953" s="67">
        <f t="shared" si="46"/>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4"/>
        <v>0</v>
      </c>
      <c r="G954" s="64">
        <f t="shared" si="45"/>
        <v>0</v>
      </c>
      <c r="H954" s="67">
        <f t="shared" si="46"/>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4"/>
        <v>0</v>
      </c>
      <c r="G955" s="64">
        <f t="shared" si="45"/>
        <v>0</v>
      </c>
      <c r="H955" s="67">
        <f t="shared" si="46"/>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4"/>
        <v>0</v>
      </c>
      <c r="G956" s="64">
        <f t="shared" si="45"/>
        <v>0</v>
      </c>
      <c r="H956" s="67">
        <f t="shared" si="46"/>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4"/>
        <v>0</v>
      </c>
      <c r="G957" s="64">
        <f t="shared" si="45"/>
        <v>0</v>
      </c>
      <c r="H957" s="67">
        <f t="shared" si="46"/>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4"/>
        <v>0</v>
      </c>
      <c r="G958" s="64">
        <f t="shared" si="45"/>
        <v>0</v>
      </c>
      <c r="H958" s="67">
        <f t="shared" si="46"/>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4"/>
        <v>0</v>
      </c>
      <c r="G959" s="64">
        <f t="shared" si="45"/>
        <v>0</v>
      </c>
      <c r="H959" s="67">
        <f t="shared" si="46"/>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4"/>
        <v>0</v>
      </c>
      <c r="G960" s="64">
        <f t="shared" si="45"/>
        <v>0</v>
      </c>
      <c r="H960" s="67">
        <f t="shared" si="46"/>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4"/>
        <v>0</v>
      </c>
      <c r="G961" s="64">
        <f t="shared" si="45"/>
        <v>0</v>
      </c>
      <c r="H961" s="67">
        <f t="shared" si="46"/>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4"/>
        <v>0</v>
      </c>
      <c r="G962" s="64">
        <f t="shared" si="45"/>
        <v>0</v>
      </c>
      <c r="H962" s="67">
        <f t="shared" si="46"/>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4"/>
        <v>0</v>
      </c>
      <c r="G963" s="64">
        <f t="shared" si="45"/>
        <v>0</v>
      </c>
      <c r="H963" s="67">
        <f t="shared" si="46"/>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4"/>
        <v>0</v>
      </c>
      <c r="G964" s="64">
        <f t="shared" si="45"/>
        <v>0</v>
      </c>
      <c r="H964" s="67">
        <f t="shared" si="46"/>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4"/>
        <v>0</v>
      </c>
      <c r="G965" s="64">
        <f t="shared" si="45"/>
        <v>0</v>
      </c>
      <c r="H965" s="67">
        <f t="shared" si="46"/>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4"/>
        <v>0</v>
      </c>
      <c r="G966" s="64">
        <f t="shared" si="45"/>
        <v>0</v>
      </c>
      <c r="H966" s="67">
        <f t="shared" si="46"/>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4"/>
        <v>0</v>
      </c>
      <c r="G967" s="64">
        <f t="shared" si="45"/>
        <v>0</v>
      </c>
      <c r="H967" s="67">
        <f t="shared" si="46"/>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4"/>
        <v>0</v>
      </c>
      <c r="G968" s="64">
        <f t="shared" si="45"/>
        <v>0</v>
      </c>
      <c r="H968" s="67">
        <f t="shared" si="46"/>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4"/>
        <v>0</v>
      </c>
      <c r="G969" s="64">
        <f t="shared" si="45"/>
        <v>0</v>
      </c>
      <c r="H969" s="67">
        <f t="shared" si="46"/>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4"/>
        <v>0</v>
      </c>
      <c r="G970" s="64">
        <f t="shared" si="45"/>
        <v>0</v>
      </c>
      <c r="H970" s="67">
        <f t="shared" si="46"/>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4"/>
        <v>0</v>
      </c>
      <c r="G971" s="64">
        <f t="shared" si="45"/>
        <v>0</v>
      </c>
      <c r="H971" s="67">
        <f t="shared" si="46"/>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4"/>
        <v>0</v>
      </c>
      <c r="G972" s="64">
        <f t="shared" si="45"/>
        <v>0</v>
      </c>
      <c r="H972" s="67">
        <f t="shared" si="46"/>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4"/>
        <v>0</v>
      </c>
      <c r="G973" s="64">
        <f t="shared" si="45"/>
        <v>0</v>
      </c>
      <c r="H973" s="67">
        <f t="shared" si="46"/>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4"/>
        <v>0</v>
      </c>
      <c r="G974" s="64">
        <f t="shared" si="45"/>
        <v>0</v>
      </c>
      <c r="H974" s="67">
        <f t="shared" si="46"/>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4"/>
        <v>0</v>
      </c>
      <c r="G975" s="64">
        <f t="shared" si="45"/>
        <v>0</v>
      </c>
      <c r="H975" s="67">
        <f t="shared" si="46"/>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4"/>
        <v>0</v>
      </c>
      <c r="G976" s="64">
        <f t="shared" si="45"/>
        <v>0</v>
      </c>
      <c r="H976" s="67">
        <f t="shared" si="46"/>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4"/>
        <v>0</v>
      </c>
      <c r="G977" s="64">
        <f t="shared" si="45"/>
        <v>0</v>
      </c>
      <c r="H977" s="67">
        <f t="shared" si="46"/>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4"/>
        <v>0</v>
      </c>
      <c r="G978" s="64">
        <f t="shared" si="45"/>
        <v>0</v>
      </c>
      <c r="H978" s="67">
        <f t="shared" si="46"/>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7">D979*E979</f>
        <v>0</v>
      </c>
      <c r="G979" s="64">
        <f t="shared" ref="G979:G999" si="48">E979*$E$14</f>
        <v>0</v>
      </c>
      <c r="H979" s="67">
        <f t="shared" ref="H979:H998" si="49">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7"/>
        <v>0</v>
      </c>
      <c r="G980" s="64">
        <f t="shared" si="48"/>
        <v>0</v>
      </c>
      <c r="H980" s="67">
        <f t="shared" si="49"/>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7"/>
        <v>0</v>
      </c>
      <c r="G981" s="64">
        <f t="shared" si="48"/>
        <v>0</v>
      </c>
      <c r="H981" s="67">
        <f t="shared" si="49"/>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7"/>
        <v>0</v>
      </c>
      <c r="G982" s="64">
        <f t="shared" si="48"/>
        <v>0</v>
      </c>
      <c r="H982" s="67">
        <f t="shared" si="49"/>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7"/>
        <v>0</v>
      </c>
      <c r="G983" s="64">
        <f t="shared" si="48"/>
        <v>0</v>
      </c>
      <c r="H983" s="67">
        <f t="shared" si="49"/>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7"/>
        <v>0</v>
      </c>
      <c r="G984" s="64">
        <f t="shared" si="48"/>
        <v>0</v>
      </c>
      <c r="H984" s="67">
        <f t="shared" si="49"/>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7"/>
        <v>0</v>
      </c>
      <c r="G985" s="64">
        <f t="shared" si="48"/>
        <v>0</v>
      </c>
      <c r="H985" s="67">
        <f t="shared" si="49"/>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7"/>
        <v>0</v>
      </c>
      <c r="G986" s="64">
        <f t="shared" si="48"/>
        <v>0</v>
      </c>
      <c r="H986" s="67">
        <f t="shared" si="49"/>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7"/>
        <v>0</v>
      </c>
      <c r="G987" s="64">
        <f t="shared" si="48"/>
        <v>0</v>
      </c>
      <c r="H987" s="67">
        <f t="shared" si="49"/>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7"/>
        <v>0</v>
      </c>
      <c r="G988" s="64">
        <f t="shared" si="48"/>
        <v>0</v>
      </c>
      <c r="H988" s="67">
        <f t="shared" si="49"/>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7"/>
        <v>0</v>
      </c>
      <c r="G989" s="64">
        <f t="shared" si="48"/>
        <v>0</v>
      </c>
      <c r="H989" s="67">
        <f t="shared" si="49"/>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7"/>
        <v>0</v>
      </c>
      <c r="G990" s="64">
        <f t="shared" si="48"/>
        <v>0</v>
      </c>
      <c r="H990" s="67">
        <f t="shared" si="49"/>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7"/>
        <v>0</v>
      </c>
      <c r="G991" s="64">
        <f t="shared" si="48"/>
        <v>0</v>
      </c>
      <c r="H991" s="67">
        <f t="shared" si="49"/>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7"/>
        <v>0</v>
      </c>
      <c r="G992" s="64">
        <f t="shared" si="48"/>
        <v>0</v>
      </c>
      <c r="H992" s="67">
        <f t="shared" si="49"/>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7"/>
        <v>0</v>
      </c>
      <c r="G993" s="64">
        <f t="shared" si="48"/>
        <v>0</v>
      </c>
      <c r="H993" s="67">
        <f t="shared" si="49"/>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7"/>
        <v>0</v>
      </c>
      <c r="G994" s="64">
        <f t="shared" si="48"/>
        <v>0</v>
      </c>
      <c r="H994" s="67">
        <f t="shared" si="49"/>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7"/>
        <v>0</v>
      </c>
      <c r="G995" s="64">
        <f t="shared" si="48"/>
        <v>0</v>
      </c>
      <c r="H995" s="67">
        <f t="shared" si="49"/>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7"/>
        <v>0</v>
      </c>
      <c r="G996" s="64">
        <f t="shared" si="48"/>
        <v>0</v>
      </c>
      <c r="H996" s="67">
        <f t="shared" si="49"/>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7"/>
        <v>0</v>
      </c>
      <c r="G997" s="64">
        <f t="shared" si="48"/>
        <v>0</v>
      </c>
      <c r="H997" s="67">
        <f t="shared" si="49"/>
        <v>0</v>
      </c>
    </row>
    <row r="998" spans="1:8" s="66" customFormat="1">
      <c r="A998" s="68" t="str">
        <f>IF((LEN('Copy paste to Here'!G1002))&gt;5,((CONCATENATE('Copy paste to Here'!G1002," &amp; ",'Copy paste to Here'!D1002,"  &amp;  ",'Copy paste to Here'!E1002))),"Empty Cell")</f>
        <v>Empty Cell</v>
      </c>
      <c r="B998" s="69">
        <f>'Copy paste to Here'!C1002</f>
        <v>0</v>
      </c>
      <c r="C998" s="69"/>
      <c r="D998" s="70"/>
      <c r="E998" s="71"/>
      <c r="F998" s="71">
        <f t="shared" si="47"/>
        <v>0</v>
      </c>
      <c r="G998" s="72">
        <f t="shared" si="48"/>
        <v>0</v>
      </c>
      <c r="H998" s="67">
        <f t="shared" si="49"/>
        <v>0</v>
      </c>
    </row>
    <row r="999" spans="1:8" s="66" customFormat="1" ht="13.5" thickBot="1">
      <c r="A999" s="73"/>
      <c r="B999" s="74"/>
      <c r="C999" s="74"/>
      <c r="D999" s="75"/>
      <c r="E999" s="76"/>
      <c r="F999" s="76"/>
      <c r="G999" s="77">
        <f t="shared" si="48"/>
        <v>0</v>
      </c>
      <c r="H999" s="78"/>
    </row>
    <row r="1000" spans="1:8" s="66" customFormat="1" ht="13.5" thickTop="1">
      <c r="A1000" s="60" t="s">
        <v>175</v>
      </c>
      <c r="B1000" s="79"/>
      <c r="C1000" s="79"/>
      <c r="D1000" s="80"/>
      <c r="E1000" s="63"/>
      <c r="F1000" s="63">
        <f>' Invoice'!J127</f>
        <v>5438.4156319999984</v>
      </c>
      <c r="G1000" s="64"/>
      <c r="H1000" s="65">
        <f t="shared" ref="H1000:H1007" si="50">F1000*$E$14</f>
        <v>213892.88680655992</v>
      </c>
    </row>
    <row r="1001" spans="1:8" s="66" customFormat="1">
      <c r="A1001" s="60" t="str">
        <f>' Invoice'!I128</f>
        <v>Discount 5%:</v>
      </c>
      <c r="B1001" s="79"/>
      <c r="C1001" s="79"/>
      <c r="D1001" s="80"/>
      <c r="E1001" s="71"/>
      <c r="F1001" s="63">
        <f>' Invoice'!J128</f>
        <v>-271.92</v>
      </c>
      <c r="G1001" s="64"/>
      <c r="H1001" s="65">
        <f t="shared" si="50"/>
        <v>-10694.613600000001</v>
      </c>
    </row>
    <row r="1002" spans="1:8" s="66" customFormat="1" outlineLevel="1">
      <c r="A1002" s="60" t="str">
        <f>' Invoice'!I129</f>
        <v>Shipping Cost to France via DHL:</v>
      </c>
      <c r="B1002" s="79"/>
      <c r="C1002" s="79"/>
      <c r="D1002" s="80"/>
      <c r="E1002" s="71"/>
      <c r="F1002" s="63">
        <f>'Orginal Invoice'!J103</f>
        <v>0</v>
      </c>
      <c r="G1002" s="64"/>
      <c r="H1002" s="65">
        <f t="shared" si="50"/>
        <v>0</v>
      </c>
    </row>
    <row r="1003" spans="1:8" s="66" customFormat="1">
      <c r="A1003" s="60" t="str">
        <f>'[2]Copy paste to Here'!T4</f>
        <v>Total:</v>
      </c>
      <c r="B1003" s="79"/>
      <c r="C1003" s="79"/>
      <c r="D1003" s="80"/>
      <c r="E1003" s="71"/>
      <c r="F1003" s="63">
        <f>SUM(F1000:F1002)</f>
        <v>5166.4956319999983</v>
      </c>
      <c r="G1003" s="64"/>
      <c r="H1003" s="65">
        <f t="shared" si="50"/>
        <v>203198.27320655991</v>
      </c>
    </row>
    <row r="1004" spans="1:8" s="66" customFormat="1" hidden="1">
      <c r="A1004" s="60">
        <f>'[2]Copy paste to Here'!T5</f>
        <v>0</v>
      </c>
      <c r="B1004" s="79"/>
      <c r="C1004" s="79"/>
      <c r="D1004" s="80"/>
      <c r="E1004" s="71"/>
      <c r="F1004" s="63">
        <f>'[2]Copy paste to Here'!U5</f>
        <v>0</v>
      </c>
      <c r="G1004" s="64"/>
      <c r="H1004" s="65">
        <f t="shared" si="50"/>
        <v>0</v>
      </c>
    </row>
    <row r="1005" spans="1:8" s="66" customFormat="1" hidden="1">
      <c r="A1005" s="60">
        <f>'[2]Copy paste to Here'!T6</f>
        <v>0</v>
      </c>
      <c r="B1005" s="79"/>
      <c r="C1005" s="79"/>
      <c r="D1005" s="80"/>
      <c r="E1005" s="71"/>
      <c r="F1005" s="63"/>
      <c r="G1005" s="64"/>
      <c r="H1005" s="65">
        <f t="shared" si="50"/>
        <v>0</v>
      </c>
    </row>
    <row r="1006" spans="1:8" s="66" customFormat="1" hidden="1">
      <c r="A1006" s="60">
        <f>'[2]Copy paste to Here'!T7</f>
        <v>0</v>
      </c>
      <c r="B1006" s="79"/>
      <c r="C1006" s="79"/>
      <c r="D1006" s="80"/>
      <c r="E1006" s="71"/>
      <c r="F1006" s="71"/>
      <c r="G1006" s="64"/>
      <c r="H1006" s="65">
        <f t="shared" si="50"/>
        <v>0</v>
      </c>
    </row>
    <row r="1007" spans="1:8" s="66" customFormat="1" hidden="1">
      <c r="A1007" s="60">
        <f>'[2]Copy paste to Here'!T8</f>
        <v>0</v>
      </c>
      <c r="B1007" s="79"/>
      <c r="C1007" s="79"/>
      <c r="D1007" s="80"/>
      <c r="E1007" s="71"/>
      <c r="F1007" s="71"/>
      <c r="G1007" s="72"/>
      <c r="H1007" s="65">
        <f t="shared" si="50"/>
        <v>0</v>
      </c>
    </row>
    <row r="1008" spans="1:8" s="66" customFormat="1" ht="13.5" thickBot="1">
      <c r="A1008" s="81"/>
      <c r="B1008" s="82"/>
      <c r="C1008" s="82"/>
      <c r="D1008" s="83"/>
      <c r="E1008" s="84"/>
      <c r="F1008" s="84"/>
      <c r="G1008" s="85"/>
      <c r="H1008" s="86"/>
    </row>
    <row r="1009" spans="1:8" s="25" customFormat="1">
      <c r="E1009" s="25" t="s">
        <v>176</v>
      </c>
      <c r="H1009" s="87">
        <f>(SUM(H18:H999))</f>
        <v>173839.38659999997</v>
      </c>
    </row>
    <row r="1010" spans="1:8" s="25" customFormat="1">
      <c r="A1010" s="26"/>
      <c r="E1010" s="25" t="s">
        <v>177</v>
      </c>
      <c r="H1010" s="88">
        <f>(SUMIF($A$1000:$A$1008,"Total:",$H$1000:$H$1008))</f>
        <v>203198.27320655991</v>
      </c>
    </row>
    <row r="1011" spans="1:8" s="25" customFormat="1">
      <c r="E1011" s="25" t="s">
        <v>178</v>
      </c>
      <c r="H1011" s="89">
        <f>H1013-H1012</f>
        <v>189904.93</v>
      </c>
    </row>
    <row r="1012" spans="1:8" s="25" customFormat="1">
      <c r="E1012" s="25" t="s">
        <v>179</v>
      </c>
      <c r="H1012" s="89">
        <f>ROUND((H1013*7)/107,2)</f>
        <v>13293.34</v>
      </c>
    </row>
    <row r="1013" spans="1:8" s="25" customFormat="1">
      <c r="E1013" s="26" t="s">
        <v>180</v>
      </c>
      <c r="H1013" s="90">
        <f>ROUND((SUMIF($A$1000:$A$1008,"Total:",$H$1000:$H$1008)),2)</f>
        <v>203198.27</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8:D77 B27:C27 D79:D999">
    <cfRule type="cellIs" dxfId="3" priority="31" stopIfTrue="1" operator="equal">
      <formula>"ALERT"</formula>
    </cfRule>
  </conditionalFormatting>
  <conditionalFormatting sqref="D1000:D1008">
    <cfRule type="cellIs" dxfId="2"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9"/>
  <sheetViews>
    <sheetView workbookViewId="0">
      <selection activeCell="A5" sqref="A5"/>
    </sheetView>
  </sheetViews>
  <sheetFormatPr defaultRowHeight="15"/>
  <sheetData>
    <row r="1" spans="1:1">
      <c r="A1" s="2" t="s">
        <v>807</v>
      </c>
    </row>
    <row r="2" spans="1:1">
      <c r="A2" s="2" t="s">
        <v>808</v>
      </c>
    </row>
    <row r="3" spans="1:1">
      <c r="A3" s="2" t="s">
        <v>724</v>
      </c>
    </row>
    <row r="4" spans="1:1">
      <c r="A4" s="2" t="s">
        <v>725</v>
      </c>
    </row>
    <row r="5" spans="1:1">
      <c r="A5" s="2" t="s">
        <v>725</v>
      </c>
    </row>
    <row r="6" spans="1:1">
      <c r="A6" s="2" t="s">
        <v>726</v>
      </c>
    </row>
    <row r="7" spans="1:1">
      <c r="A7" s="2" t="s">
        <v>727</v>
      </c>
    </row>
    <row r="8" spans="1:1">
      <c r="A8" s="2" t="s">
        <v>727</v>
      </c>
    </row>
    <row r="9" spans="1:1">
      <c r="A9" s="2" t="s">
        <v>730</v>
      </c>
    </row>
    <row r="10" spans="1:1">
      <c r="A10" s="2" t="s">
        <v>730</v>
      </c>
    </row>
    <row r="11" spans="1:1">
      <c r="A11" s="2" t="s">
        <v>730</v>
      </c>
    </row>
    <row r="12" spans="1:1">
      <c r="A12" s="2" t="s">
        <v>732</v>
      </c>
    </row>
    <row r="13" spans="1:1">
      <c r="A13" s="2" t="s">
        <v>735</v>
      </c>
    </row>
    <row r="14" spans="1:1">
      <c r="A14" s="2" t="s">
        <v>736</v>
      </c>
    </row>
    <row r="15" spans="1:1">
      <c r="A15" s="2" t="s">
        <v>736</v>
      </c>
    </row>
    <row r="16" spans="1:1">
      <c r="A16" s="2" t="s">
        <v>736</v>
      </c>
    </row>
    <row r="17" spans="1:1">
      <c r="A17" s="2" t="s">
        <v>736</v>
      </c>
    </row>
    <row r="18" spans="1:1">
      <c r="A18" s="2" t="s">
        <v>739</v>
      </c>
    </row>
    <row r="19" spans="1:1">
      <c r="A19" s="2" t="s">
        <v>741</v>
      </c>
    </row>
    <row r="20" spans="1:1">
      <c r="A20" s="2" t="s">
        <v>743</v>
      </c>
    </row>
    <row r="21" spans="1:1">
      <c r="A21" s="2" t="s">
        <v>743</v>
      </c>
    </row>
    <row r="22" spans="1:1">
      <c r="A22" s="2" t="s">
        <v>809</v>
      </c>
    </row>
    <row r="23" spans="1:1">
      <c r="A23" s="2" t="s">
        <v>810</v>
      </c>
    </row>
    <row r="24" spans="1:1">
      <c r="A24" s="2" t="s">
        <v>811</v>
      </c>
    </row>
    <row r="25" spans="1:1">
      <c r="A25" s="2" t="s">
        <v>812</v>
      </c>
    </row>
    <row r="26" spans="1:1">
      <c r="A26" s="2" t="s">
        <v>813</v>
      </c>
    </row>
    <row r="27" spans="1:1">
      <c r="A27" s="2" t="s">
        <v>814</v>
      </c>
    </row>
    <row r="28" spans="1:1">
      <c r="A28" s="2" t="s">
        <v>815</v>
      </c>
    </row>
    <row r="29" spans="1:1">
      <c r="A29" s="2" t="s">
        <v>750</v>
      </c>
    </row>
    <row r="30" spans="1:1">
      <c r="A30" s="2" t="s">
        <v>530</v>
      </c>
    </row>
    <row r="31" spans="1:1">
      <c r="A31" s="2" t="s">
        <v>753</v>
      </c>
    </row>
    <row r="32" spans="1:1">
      <c r="A32" s="2" t="s">
        <v>755</v>
      </c>
    </row>
    <row r="33" spans="1:1">
      <c r="A33" s="2" t="s">
        <v>816</v>
      </c>
    </row>
    <row r="34" spans="1:1">
      <c r="A34" s="2" t="s">
        <v>817</v>
      </c>
    </row>
    <row r="35" spans="1:1">
      <c r="A35" s="2" t="s">
        <v>818</v>
      </c>
    </row>
    <row r="36" spans="1:1">
      <c r="A36" s="2" t="s">
        <v>819</v>
      </c>
    </row>
    <row r="37" spans="1:1">
      <c r="A37" s="2" t="s">
        <v>761</v>
      </c>
    </row>
    <row r="38" spans="1:1">
      <c r="A38" s="2" t="s">
        <v>763</v>
      </c>
    </row>
    <row r="39" spans="1:1">
      <c r="A39" s="2" t="s">
        <v>765</v>
      </c>
    </row>
    <row r="40" spans="1:1">
      <c r="A40" s="2" t="s">
        <v>767</v>
      </c>
    </row>
    <row r="41" spans="1:1">
      <c r="A41" s="2" t="s">
        <v>820</v>
      </c>
    </row>
    <row r="42" spans="1:1">
      <c r="A42" s="2" t="s">
        <v>821</v>
      </c>
    </row>
    <row r="43" spans="1:1">
      <c r="A43" s="2" t="s">
        <v>820</v>
      </c>
    </row>
    <row r="44" spans="1:1">
      <c r="A44" s="2" t="s">
        <v>821</v>
      </c>
    </row>
    <row r="45" spans="1:1">
      <c r="A45" s="2" t="s">
        <v>822</v>
      </c>
    </row>
    <row r="46" spans="1:1">
      <c r="A46" s="2" t="s">
        <v>774</v>
      </c>
    </row>
    <row r="47" spans="1:1">
      <c r="A47" s="2" t="s">
        <v>776</v>
      </c>
    </row>
    <row r="48" spans="1:1">
      <c r="A48" s="2" t="s">
        <v>504</v>
      </c>
    </row>
    <row r="49" spans="1:1">
      <c r="A49" s="2" t="s">
        <v>823</v>
      </c>
    </row>
    <row r="50" spans="1:1">
      <c r="A50" s="2" t="s">
        <v>824</v>
      </c>
    </row>
    <row r="51" spans="1:1">
      <c r="A51" s="2" t="s">
        <v>825</v>
      </c>
    </row>
    <row r="52" spans="1:1">
      <c r="A52" s="2" t="s">
        <v>826</v>
      </c>
    </row>
    <row r="53" spans="1:1">
      <c r="A53" s="2" t="s">
        <v>827</v>
      </c>
    </row>
    <row r="54" spans="1:1">
      <c r="A54" s="2" t="s">
        <v>828</v>
      </c>
    </row>
    <row r="55" spans="1:1">
      <c r="A55" s="2" t="s">
        <v>829</v>
      </c>
    </row>
    <row r="56" spans="1:1">
      <c r="A56" s="2" t="s">
        <v>788</v>
      </c>
    </row>
    <row r="57" spans="1:1">
      <c r="A57" s="2" t="s">
        <v>788</v>
      </c>
    </row>
    <row r="58" spans="1:1">
      <c r="A58" s="2" t="s">
        <v>788</v>
      </c>
    </row>
    <row r="59" spans="1:1">
      <c r="A59" s="2" t="s">
        <v>790</v>
      </c>
    </row>
    <row r="60" spans="1:1">
      <c r="A60" s="2" t="s">
        <v>790</v>
      </c>
    </row>
    <row r="61" spans="1:1">
      <c r="A61" s="2" t="s">
        <v>790</v>
      </c>
    </row>
    <row r="62" spans="1:1">
      <c r="A62" s="2" t="s">
        <v>790</v>
      </c>
    </row>
    <row r="63" spans="1:1">
      <c r="A63" s="2" t="s">
        <v>790</v>
      </c>
    </row>
    <row r="64" spans="1:1">
      <c r="A64" s="2" t="s">
        <v>790</v>
      </c>
    </row>
    <row r="65" spans="1:1">
      <c r="A65" s="2" t="s">
        <v>792</v>
      </c>
    </row>
    <row r="66" spans="1:1">
      <c r="A66" s="2" t="s">
        <v>792</v>
      </c>
    </row>
    <row r="67" spans="1:1">
      <c r="A67" s="2" t="s">
        <v>793</v>
      </c>
    </row>
    <row r="68" spans="1:1">
      <c r="A68" s="2" t="s">
        <v>830</v>
      </c>
    </row>
    <row r="69" spans="1:1">
      <c r="A69" s="2" t="s">
        <v>831</v>
      </c>
    </row>
    <row r="70" spans="1:1">
      <c r="A70" s="2" t="s">
        <v>832</v>
      </c>
    </row>
    <row r="71" spans="1:1">
      <c r="A71" s="2" t="s">
        <v>833</v>
      </c>
    </row>
    <row r="72" spans="1:1">
      <c r="A72" s="2" t="s">
        <v>834</v>
      </c>
    </row>
    <row r="73" spans="1:1">
      <c r="A73" s="2" t="s">
        <v>835</v>
      </c>
    </row>
    <row r="74" spans="1:1">
      <c r="A74" s="2" t="s">
        <v>836</v>
      </c>
    </row>
    <row r="75" spans="1:1">
      <c r="A75" s="2" t="s">
        <v>837</v>
      </c>
    </row>
    <row r="76" spans="1:1">
      <c r="A76" s="2" t="s">
        <v>838</v>
      </c>
    </row>
    <row r="77" spans="1:1">
      <c r="A77" s="2" t="s">
        <v>839</v>
      </c>
    </row>
    <row r="78" spans="1:1">
      <c r="A78" s="2" t="s">
        <v>840</v>
      </c>
    </row>
    <row r="79" spans="1:1">
      <c r="A79" s="2" t="s">
        <v>841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5">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5">
        <v>4992.83</v>
      </c>
    </row>
    <row r="60" spans="2:8">
      <c r="F60" s="2" t="s">
        <v>256</v>
      </c>
      <c r="G60" s="2">
        <v>624.1</v>
      </c>
    </row>
    <row r="61" spans="2:8">
      <c r="F61" s="2" t="s">
        <v>257</v>
      </c>
      <c r="G61" s="95">
        <v>4368.7299999999996</v>
      </c>
    </row>
    <row r="62" spans="2:8">
      <c r="F62" s="2" t="s">
        <v>258</v>
      </c>
      <c r="G62" s="2" t="s">
        <v>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100">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5">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101">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5">
        <v>41893.03</v>
      </c>
    </row>
    <row r="262" spans="2:9">
      <c r="F262" s="2" t="s">
        <v>256</v>
      </c>
      <c r="G262" s="95">
        <v>6283.95</v>
      </c>
    </row>
    <row r="263" spans="2:9">
      <c r="F263" s="2" t="s">
        <v>257</v>
      </c>
      <c r="G263" s="95">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2448</v>
      </c>
      <c r="O1" t="s">
        <v>144</v>
      </c>
      <c r="T1" t="s">
        <v>255</v>
      </c>
      <c r="U1">
        <v>3960.4400000000005</v>
      </c>
    </row>
    <row r="2" spans="1:21" ht="15.75">
      <c r="A2" s="123"/>
      <c r="B2" s="110" t="s">
        <v>134</v>
      </c>
      <c r="C2" s="124"/>
      <c r="D2" s="124"/>
      <c r="E2" s="124"/>
      <c r="F2" s="124"/>
      <c r="G2" s="124"/>
      <c r="H2" s="124"/>
      <c r="I2" s="111" t="s">
        <v>140</v>
      </c>
      <c r="J2" s="125"/>
      <c r="T2" t="s">
        <v>184</v>
      </c>
      <c r="U2">
        <v>495.06</v>
      </c>
    </row>
    <row r="3" spans="1:21">
      <c r="A3" s="123"/>
      <c r="B3" s="103" t="s">
        <v>135</v>
      </c>
      <c r="C3" s="124"/>
      <c r="D3" s="124"/>
      <c r="E3" s="124"/>
      <c r="F3" s="124"/>
      <c r="G3" s="124"/>
      <c r="H3" s="124"/>
      <c r="I3" s="124"/>
      <c r="J3" s="125"/>
      <c r="T3" t="s">
        <v>185</v>
      </c>
    </row>
    <row r="4" spans="1:21">
      <c r="A4" s="123"/>
      <c r="B4" s="103" t="s">
        <v>136</v>
      </c>
      <c r="C4" s="124"/>
      <c r="D4" s="124"/>
      <c r="E4" s="124"/>
      <c r="F4" s="124"/>
      <c r="G4" s="124"/>
      <c r="H4" s="124"/>
      <c r="I4" s="124"/>
      <c r="J4" s="125"/>
      <c r="T4" t="s">
        <v>257</v>
      </c>
      <c r="U4">
        <v>4455.5000000000009</v>
      </c>
    </row>
    <row r="5" spans="1:21">
      <c r="A5" s="123"/>
      <c r="B5" s="103" t="s">
        <v>137</v>
      </c>
      <c r="C5" s="124"/>
      <c r="D5" s="124"/>
      <c r="E5" s="124"/>
      <c r="F5" s="124"/>
      <c r="G5" s="124"/>
      <c r="H5" s="124"/>
      <c r="I5" s="124"/>
      <c r="J5" s="125"/>
      <c r="S5" t="s">
        <v>842</v>
      </c>
    </row>
    <row r="6" spans="1:21">
      <c r="A6" s="123"/>
      <c r="B6" s="103" t="s">
        <v>138</v>
      </c>
      <c r="C6" s="124"/>
      <c r="D6" s="124"/>
      <c r="E6" s="124"/>
      <c r="F6" s="124"/>
      <c r="G6" s="124"/>
      <c r="H6" s="124"/>
      <c r="I6" s="124"/>
      <c r="J6" s="125"/>
    </row>
    <row r="7" spans="1:21">
      <c r="A7" s="123"/>
      <c r="B7" s="103" t="s">
        <v>139</v>
      </c>
      <c r="C7" s="124"/>
      <c r="D7" s="124"/>
      <c r="E7" s="124"/>
      <c r="F7" s="124"/>
      <c r="G7" s="124"/>
      <c r="H7" s="124"/>
      <c r="I7" s="124"/>
      <c r="J7" s="125"/>
    </row>
    <row r="8" spans="1:21">
      <c r="A8" s="123"/>
      <c r="B8" s="124"/>
      <c r="C8" s="124"/>
      <c r="D8" s="124"/>
      <c r="E8" s="124"/>
      <c r="F8" s="124"/>
      <c r="G8" s="124"/>
      <c r="H8" s="124"/>
      <c r="I8" s="124"/>
      <c r="J8" s="125"/>
    </row>
    <row r="9" spans="1:21">
      <c r="A9" s="123"/>
      <c r="B9" s="107" t="s">
        <v>0</v>
      </c>
      <c r="C9" s="108"/>
      <c r="D9" s="108"/>
      <c r="E9" s="109"/>
      <c r="F9" s="102"/>
      <c r="G9" s="105" t="s">
        <v>7</v>
      </c>
      <c r="H9" s="124"/>
      <c r="I9" s="105" t="s">
        <v>195</v>
      </c>
      <c r="J9" s="125"/>
    </row>
    <row r="10" spans="1:21">
      <c r="A10" s="123"/>
      <c r="B10" s="123" t="s">
        <v>715</v>
      </c>
      <c r="C10" s="124"/>
      <c r="D10" s="124"/>
      <c r="E10" s="125"/>
      <c r="F10" s="126"/>
      <c r="G10" s="126" t="s">
        <v>715</v>
      </c>
      <c r="H10" s="124"/>
      <c r="I10" s="253"/>
      <c r="J10" s="125"/>
    </row>
    <row r="11" spans="1:21">
      <c r="A11" s="123"/>
      <c r="B11" s="123" t="s">
        <v>716</v>
      </c>
      <c r="C11" s="124"/>
      <c r="D11" s="124"/>
      <c r="E11" s="125"/>
      <c r="F11" s="126"/>
      <c r="G11" s="126" t="s">
        <v>716</v>
      </c>
      <c r="H11" s="124"/>
      <c r="I11" s="254"/>
      <c r="J11" s="125"/>
    </row>
    <row r="12" spans="1:21">
      <c r="A12" s="123"/>
      <c r="B12" s="123" t="s">
        <v>717</v>
      </c>
      <c r="C12" s="124"/>
      <c r="D12" s="124"/>
      <c r="E12" s="125"/>
      <c r="F12" s="126"/>
      <c r="G12" s="126" t="s">
        <v>717</v>
      </c>
      <c r="H12" s="124"/>
      <c r="I12" s="124"/>
      <c r="J12" s="125"/>
    </row>
    <row r="13" spans="1:21">
      <c r="A13" s="123"/>
      <c r="B13" s="123" t="s">
        <v>718</v>
      </c>
      <c r="C13" s="124"/>
      <c r="D13" s="124"/>
      <c r="E13" s="125"/>
      <c r="F13" s="126"/>
      <c r="G13" s="126" t="s">
        <v>718</v>
      </c>
      <c r="H13" s="124"/>
      <c r="I13" s="105" t="s">
        <v>11</v>
      </c>
      <c r="J13" s="125"/>
    </row>
    <row r="14" spans="1:21">
      <c r="A14" s="123"/>
      <c r="B14" s="123" t="s">
        <v>719</v>
      </c>
      <c r="C14" s="124"/>
      <c r="D14" s="124"/>
      <c r="E14" s="125"/>
      <c r="F14" s="126"/>
      <c r="G14" s="126" t="s">
        <v>719</v>
      </c>
      <c r="H14" s="124"/>
      <c r="I14" s="255">
        <v>45376</v>
      </c>
      <c r="J14" s="125"/>
    </row>
    <row r="15" spans="1:21">
      <c r="A15" s="123"/>
      <c r="B15" s="6" t="s">
        <v>6</v>
      </c>
      <c r="C15" s="7"/>
      <c r="D15" s="7"/>
      <c r="E15" s="8"/>
      <c r="F15" s="126"/>
      <c r="G15" s="9" t="s">
        <v>6</v>
      </c>
      <c r="H15" s="124"/>
      <c r="I15" s="256"/>
      <c r="J15" s="125"/>
    </row>
    <row r="16" spans="1:21">
      <c r="A16" s="123"/>
      <c r="B16" s="124"/>
      <c r="C16" s="124"/>
      <c r="D16" s="124"/>
      <c r="E16" s="124"/>
      <c r="F16" s="124"/>
      <c r="G16" s="124"/>
      <c r="H16" s="10" t="s">
        <v>142</v>
      </c>
      <c r="I16" s="19">
        <v>42183</v>
      </c>
      <c r="J16" s="125"/>
    </row>
    <row r="17" spans="1:16">
      <c r="A17" s="123"/>
      <c r="B17" s="124" t="s">
        <v>720</v>
      </c>
      <c r="C17" s="124"/>
      <c r="D17" s="124"/>
      <c r="E17" s="124"/>
      <c r="F17" s="124"/>
      <c r="G17" s="124"/>
      <c r="H17" s="10" t="s">
        <v>143</v>
      </c>
      <c r="I17" s="19"/>
      <c r="J17" s="125"/>
    </row>
    <row r="18" spans="1:16" ht="18">
      <c r="A18" s="123"/>
      <c r="B18" s="124" t="s">
        <v>721</v>
      </c>
      <c r="C18" s="124"/>
      <c r="D18" s="124"/>
      <c r="E18" s="124"/>
      <c r="F18" s="124"/>
      <c r="G18" s="124"/>
      <c r="H18" s="104" t="s">
        <v>258</v>
      </c>
      <c r="I18" s="112" t="s">
        <v>133</v>
      </c>
      <c r="J18" s="125"/>
    </row>
    <row r="19" spans="1:16">
      <c r="A19" s="123"/>
      <c r="B19" s="124"/>
      <c r="C19" s="124"/>
      <c r="D19" s="124"/>
      <c r="E19" s="124"/>
      <c r="F19" s="124"/>
      <c r="G19" s="124"/>
      <c r="H19" s="124"/>
      <c r="I19" s="124"/>
      <c r="J19" s="125"/>
      <c r="P19">
        <v>45376</v>
      </c>
    </row>
    <row r="20" spans="1:16">
      <c r="A20" s="123"/>
      <c r="B20" s="106" t="s">
        <v>198</v>
      </c>
      <c r="C20" s="106" t="s">
        <v>199</v>
      </c>
      <c r="D20" s="127" t="s">
        <v>200</v>
      </c>
      <c r="E20" s="257" t="s">
        <v>201</v>
      </c>
      <c r="F20" s="258"/>
      <c r="G20" s="106" t="s">
        <v>169</v>
      </c>
      <c r="H20" s="106" t="s">
        <v>202</v>
      </c>
      <c r="I20" s="106" t="s">
        <v>21</v>
      </c>
      <c r="J20" s="125"/>
    </row>
    <row r="21" spans="1:16">
      <c r="A21" s="123"/>
      <c r="B21" s="113"/>
      <c r="C21" s="113"/>
      <c r="D21" s="114"/>
      <c r="E21" s="259"/>
      <c r="F21" s="260"/>
      <c r="G21" s="113" t="s">
        <v>141</v>
      </c>
      <c r="H21" s="113"/>
      <c r="I21" s="113"/>
      <c r="J21" s="125"/>
    </row>
    <row r="22" spans="1:16" ht="168">
      <c r="A22" s="123"/>
      <c r="B22" s="115">
        <v>80</v>
      </c>
      <c r="C22" s="11" t="s">
        <v>722</v>
      </c>
      <c r="D22" s="128" t="s">
        <v>25</v>
      </c>
      <c r="E22" s="249"/>
      <c r="F22" s="250"/>
      <c r="G22" s="12" t="s">
        <v>723</v>
      </c>
      <c r="H22" s="16">
        <v>0.39</v>
      </c>
      <c r="I22" s="117">
        <f t="shared" ref="I22:I53" si="0">H22*B22</f>
        <v>31.200000000000003</v>
      </c>
      <c r="J22" s="125"/>
    </row>
    <row r="23" spans="1:16" ht="168">
      <c r="A23" s="123"/>
      <c r="B23" s="115">
        <v>80</v>
      </c>
      <c r="C23" s="11" t="s">
        <v>722</v>
      </c>
      <c r="D23" s="128" t="s">
        <v>26</v>
      </c>
      <c r="E23" s="249"/>
      <c r="F23" s="250"/>
      <c r="G23" s="12" t="s">
        <v>723</v>
      </c>
      <c r="H23" s="16">
        <v>0.46</v>
      </c>
      <c r="I23" s="117">
        <f t="shared" si="0"/>
        <v>36.800000000000004</v>
      </c>
      <c r="J23" s="125"/>
    </row>
    <row r="24" spans="1:16" ht="168">
      <c r="A24" s="123"/>
      <c r="B24" s="115">
        <v>30</v>
      </c>
      <c r="C24" s="11" t="s">
        <v>724</v>
      </c>
      <c r="D24" s="128" t="s">
        <v>637</v>
      </c>
      <c r="E24" s="249"/>
      <c r="F24" s="250"/>
      <c r="G24" s="12" t="s">
        <v>843</v>
      </c>
      <c r="H24" s="16">
        <v>0.17</v>
      </c>
      <c r="I24" s="117">
        <f t="shared" si="0"/>
        <v>5.1000000000000005</v>
      </c>
      <c r="J24" s="125"/>
    </row>
    <row r="25" spans="1:16" ht="228">
      <c r="A25" s="123"/>
      <c r="B25" s="115">
        <v>30</v>
      </c>
      <c r="C25" s="11" t="s">
        <v>725</v>
      </c>
      <c r="D25" s="128" t="s">
        <v>107</v>
      </c>
      <c r="E25" s="249"/>
      <c r="F25" s="250"/>
      <c r="G25" s="12" t="s">
        <v>844</v>
      </c>
      <c r="H25" s="16">
        <v>1.2</v>
      </c>
      <c r="I25" s="117">
        <f t="shared" si="0"/>
        <v>36</v>
      </c>
      <c r="J25" s="125"/>
    </row>
    <row r="26" spans="1:16" ht="228">
      <c r="A26" s="123"/>
      <c r="B26" s="115">
        <v>30</v>
      </c>
      <c r="C26" s="11" t="s">
        <v>725</v>
      </c>
      <c r="D26" s="128" t="s">
        <v>265</v>
      </c>
      <c r="E26" s="249"/>
      <c r="F26" s="250"/>
      <c r="G26" s="12" t="s">
        <v>844</v>
      </c>
      <c r="H26" s="16">
        <v>1.2</v>
      </c>
      <c r="I26" s="117">
        <f t="shared" si="0"/>
        <v>36</v>
      </c>
      <c r="J26" s="125"/>
    </row>
    <row r="27" spans="1:16" ht="252">
      <c r="A27" s="123"/>
      <c r="B27" s="115">
        <v>30</v>
      </c>
      <c r="C27" s="11" t="s">
        <v>726</v>
      </c>
      <c r="D27" s="128" t="s">
        <v>635</v>
      </c>
      <c r="E27" s="249"/>
      <c r="F27" s="250"/>
      <c r="G27" s="12" t="s">
        <v>845</v>
      </c>
      <c r="H27" s="16">
        <v>1.2</v>
      </c>
      <c r="I27" s="117">
        <f t="shared" si="0"/>
        <v>36</v>
      </c>
      <c r="J27" s="125"/>
    </row>
    <row r="28" spans="1:16" ht="240">
      <c r="A28" s="123"/>
      <c r="B28" s="115">
        <v>30</v>
      </c>
      <c r="C28" s="11" t="s">
        <v>727</v>
      </c>
      <c r="D28" s="128" t="s">
        <v>728</v>
      </c>
      <c r="E28" s="249"/>
      <c r="F28" s="250"/>
      <c r="G28" s="12" t="s">
        <v>846</v>
      </c>
      <c r="H28" s="16">
        <v>1.83</v>
      </c>
      <c r="I28" s="117">
        <f t="shared" si="0"/>
        <v>54.900000000000006</v>
      </c>
      <c r="J28" s="125"/>
    </row>
    <row r="29" spans="1:16" ht="240">
      <c r="A29" s="123"/>
      <c r="B29" s="115">
        <v>30</v>
      </c>
      <c r="C29" s="11" t="s">
        <v>727</v>
      </c>
      <c r="D29" s="128" t="s">
        <v>729</v>
      </c>
      <c r="E29" s="249"/>
      <c r="F29" s="250"/>
      <c r="G29" s="12" t="s">
        <v>846</v>
      </c>
      <c r="H29" s="16">
        <v>1.83</v>
      </c>
      <c r="I29" s="117">
        <f t="shared" si="0"/>
        <v>54.900000000000006</v>
      </c>
      <c r="J29" s="125"/>
    </row>
    <row r="30" spans="1:16" ht="120">
      <c r="A30" s="123"/>
      <c r="B30" s="115">
        <v>30</v>
      </c>
      <c r="C30" s="11" t="s">
        <v>730</v>
      </c>
      <c r="D30" s="128" t="s">
        <v>23</v>
      </c>
      <c r="E30" s="249" t="s">
        <v>583</v>
      </c>
      <c r="F30" s="250"/>
      <c r="G30" s="12" t="s">
        <v>731</v>
      </c>
      <c r="H30" s="16">
        <v>0.53</v>
      </c>
      <c r="I30" s="117">
        <f t="shared" si="0"/>
        <v>15.9</v>
      </c>
      <c r="J30" s="125"/>
    </row>
    <row r="31" spans="1:16" ht="120">
      <c r="A31" s="123"/>
      <c r="B31" s="115">
        <v>30</v>
      </c>
      <c r="C31" s="11" t="s">
        <v>730</v>
      </c>
      <c r="D31" s="128" t="s">
        <v>25</v>
      </c>
      <c r="E31" s="249" t="s">
        <v>583</v>
      </c>
      <c r="F31" s="250"/>
      <c r="G31" s="12" t="s">
        <v>731</v>
      </c>
      <c r="H31" s="16">
        <v>0.53</v>
      </c>
      <c r="I31" s="117">
        <f t="shared" si="0"/>
        <v>15.9</v>
      </c>
      <c r="J31" s="125"/>
    </row>
    <row r="32" spans="1:16" ht="120">
      <c r="A32" s="123"/>
      <c r="B32" s="115">
        <v>30</v>
      </c>
      <c r="C32" s="11" t="s">
        <v>730</v>
      </c>
      <c r="D32" s="128" t="s">
        <v>26</v>
      </c>
      <c r="E32" s="249" t="s">
        <v>583</v>
      </c>
      <c r="F32" s="250"/>
      <c r="G32" s="12" t="s">
        <v>731</v>
      </c>
      <c r="H32" s="16">
        <v>0.53</v>
      </c>
      <c r="I32" s="117">
        <f t="shared" si="0"/>
        <v>15.9</v>
      </c>
      <c r="J32" s="125"/>
    </row>
    <row r="33" spans="1:10" ht="120">
      <c r="A33" s="123"/>
      <c r="B33" s="115">
        <v>40</v>
      </c>
      <c r="C33" s="11" t="s">
        <v>732</v>
      </c>
      <c r="D33" s="128" t="s">
        <v>733</v>
      </c>
      <c r="E33" s="249"/>
      <c r="F33" s="250"/>
      <c r="G33" s="12" t="s">
        <v>734</v>
      </c>
      <c r="H33" s="16">
        <v>0.37</v>
      </c>
      <c r="I33" s="117">
        <f t="shared" si="0"/>
        <v>14.8</v>
      </c>
      <c r="J33" s="125"/>
    </row>
    <row r="34" spans="1:10" ht="228">
      <c r="A34" s="123"/>
      <c r="B34" s="115">
        <v>30</v>
      </c>
      <c r="C34" s="11" t="s">
        <v>735</v>
      </c>
      <c r="D34" s="128" t="s">
        <v>239</v>
      </c>
      <c r="E34" s="249"/>
      <c r="F34" s="250"/>
      <c r="G34" s="12" t="s">
        <v>847</v>
      </c>
      <c r="H34" s="16">
        <v>0.96</v>
      </c>
      <c r="I34" s="117">
        <f t="shared" si="0"/>
        <v>28.799999999999997</v>
      </c>
      <c r="J34" s="125"/>
    </row>
    <row r="35" spans="1:10" ht="120">
      <c r="A35" s="123"/>
      <c r="B35" s="115">
        <v>40</v>
      </c>
      <c r="C35" s="11" t="s">
        <v>736</v>
      </c>
      <c r="D35" s="128" t="s">
        <v>25</v>
      </c>
      <c r="E35" s="249" t="s">
        <v>737</v>
      </c>
      <c r="F35" s="250"/>
      <c r="G35" s="12" t="s">
        <v>738</v>
      </c>
      <c r="H35" s="16">
        <v>0.48</v>
      </c>
      <c r="I35" s="117">
        <f t="shared" si="0"/>
        <v>19.2</v>
      </c>
      <c r="J35" s="125"/>
    </row>
    <row r="36" spans="1:10" ht="120">
      <c r="A36" s="123"/>
      <c r="B36" s="115">
        <v>40</v>
      </c>
      <c r="C36" s="11" t="s">
        <v>736</v>
      </c>
      <c r="D36" s="128" t="s">
        <v>25</v>
      </c>
      <c r="E36" s="249" t="s">
        <v>733</v>
      </c>
      <c r="F36" s="250"/>
      <c r="G36" s="12" t="s">
        <v>738</v>
      </c>
      <c r="H36" s="16">
        <v>0.48</v>
      </c>
      <c r="I36" s="117">
        <f t="shared" si="0"/>
        <v>19.2</v>
      </c>
      <c r="J36" s="125"/>
    </row>
    <row r="37" spans="1:10" ht="120">
      <c r="A37" s="123"/>
      <c r="B37" s="115">
        <v>40</v>
      </c>
      <c r="C37" s="11" t="s">
        <v>736</v>
      </c>
      <c r="D37" s="128" t="s">
        <v>26</v>
      </c>
      <c r="E37" s="249" t="s">
        <v>737</v>
      </c>
      <c r="F37" s="250"/>
      <c r="G37" s="12" t="s">
        <v>738</v>
      </c>
      <c r="H37" s="16">
        <v>0.48</v>
      </c>
      <c r="I37" s="117">
        <f t="shared" si="0"/>
        <v>19.2</v>
      </c>
      <c r="J37" s="125"/>
    </row>
    <row r="38" spans="1:10" ht="120">
      <c r="A38" s="123"/>
      <c r="B38" s="115">
        <v>40</v>
      </c>
      <c r="C38" s="11" t="s">
        <v>736</v>
      </c>
      <c r="D38" s="128" t="s">
        <v>26</v>
      </c>
      <c r="E38" s="249" t="s">
        <v>733</v>
      </c>
      <c r="F38" s="250"/>
      <c r="G38" s="12" t="s">
        <v>738</v>
      </c>
      <c r="H38" s="16">
        <v>0.48</v>
      </c>
      <c r="I38" s="117">
        <f t="shared" si="0"/>
        <v>19.2</v>
      </c>
      <c r="J38" s="125"/>
    </row>
    <row r="39" spans="1:10" ht="156">
      <c r="A39" s="123"/>
      <c r="B39" s="115">
        <v>2</v>
      </c>
      <c r="C39" s="11" t="s">
        <v>739</v>
      </c>
      <c r="D39" s="128"/>
      <c r="E39" s="249"/>
      <c r="F39" s="250"/>
      <c r="G39" s="12" t="s">
        <v>740</v>
      </c>
      <c r="H39" s="16">
        <v>68.599999999999994</v>
      </c>
      <c r="I39" s="117">
        <f t="shared" si="0"/>
        <v>137.19999999999999</v>
      </c>
      <c r="J39" s="125"/>
    </row>
    <row r="40" spans="1:10" ht="156">
      <c r="A40" s="123"/>
      <c r="B40" s="115">
        <v>2</v>
      </c>
      <c r="C40" s="11" t="s">
        <v>741</v>
      </c>
      <c r="D40" s="128"/>
      <c r="E40" s="249"/>
      <c r="F40" s="250"/>
      <c r="G40" s="12" t="s">
        <v>742</v>
      </c>
      <c r="H40" s="16">
        <v>79.25</v>
      </c>
      <c r="I40" s="117">
        <f t="shared" si="0"/>
        <v>158.5</v>
      </c>
      <c r="J40" s="125"/>
    </row>
    <row r="41" spans="1:10" ht="120">
      <c r="A41" s="123"/>
      <c r="B41" s="115">
        <v>30</v>
      </c>
      <c r="C41" s="11" t="s">
        <v>743</v>
      </c>
      <c r="D41" s="128" t="s">
        <v>25</v>
      </c>
      <c r="E41" s="249" t="s">
        <v>733</v>
      </c>
      <c r="F41" s="250"/>
      <c r="G41" s="12" t="s">
        <v>744</v>
      </c>
      <c r="H41" s="16">
        <v>0.42</v>
      </c>
      <c r="I41" s="117">
        <f t="shared" si="0"/>
        <v>12.6</v>
      </c>
      <c r="J41" s="125"/>
    </row>
    <row r="42" spans="1:10" ht="120">
      <c r="A42" s="123"/>
      <c r="B42" s="115">
        <v>30</v>
      </c>
      <c r="C42" s="11" t="s">
        <v>743</v>
      </c>
      <c r="D42" s="128" t="s">
        <v>26</v>
      </c>
      <c r="E42" s="249" t="s">
        <v>733</v>
      </c>
      <c r="F42" s="250"/>
      <c r="G42" s="12" t="s">
        <v>744</v>
      </c>
      <c r="H42" s="16">
        <v>0.42</v>
      </c>
      <c r="I42" s="117">
        <f t="shared" si="0"/>
        <v>12.6</v>
      </c>
      <c r="J42" s="125"/>
    </row>
    <row r="43" spans="1:10" ht="132">
      <c r="A43" s="123"/>
      <c r="B43" s="115">
        <v>30</v>
      </c>
      <c r="C43" s="11" t="s">
        <v>588</v>
      </c>
      <c r="D43" s="128" t="s">
        <v>590</v>
      </c>
      <c r="E43" s="249" t="s">
        <v>107</v>
      </c>
      <c r="F43" s="250"/>
      <c r="G43" s="12" t="s">
        <v>745</v>
      </c>
      <c r="H43" s="16">
        <v>0.96</v>
      </c>
      <c r="I43" s="117">
        <f t="shared" si="0"/>
        <v>28.799999999999997</v>
      </c>
      <c r="J43" s="125"/>
    </row>
    <row r="44" spans="1:10" ht="132">
      <c r="A44" s="123"/>
      <c r="B44" s="115">
        <v>30</v>
      </c>
      <c r="C44" s="11" t="s">
        <v>588</v>
      </c>
      <c r="D44" s="128" t="s">
        <v>746</v>
      </c>
      <c r="E44" s="249" t="s">
        <v>107</v>
      </c>
      <c r="F44" s="250"/>
      <c r="G44" s="12" t="s">
        <v>745</v>
      </c>
      <c r="H44" s="16">
        <v>1.19</v>
      </c>
      <c r="I44" s="117">
        <f t="shared" si="0"/>
        <v>35.699999999999996</v>
      </c>
      <c r="J44" s="125"/>
    </row>
    <row r="45" spans="1:10" ht="144">
      <c r="A45" s="123"/>
      <c r="B45" s="115">
        <v>30</v>
      </c>
      <c r="C45" s="11" t="s">
        <v>747</v>
      </c>
      <c r="D45" s="128" t="s">
        <v>590</v>
      </c>
      <c r="E45" s="249" t="s">
        <v>239</v>
      </c>
      <c r="F45" s="250"/>
      <c r="G45" s="12" t="s">
        <v>748</v>
      </c>
      <c r="H45" s="16">
        <v>1.07</v>
      </c>
      <c r="I45" s="117">
        <f t="shared" si="0"/>
        <v>32.1</v>
      </c>
      <c r="J45" s="125"/>
    </row>
    <row r="46" spans="1:10" ht="144">
      <c r="A46" s="123"/>
      <c r="B46" s="115">
        <v>30</v>
      </c>
      <c r="C46" s="11" t="s">
        <v>747</v>
      </c>
      <c r="D46" s="128" t="s">
        <v>572</v>
      </c>
      <c r="E46" s="249" t="s">
        <v>239</v>
      </c>
      <c r="F46" s="250"/>
      <c r="G46" s="12" t="s">
        <v>748</v>
      </c>
      <c r="H46" s="16">
        <v>1.26</v>
      </c>
      <c r="I46" s="117">
        <f t="shared" si="0"/>
        <v>37.799999999999997</v>
      </c>
      <c r="J46" s="125"/>
    </row>
    <row r="47" spans="1:10" ht="144">
      <c r="A47" s="123"/>
      <c r="B47" s="115">
        <v>30</v>
      </c>
      <c r="C47" s="11" t="s">
        <v>747</v>
      </c>
      <c r="D47" s="128" t="s">
        <v>746</v>
      </c>
      <c r="E47" s="249" t="s">
        <v>239</v>
      </c>
      <c r="F47" s="250"/>
      <c r="G47" s="12" t="s">
        <v>748</v>
      </c>
      <c r="H47" s="16">
        <v>1.34</v>
      </c>
      <c r="I47" s="117">
        <f t="shared" si="0"/>
        <v>40.200000000000003</v>
      </c>
      <c r="J47" s="125"/>
    </row>
    <row r="48" spans="1:10" ht="144">
      <c r="A48" s="123"/>
      <c r="B48" s="115">
        <v>30</v>
      </c>
      <c r="C48" s="11" t="s">
        <v>747</v>
      </c>
      <c r="D48" s="128" t="s">
        <v>749</v>
      </c>
      <c r="E48" s="249" t="s">
        <v>239</v>
      </c>
      <c r="F48" s="250"/>
      <c r="G48" s="12" t="s">
        <v>748</v>
      </c>
      <c r="H48" s="16">
        <v>1.65</v>
      </c>
      <c r="I48" s="117">
        <f t="shared" si="0"/>
        <v>49.5</v>
      </c>
      <c r="J48" s="125"/>
    </row>
    <row r="49" spans="1:10" ht="144">
      <c r="A49" s="123"/>
      <c r="B49" s="115">
        <v>30</v>
      </c>
      <c r="C49" s="11" t="s">
        <v>747</v>
      </c>
      <c r="D49" s="128" t="s">
        <v>298</v>
      </c>
      <c r="E49" s="249" t="s">
        <v>239</v>
      </c>
      <c r="F49" s="250"/>
      <c r="G49" s="12" t="s">
        <v>748</v>
      </c>
      <c r="H49" s="16">
        <v>1.94</v>
      </c>
      <c r="I49" s="117">
        <f t="shared" si="0"/>
        <v>58.199999999999996</v>
      </c>
      <c r="J49" s="125"/>
    </row>
    <row r="50" spans="1:10" ht="276">
      <c r="A50" s="123"/>
      <c r="B50" s="115">
        <v>10</v>
      </c>
      <c r="C50" s="11" t="s">
        <v>750</v>
      </c>
      <c r="D50" s="128"/>
      <c r="E50" s="249"/>
      <c r="F50" s="250"/>
      <c r="G50" s="12" t="s">
        <v>751</v>
      </c>
      <c r="H50" s="16">
        <v>28.28</v>
      </c>
      <c r="I50" s="117">
        <f t="shared" si="0"/>
        <v>282.8</v>
      </c>
      <c r="J50" s="125"/>
    </row>
    <row r="51" spans="1:10" ht="288">
      <c r="A51" s="123"/>
      <c r="B51" s="115">
        <v>4</v>
      </c>
      <c r="C51" s="11" t="s">
        <v>530</v>
      </c>
      <c r="D51" s="128" t="s">
        <v>699</v>
      </c>
      <c r="E51" s="249"/>
      <c r="F51" s="250"/>
      <c r="G51" s="12" t="s">
        <v>752</v>
      </c>
      <c r="H51" s="16">
        <v>30.26</v>
      </c>
      <c r="I51" s="117">
        <f t="shared" si="0"/>
        <v>121.04</v>
      </c>
      <c r="J51" s="125"/>
    </row>
    <row r="52" spans="1:10" ht="192">
      <c r="A52" s="123"/>
      <c r="B52" s="115">
        <v>30</v>
      </c>
      <c r="C52" s="11" t="s">
        <v>753</v>
      </c>
      <c r="D52" s="128"/>
      <c r="E52" s="249"/>
      <c r="F52" s="250"/>
      <c r="G52" s="12" t="s">
        <v>754</v>
      </c>
      <c r="H52" s="16">
        <v>1.64</v>
      </c>
      <c r="I52" s="117">
        <f t="shared" si="0"/>
        <v>49.199999999999996</v>
      </c>
      <c r="J52" s="125"/>
    </row>
    <row r="53" spans="1:10" ht="144">
      <c r="A53" s="123"/>
      <c r="B53" s="115">
        <v>30</v>
      </c>
      <c r="C53" s="11" t="s">
        <v>755</v>
      </c>
      <c r="D53" s="128"/>
      <c r="E53" s="249"/>
      <c r="F53" s="250"/>
      <c r="G53" s="12" t="s">
        <v>756</v>
      </c>
      <c r="H53" s="16">
        <v>2.04</v>
      </c>
      <c r="I53" s="117">
        <f t="shared" si="0"/>
        <v>61.2</v>
      </c>
      <c r="J53" s="125"/>
    </row>
    <row r="54" spans="1:10" ht="192">
      <c r="A54" s="123"/>
      <c r="B54" s="115">
        <v>30</v>
      </c>
      <c r="C54" s="11" t="s">
        <v>757</v>
      </c>
      <c r="D54" s="128" t="s">
        <v>273</v>
      </c>
      <c r="E54" s="249"/>
      <c r="F54" s="250"/>
      <c r="G54" s="12" t="s">
        <v>758</v>
      </c>
      <c r="H54" s="16">
        <v>1.74</v>
      </c>
      <c r="I54" s="117">
        <f t="shared" ref="I54:I85" si="1">H54*B54</f>
        <v>52.2</v>
      </c>
      <c r="J54" s="125"/>
    </row>
    <row r="55" spans="1:10" ht="192">
      <c r="A55" s="123"/>
      <c r="B55" s="115">
        <v>30</v>
      </c>
      <c r="C55" s="11" t="s">
        <v>757</v>
      </c>
      <c r="D55" s="128" t="s">
        <v>272</v>
      </c>
      <c r="E55" s="249"/>
      <c r="F55" s="250"/>
      <c r="G55" s="12" t="s">
        <v>758</v>
      </c>
      <c r="H55" s="16">
        <v>1.74</v>
      </c>
      <c r="I55" s="117">
        <f t="shared" si="1"/>
        <v>52.2</v>
      </c>
      <c r="J55" s="125"/>
    </row>
    <row r="56" spans="1:10" ht="192">
      <c r="A56" s="123"/>
      <c r="B56" s="115">
        <v>30</v>
      </c>
      <c r="C56" s="11" t="s">
        <v>757</v>
      </c>
      <c r="D56" s="128" t="s">
        <v>759</v>
      </c>
      <c r="E56" s="249"/>
      <c r="F56" s="250"/>
      <c r="G56" s="12" t="s">
        <v>758</v>
      </c>
      <c r="H56" s="16">
        <v>1.45</v>
      </c>
      <c r="I56" s="117">
        <f t="shared" si="1"/>
        <v>43.5</v>
      </c>
      <c r="J56" s="125"/>
    </row>
    <row r="57" spans="1:10" ht="192">
      <c r="A57" s="123"/>
      <c r="B57" s="115">
        <v>30</v>
      </c>
      <c r="C57" s="11" t="s">
        <v>757</v>
      </c>
      <c r="D57" s="128" t="s">
        <v>760</v>
      </c>
      <c r="E57" s="249"/>
      <c r="F57" s="250"/>
      <c r="G57" s="12" t="s">
        <v>758</v>
      </c>
      <c r="H57" s="16">
        <v>1.45</v>
      </c>
      <c r="I57" s="117">
        <f t="shared" si="1"/>
        <v>43.5</v>
      </c>
      <c r="J57" s="125"/>
    </row>
    <row r="58" spans="1:10" ht="132">
      <c r="A58" s="123"/>
      <c r="B58" s="115">
        <v>30</v>
      </c>
      <c r="C58" s="11" t="s">
        <v>761</v>
      </c>
      <c r="D58" s="128"/>
      <c r="E58" s="249"/>
      <c r="F58" s="250"/>
      <c r="G58" s="12" t="s">
        <v>762</v>
      </c>
      <c r="H58" s="16">
        <v>0.87</v>
      </c>
      <c r="I58" s="117">
        <f t="shared" si="1"/>
        <v>26.1</v>
      </c>
      <c r="J58" s="125"/>
    </row>
    <row r="59" spans="1:10" ht="132">
      <c r="A59" s="123"/>
      <c r="B59" s="115">
        <v>30</v>
      </c>
      <c r="C59" s="11" t="s">
        <v>763</v>
      </c>
      <c r="D59" s="128"/>
      <c r="E59" s="249"/>
      <c r="F59" s="250"/>
      <c r="G59" s="12" t="s">
        <v>764</v>
      </c>
      <c r="H59" s="16">
        <v>1.54</v>
      </c>
      <c r="I59" s="117">
        <f t="shared" si="1"/>
        <v>46.2</v>
      </c>
      <c r="J59" s="125"/>
    </row>
    <row r="60" spans="1:10" ht="120">
      <c r="A60" s="123"/>
      <c r="B60" s="115">
        <v>40</v>
      </c>
      <c r="C60" s="11" t="s">
        <v>765</v>
      </c>
      <c r="D60" s="128"/>
      <c r="E60" s="249"/>
      <c r="F60" s="250"/>
      <c r="G60" s="12" t="s">
        <v>766</v>
      </c>
      <c r="H60" s="16">
        <v>1.64</v>
      </c>
      <c r="I60" s="117">
        <f t="shared" si="1"/>
        <v>65.599999999999994</v>
      </c>
      <c r="J60" s="125"/>
    </row>
    <row r="61" spans="1:10" ht="120">
      <c r="A61" s="123"/>
      <c r="B61" s="115">
        <v>30</v>
      </c>
      <c r="C61" s="11" t="s">
        <v>767</v>
      </c>
      <c r="D61" s="128"/>
      <c r="E61" s="249"/>
      <c r="F61" s="250"/>
      <c r="G61" s="12" t="s">
        <v>768</v>
      </c>
      <c r="H61" s="16">
        <v>1.06</v>
      </c>
      <c r="I61" s="117">
        <f t="shared" si="1"/>
        <v>31.8</v>
      </c>
      <c r="J61" s="125"/>
    </row>
    <row r="62" spans="1:10" ht="180">
      <c r="A62" s="123"/>
      <c r="B62" s="115">
        <v>30</v>
      </c>
      <c r="C62" s="11" t="s">
        <v>769</v>
      </c>
      <c r="D62" s="128" t="s">
        <v>273</v>
      </c>
      <c r="E62" s="249" t="s">
        <v>770</v>
      </c>
      <c r="F62" s="250"/>
      <c r="G62" s="12" t="s">
        <v>771</v>
      </c>
      <c r="H62" s="16">
        <v>1.67</v>
      </c>
      <c r="I62" s="117">
        <f t="shared" si="1"/>
        <v>50.099999999999994</v>
      </c>
      <c r="J62" s="125"/>
    </row>
    <row r="63" spans="1:10" ht="180">
      <c r="A63" s="123"/>
      <c r="B63" s="115">
        <v>30</v>
      </c>
      <c r="C63" s="11" t="s">
        <v>769</v>
      </c>
      <c r="D63" s="128" t="s">
        <v>273</v>
      </c>
      <c r="E63" s="249" t="s">
        <v>772</v>
      </c>
      <c r="F63" s="250"/>
      <c r="G63" s="12" t="s">
        <v>771</v>
      </c>
      <c r="H63" s="16">
        <v>1.67</v>
      </c>
      <c r="I63" s="117">
        <f t="shared" si="1"/>
        <v>50.099999999999994</v>
      </c>
      <c r="J63" s="125"/>
    </row>
    <row r="64" spans="1:10" ht="180">
      <c r="A64" s="123"/>
      <c r="B64" s="115">
        <v>30</v>
      </c>
      <c r="C64" s="11" t="s">
        <v>769</v>
      </c>
      <c r="D64" s="128" t="s">
        <v>272</v>
      </c>
      <c r="E64" s="249" t="s">
        <v>770</v>
      </c>
      <c r="F64" s="250"/>
      <c r="G64" s="12" t="s">
        <v>771</v>
      </c>
      <c r="H64" s="16">
        <v>1.67</v>
      </c>
      <c r="I64" s="117">
        <f t="shared" si="1"/>
        <v>50.099999999999994</v>
      </c>
      <c r="J64" s="125"/>
    </row>
    <row r="65" spans="1:10" ht="180">
      <c r="A65" s="123"/>
      <c r="B65" s="115">
        <v>30</v>
      </c>
      <c r="C65" s="11" t="s">
        <v>769</v>
      </c>
      <c r="D65" s="128" t="s">
        <v>272</v>
      </c>
      <c r="E65" s="249" t="s">
        <v>772</v>
      </c>
      <c r="F65" s="250"/>
      <c r="G65" s="12" t="s">
        <v>771</v>
      </c>
      <c r="H65" s="16">
        <v>1.67</v>
      </c>
      <c r="I65" s="117">
        <f t="shared" si="1"/>
        <v>50.099999999999994</v>
      </c>
      <c r="J65" s="125"/>
    </row>
    <row r="66" spans="1:10" ht="180">
      <c r="A66" s="123"/>
      <c r="B66" s="115">
        <v>30</v>
      </c>
      <c r="C66" s="11" t="s">
        <v>769</v>
      </c>
      <c r="D66" s="128" t="s">
        <v>272</v>
      </c>
      <c r="E66" s="249" t="s">
        <v>773</v>
      </c>
      <c r="F66" s="250"/>
      <c r="G66" s="12" t="s">
        <v>771</v>
      </c>
      <c r="H66" s="16">
        <v>1.67</v>
      </c>
      <c r="I66" s="117">
        <f t="shared" si="1"/>
        <v>50.099999999999994</v>
      </c>
      <c r="J66" s="125"/>
    </row>
    <row r="67" spans="1:10" ht="156">
      <c r="A67" s="123"/>
      <c r="B67" s="115">
        <v>30</v>
      </c>
      <c r="C67" s="11" t="s">
        <v>774</v>
      </c>
      <c r="D67" s="128"/>
      <c r="E67" s="249"/>
      <c r="F67" s="250"/>
      <c r="G67" s="12" t="s">
        <v>775</v>
      </c>
      <c r="H67" s="16">
        <v>2.16</v>
      </c>
      <c r="I67" s="117">
        <f t="shared" si="1"/>
        <v>64.800000000000011</v>
      </c>
      <c r="J67" s="125"/>
    </row>
    <row r="68" spans="1:10" ht="120">
      <c r="A68" s="123"/>
      <c r="B68" s="115">
        <v>20</v>
      </c>
      <c r="C68" s="11" t="s">
        <v>776</v>
      </c>
      <c r="D68" s="128"/>
      <c r="E68" s="249"/>
      <c r="F68" s="250"/>
      <c r="G68" s="12" t="s">
        <v>777</v>
      </c>
      <c r="H68" s="16">
        <v>2.74</v>
      </c>
      <c r="I68" s="117">
        <f t="shared" si="1"/>
        <v>54.800000000000004</v>
      </c>
      <c r="J68" s="125"/>
    </row>
    <row r="69" spans="1:10" ht="168">
      <c r="A69" s="123"/>
      <c r="B69" s="115">
        <v>70</v>
      </c>
      <c r="C69" s="11" t="s">
        <v>778</v>
      </c>
      <c r="D69" s="128" t="s">
        <v>779</v>
      </c>
      <c r="E69" s="249" t="s">
        <v>107</v>
      </c>
      <c r="F69" s="250"/>
      <c r="G69" s="12" t="s">
        <v>780</v>
      </c>
      <c r="H69" s="16">
        <v>1.54</v>
      </c>
      <c r="I69" s="117">
        <f t="shared" si="1"/>
        <v>107.8</v>
      </c>
      <c r="J69" s="125"/>
    </row>
    <row r="70" spans="1:10" ht="168">
      <c r="A70" s="123"/>
      <c r="B70" s="115">
        <v>70</v>
      </c>
      <c r="C70" s="11" t="s">
        <v>778</v>
      </c>
      <c r="D70" s="128" t="s">
        <v>781</v>
      </c>
      <c r="E70" s="249" t="s">
        <v>107</v>
      </c>
      <c r="F70" s="250"/>
      <c r="G70" s="12" t="s">
        <v>780</v>
      </c>
      <c r="H70" s="16">
        <v>1.64</v>
      </c>
      <c r="I70" s="117">
        <f t="shared" si="1"/>
        <v>114.8</v>
      </c>
      <c r="J70" s="125"/>
    </row>
    <row r="71" spans="1:10" ht="168">
      <c r="A71" s="123"/>
      <c r="B71" s="115">
        <v>60</v>
      </c>
      <c r="C71" s="11" t="s">
        <v>782</v>
      </c>
      <c r="D71" s="128" t="s">
        <v>25</v>
      </c>
      <c r="E71" s="249"/>
      <c r="F71" s="250"/>
      <c r="G71" s="12" t="s">
        <v>783</v>
      </c>
      <c r="H71" s="16">
        <v>1.55</v>
      </c>
      <c r="I71" s="117">
        <f t="shared" si="1"/>
        <v>93</v>
      </c>
      <c r="J71" s="125"/>
    </row>
    <row r="72" spans="1:10" ht="168">
      <c r="A72" s="123"/>
      <c r="B72" s="115">
        <v>60</v>
      </c>
      <c r="C72" s="11" t="s">
        <v>782</v>
      </c>
      <c r="D72" s="128" t="s">
        <v>26</v>
      </c>
      <c r="E72" s="249"/>
      <c r="F72" s="250"/>
      <c r="G72" s="12" t="s">
        <v>783</v>
      </c>
      <c r="H72" s="16">
        <v>1.64</v>
      </c>
      <c r="I72" s="117">
        <f t="shared" si="1"/>
        <v>98.399999999999991</v>
      </c>
      <c r="J72" s="125"/>
    </row>
    <row r="73" spans="1:10" ht="168">
      <c r="A73" s="123"/>
      <c r="B73" s="115">
        <v>60</v>
      </c>
      <c r="C73" s="11" t="s">
        <v>784</v>
      </c>
      <c r="D73" s="128" t="s">
        <v>25</v>
      </c>
      <c r="E73" s="249"/>
      <c r="F73" s="250"/>
      <c r="G73" s="12" t="s">
        <v>785</v>
      </c>
      <c r="H73" s="16">
        <v>1.61</v>
      </c>
      <c r="I73" s="117">
        <f t="shared" si="1"/>
        <v>96.600000000000009</v>
      </c>
      <c r="J73" s="125"/>
    </row>
    <row r="74" spans="1:10" ht="168">
      <c r="A74" s="123"/>
      <c r="B74" s="115">
        <v>60</v>
      </c>
      <c r="C74" s="11" t="s">
        <v>784</v>
      </c>
      <c r="D74" s="128" t="s">
        <v>26</v>
      </c>
      <c r="E74" s="249"/>
      <c r="F74" s="250"/>
      <c r="G74" s="12" t="s">
        <v>785</v>
      </c>
      <c r="H74" s="16">
        <v>1.72</v>
      </c>
      <c r="I74" s="117">
        <f t="shared" si="1"/>
        <v>103.2</v>
      </c>
      <c r="J74" s="125"/>
    </row>
    <row r="75" spans="1:10" ht="192">
      <c r="A75" s="123"/>
      <c r="B75" s="115">
        <v>80</v>
      </c>
      <c r="C75" s="11" t="s">
        <v>786</v>
      </c>
      <c r="D75" s="128" t="s">
        <v>25</v>
      </c>
      <c r="E75" s="249"/>
      <c r="F75" s="250"/>
      <c r="G75" s="12" t="s">
        <v>787</v>
      </c>
      <c r="H75" s="16">
        <v>0.61</v>
      </c>
      <c r="I75" s="117">
        <f t="shared" si="1"/>
        <v>48.8</v>
      </c>
      <c r="J75" s="125"/>
    </row>
    <row r="76" spans="1:10" ht="192">
      <c r="A76" s="123"/>
      <c r="B76" s="115">
        <v>80</v>
      </c>
      <c r="C76" s="11" t="s">
        <v>786</v>
      </c>
      <c r="D76" s="128" t="s">
        <v>26</v>
      </c>
      <c r="E76" s="249"/>
      <c r="F76" s="250"/>
      <c r="G76" s="12" t="s">
        <v>787</v>
      </c>
      <c r="H76" s="16">
        <v>0.68</v>
      </c>
      <c r="I76" s="117">
        <f t="shared" si="1"/>
        <v>54.400000000000006</v>
      </c>
      <c r="J76" s="125"/>
    </row>
    <row r="77" spans="1:10" ht="132">
      <c r="A77" s="123"/>
      <c r="B77" s="115">
        <v>10</v>
      </c>
      <c r="C77" s="11" t="s">
        <v>788</v>
      </c>
      <c r="D77" s="128" t="s">
        <v>35</v>
      </c>
      <c r="E77" s="249"/>
      <c r="F77" s="250"/>
      <c r="G77" s="12" t="s">
        <v>789</v>
      </c>
      <c r="H77" s="16">
        <v>1.64</v>
      </c>
      <c r="I77" s="117">
        <f t="shared" si="1"/>
        <v>16.399999999999999</v>
      </c>
      <c r="J77" s="125"/>
    </row>
    <row r="78" spans="1:10" ht="132">
      <c r="A78" s="123"/>
      <c r="B78" s="115">
        <v>10</v>
      </c>
      <c r="C78" s="11" t="s">
        <v>788</v>
      </c>
      <c r="D78" s="128" t="s">
        <v>37</v>
      </c>
      <c r="E78" s="249"/>
      <c r="F78" s="250"/>
      <c r="G78" s="12" t="s">
        <v>789</v>
      </c>
      <c r="H78" s="16">
        <v>1.64</v>
      </c>
      <c r="I78" s="117">
        <f t="shared" si="1"/>
        <v>16.399999999999999</v>
      </c>
      <c r="J78" s="125"/>
    </row>
    <row r="79" spans="1:10" ht="132">
      <c r="A79" s="123"/>
      <c r="B79" s="115">
        <v>10</v>
      </c>
      <c r="C79" s="11" t="s">
        <v>788</v>
      </c>
      <c r="D79" s="128" t="s">
        <v>38</v>
      </c>
      <c r="E79" s="249"/>
      <c r="F79" s="250"/>
      <c r="G79" s="12" t="s">
        <v>789</v>
      </c>
      <c r="H79" s="16">
        <v>1.64</v>
      </c>
      <c r="I79" s="117">
        <f t="shared" si="1"/>
        <v>16.399999999999999</v>
      </c>
      <c r="J79" s="125"/>
    </row>
    <row r="80" spans="1:10" ht="144">
      <c r="A80" s="123"/>
      <c r="B80" s="115">
        <v>10</v>
      </c>
      <c r="C80" s="11" t="s">
        <v>790</v>
      </c>
      <c r="D80" s="128" t="s">
        <v>34</v>
      </c>
      <c r="E80" s="249" t="s">
        <v>273</v>
      </c>
      <c r="F80" s="250"/>
      <c r="G80" s="12" t="s">
        <v>791</v>
      </c>
      <c r="H80" s="16">
        <v>2.2000000000000002</v>
      </c>
      <c r="I80" s="117">
        <f t="shared" si="1"/>
        <v>22</v>
      </c>
      <c r="J80" s="125"/>
    </row>
    <row r="81" spans="1:10" ht="144">
      <c r="A81" s="123"/>
      <c r="B81" s="115">
        <v>10</v>
      </c>
      <c r="C81" s="11" t="s">
        <v>790</v>
      </c>
      <c r="D81" s="128" t="s">
        <v>34</v>
      </c>
      <c r="E81" s="249" t="s">
        <v>272</v>
      </c>
      <c r="F81" s="250"/>
      <c r="G81" s="12" t="s">
        <v>791</v>
      </c>
      <c r="H81" s="16">
        <v>2.2000000000000002</v>
      </c>
      <c r="I81" s="117">
        <f t="shared" si="1"/>
        <v>22</v>
      </c>
      <c r="J81" s="125"/>
    </row>
    <row r="82" spans="1:10" ht="144">
      <c r="A82" s="123"/>
      <c r="B82" s="115">
        <v>10</v>
      </c>
      <c r="C82" s="11" t="s">
        <v>790</v>
      </c>
      <c r="D82" s="128" t="s">
        <v>35</v>
      </c>
      <c r="E82" s="249" t="s">
        <v>273</v>
      </c>
      <c r="F82" s="250"/>
      <c r="G82" s="12" t="s">
        <v>791</v>
      </c>
      <c r="H82" s="16">
        <v>2.2000000000000002</v>
      </c>
      <c r="I82" s="117">
        <f t="shared" si="1"/>
        <v>22</v>
      </c>
      <c r="J82" s="125"/>
    </row>
    <row r="83" spans="1:10" ht="144">
      <c r="A83" s="123"/>
      <c r="B83" s="115">
        <v>10</v>
      </c>
      <c r="C83" s="11" t="s">
        <v>790</v>
      </c>
      <c r="D83" s="128" t="s">
        <v>35</v>
      </c>
      <c r="E83" s="249" t="s">
        <v>272</v>
      </c>
      <c r="F83" s="250"/>
      <c r="G83" s="12" t="s">
        <v>791</v>
      </c>
      <c r="H83" s="16">
        <v>2.2000000000000002</v>
      </c>
      <c r="I83" s="117">
        <f t="shared" si="1"/>
        <v>22</v>
      </c>
      <c r="J83" s="125"/>
    </row>
    <row r="84" spans="1:10" ht="144">
      <c r="A84" s="123"/>
      <c r="B84" s="115">
        <v>10</v>
      </c>
      <c r="C84" s="11" t="s">
        <v>790</v>
      </c>
      <c r="D84" s="128" t="s">
        <v>37</v>
      </c>
      <c r="E84" s="249" t="s">
        <v>273</v>
      </c>
      <c r="F84" s="250"/>
      <c r="G84" s="12" t="s">
        <v>791</v>
      </c>
      <c r="H84" s="16">
        <v>2.2000000000000002</v>
      </c>
      <c r="I84" s="117">
        <f t="shared" si="1"/>
        <v>22</v>
      </c>
      <c r="J84" s="125"/>
    </row>
    <row r="85" spans="1:10" ht="144">
      <c r="A85" s="123"/>
      <c r="B85" s="115">
        <v>10</v>
      </c>
      <c r="C85" s="11" t="s">
        <v>790</v>
      </c>
      <c r="D85" s="128" t="s">
        <v>37</v>
      </c>
      <c r="E85" s="249" t="s">
        <v>272</v>
      </c>
      <c r="F85" s="250"/>
      <c r="G85" s="12" t="s">
        <v>791</v>
      </c>
      <c r="H85" s="16">
        <v>2.2000000000000002</v>
      </c>
      <c r="I85" s="117">
        <f t="shared" si="1"/>
        <v>22</v>
      </c>
      <c r="J85" s="125"/>
    </row>
    <row r="86" spans="1:10" ht="156">
      <c r="A86" s="123"/>
      <c r="B86" s="115">
        <v>30</v>
      </c>
      <c r="C86" s="11" t="s">
        <v>792</v>
      </c>
      <c r="D86" s="128" t="s">
        <v>23</v>
      </c>
      <c r="E86" s="249" t="s">
        <v>733</v>
      </c>
      <c r="F86" s="250"/>
      <c r="G86" s="12" t="s">
        <v>848</v>
      </c>
      <c r="H86" s="16">
        <v>0.27</v>
      </c>
      <c r="I86" s="117">
        <f t="shared" ref="I86:I100" si="2">H86*B86</f>
        <v>8.1000000000000014</v>
      </c>
      <c r="J86" s="125"/>
    </row>
    <row r="87" spans="1:10" ht="156">
      <c r="A87" s="123"/>
      <c r="B87" s="115">
        <v>30</v>
      </c>
      <c r="C87" s="11" t="s">
        <v>792</v>
      </c>
      <c r="D87" s="128" t="s">
        <v>25</v>
      </c>
      <c r="E87" s="249" t="s">
        <v>733</v>
      </c>
      <c r="F87" s="250"/>
      <c r="G87" s="12" t="s">
        <v>848</v>
      </c>
      <c r="H87" s="16">
        <v>0.27</v>
      </c>
      <c r="I87" s="117">
        <f t="shared" si="2"/>
        <v>8.1000000000000014</v>
      </c>
      <c r="J87" s="125"/>
    </row>
    <row r="88" spans="1:10" ht="132">
      <c r="A88" s="123"/>
      <c r="B88" s="115">
        <v>100</v>
      </c>
      <c r="C88" s="11" t="s">
        <v>793</v>
      </c>
      <c r="D88" s="128"/>
      <c r="E88" s="249"/>
      <c r="F88" s="250"/>
      <c r="G88" s="12" t="s">
        <v>849</v>
      </c>
      <c r="H88" s="16">
        <v>3.35</v>
      </c>
      <c r="I88" s="117">
        <f t="shared" si="2"/>
        <v>335</v>
      </c>
      <c r="J88" s="125"/>
    </row>
    <row r="89" spans="1:10" ht="72">
      <c r="A89" s="123"/>
      <c r="B89" s="115">
        <v>10</v>
      </c>
      <c r="C89" s="11" t="s">
        <v>794</v>
      </c>
      <c r="D89" s="128" t="s">
        <v>795</v>
      </c>
      <c r="E89" s="249"/>
      <c r="F89" s="250"/>
      <c r="G89" s="12" t="s">
        <v>796</v>
      </c>
      <c r="H89" s="16">
        <v>1.4</v>
      </c>
      <c r="I89" s="117">
        <f t="shared" si="2"/>
        <v>14</v>
      </c>
      <c r="J89" s="125"/>
    </row>
    <row r="90" spans="1:10" ht="72">
      <c r="A90" s="123"/>
      <c r="B90" s="115">
        <v>10</v>
      </c>
      <c r="C90" s="11" t="s">
        <v>794</v>
      </c>
      <c r="D90" s="128" t="s">
        <v>797</v>
      </c>
      <c r="E90" s="249"/>
      <c r="F90" s="250"/>
      <c r="G90" s="12" t="s">
        <v>796</v>
      </c>
      <c r="H90" s="16">
        <v>1.69</v>
      </c>
      <c r="I90" s="117">
        <f t="shared" si="2"/>
        <v>16.899999999999999</v>
      </c>
      <c r="J90" s="125"/>
    </row>
    <row r="91" spans="1:10" ht="72">
      <c r="A91" s="123"/>
      <c r="B91" s="115">
        <v>10</v>
      </c>
      <c r="C91" s="11" t="s">
        <v>794</v>
      </c>
      <c r="D91" s="128" t="s">
        <v>798</v>
      </c>
      <c r="E91" s="249"/>
      <c r="F91" s="250"/>
      <c r="G91" s="12" t="s">
        <v>796</v>
      </c>
      <c r="H91" s="16">
        <v>1.98</v>
      </c>
      <c r="I91" s="117">
        <f t="shared" si="2"/>
        <v>19.8</v>
      </c>
      <c r="J91" s="125"/>
    </row>
    <row r="92" spans="1:10" ht="72">
      <c r="A92" s="123"/>
      <c r="B92" s="115">
        <v>10</v>
      </c>
      <c r="C92" s="11" t="s">
        <v>794</v>
      </c>
      <c r="D92" s="128" t="s">
        <v>799</v>
      </c>
      <c r="E92" s="249"/>
      <c r="F92" s="250"/>
      <c r="G92" s="12" t="s">
        <v>796</v>
      </c>
      <c r="H92" s="16">
        <v>2.3199999999999998</v>
      </c>
      <c r="I92" s="117">
        <f t="shared" si="2"/>
        <v>23.2</v>
      </c>
      <c r="J92" s="125"/>
    </row>
    <row r="93" spans="1:10" ht="72">
      <c r="A93" s="123"/>
      <c r="B93" s="115">
        <v>10</v>
      </c>
      <c r="C93" s="11" t="s">
        <v>794</v>
      </c>
      <c r="D93" s="128" t="s">
        <v>800</v>
      </c>
      <c r="E93" s="249"/>
      <c r="F93" s="250"/>
      <c r="G93" s="12" t="s">
        <v>796</v>
      </c>
      <c r="H93" s="16">
        <v>2.71</v>
      </c>
      <c r="I93" s="117">
        <f t="shared" si="2"/>
        <v>27.1</v>
      </c>
      <c r="J93" s="125"/>
    </row>
    <row r="94" spans="1:10" ht="72">
      <c r="A94" s="123"/>
      <c r="B94" s="115">
        <v>10</v>
      </c>
      <c r="C94" s="11" t="s">
        <v>794</v>
      </c>
      <c r="D94" s="128" t="s">
        <v>801</v>
      </c>
      <c r="E94" s="249"/>
      <c r="F94" s="250"/>
      <c r="G94" s="12" t="s">
        <v>796</v>
      </c>
      <c r="H94" s="16">
        <v>3.15</v>
      </c>
      <c r="I94" s="117">
        <f t="shared" si="2"/>
        <v>31.5</v>
      </c>
      <c r="J94" s="125"/>
    </row>
    <row r="95" spans="1:10" ht="72">
      <c r="A95" s="123"/>
      <c r="B95" s="115">
        <v>10</v>
      </c>
      <c r="C95" s="11" t="s">
        <v>794</v>
      </c>
      <c r="D95" s="128" t="s">
        <v>802</v>
      </c>
      <c r="E95" s="249"/>
      <c r="F95" s="250"/>
      <c r="G95" s="12" t="s">
        <v>796</v>
      </c>
      <c r="H95" s="16">
        <v>3.63</v>
      </c>
      <c r="I95" s="117">
        <f t="shared" si="2"/>
        <v>36.299999999999997</v>
      </c>
      <c r="J95" s="125"/>
    </row>
    <row r="96" spans="1:10" ht="72">
      <c r="A96" s="123"/>
      <c r="B96" s="115">
        <v>10</v>
      </c>
      <c r="C96" s="11" t="s">
        <v>794</v>
      </c>
      <c r="D96" s="128" t="s">
        <v>803</v>
      </c>
      <c r="E96" s="249"/>
      <c r="F96" s="250"/>
      <c r="G96" s="12" t="s">
        <v>796</v>
      </c>
      <c r="H96" s="16">
        <v>4.17</v>
      </c>
      <c r="I96" s="117">
        <f t="shared" si="2"/>
        <v>41.7</v>
      </c>
      <c r="J96" s="125"/>
    </row>
    <row r="97" spans="1:10" ht="108">
      <c r="A97" s="123"/>
      <c r="B97" s="115">
        <v>30</v>
      </c>
      <c r="C97" s="11" t="s">
        <v>597</v>
      </c>
      <c r="D97" s="128" t="s">
        <v>294</v>
      </c>
      <c r="E97" s="249"/>
      <c r="F97" s="250"/>
      <c r="G97" s="12" t="s">
        <v>804</v>
      </c>
      <c r="H97" s="16">
        <v>1.1399999999999999</v>
      </c>
      <c r="I97" s="117">
        <f t="shared" si="2"/>
        <v>34.199999999999996</v>
      </c>
      <c r="J97" s="125"/>
    </row>
    <row r="98" spans="1:10" ht="108">
      <c r="A98" s="123"/>
      <c r="B98" s="115">
        <v>30</v>
      </c>
      <c r="C98" s="11" t="s">
        <v>597</v>
      </c>
      <c r="D98" s="128" t="s">
        <v>314</v>
      </c>
      <c r="E98" s="249"/>
      <c r="F98" s="250"/>
      <c r="G98" s="12" t="s">
        <v>804</v>
      </c>
      <c r="H98" s="16">
        <v>1.35</v>
      </c>
      <c r="I98" s="117">
        <f t="shared" si="2"/>
        <v>40.5</v>
      </c>
      <c r="J98" s="125"/>
    </row>
    <row r="99" spans="1:10" ht="144">
      <c r="A99" s="123"/>
      <c r="B99" s="115">
        <v>30</v>
      </c>
      <c r="C99" s="11" t="s">
        <v>805</v>
      </c>
      <c r="D99" s="128" t="s">
        <v>294</v>
      </c>
      <c r="E99" s="249"/>
      <c r="F99" s="250"/>
      <c r="G99" s="12" t="s">
        <v>806</v>
      </c>
      <c r="H99" s="16">
        <v>1.76</v>
      </c>
      <c r="I99" s="117">
        <f t="shared" si="2"/>
        <v>52.8</v>
      </c>
      <c r="J99" s="125"/>
    </row>
    <row r="100" spans="1:10" ht="144">
      <c r="A100" s="123"/>
      <c r="B100" s="116">
        <v>30</v>
      </c>
      <c r="C100" s="13" t="s">
        <v>805</v>
      </c>
      <c r="D100" s="129" t="s">
        <v>314</v>
      </c>
      <c r="E100" s="251"/>
      <c r="F100" s="252"/>
      <c r="G100" s="14" t="s">
        <v>806</v>
      </c>
      <c r="H100" s="17">
        <v>2.1800000000000002</v>
      </c>
      <c r="I100" s="118">
        <f t="shared" si="2"/>
        <v>65.400000000000006</v>
      </c>
      <c r="J100" s="125"/>
    </row>
  </sheetData>
  <mergeCells count="83">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100:F100"/>
    <mergeCell ref="E95:F95"/>
    <mergeCell ref="E96:F96"/>
    <mergeCell ref="E97:F97"/>
    <mergeCell ref="E98:F98"/>
    <mergeCell ref="E99:F9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F1CD-11F8-4D40-9160-C37C2774FBFE}">
  <sheetPr>
    <tabColor rgb="FFFFFF00"/>
  </sheetPr>
  <dimension ref="A1:L140"/>
  <sheetViews>
    <sheetView tabSelected="1" zoomScale="90" zoomScaleNormal="90" workbookViewId="0">
      <selection activeCell="U18" sqref="U18"/>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16.140625" style="2" customWidth="1"/>
    <col min="13"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c r="A9" s="123"/>
      <c r="B9" s="107" t="s">
        <v>0</v>
      </c>
      <c r="C9" s="108"/>
      <c r="D9" s="108"/>
      <c r="E9" s="108"/>
      <c r="F9" s="109"/>
      <c r="G9" s="102"/>
      <c r="H9" s="105" t="s">
        <v>7</v>
      </c>
      <c r="I9" s="124"/>
      <c r="J9" s="105" t="s">
        <v>195</v>
      </c>
      <c r="K9" s="125"/>
    </row>
    <row r="10" spans="1:11" ht="15" customHeight="1">
      <c r="A10" s="123"/>
      <c r="B10" s="123" t="s">
        <v>852</v>
      </c>
      <c r="C10" s="124"/>
      <c r="D10" s="124"/>
      <c r="E10" s="124"/>
      <c r="F10" s="125"/>
      <c r="G10" s="126"/>
      <c r="H10" s="126" t="str">
        <f>B10</f>
        <v>DUCHENE ERIC</v>
      </c>
      <c r="I10" s="124"/>
      <c r="J10" s="253">
        <v>53783</v>
      </c>
      <c r="K10" s="125"/>
    </row>
    <row r="11" spans="1:11">
      <c r="A11" s="123"/>
      <c r="B11" s="123" t="s">
        <v>1028</v>
      </c>
      <c r="C11" s="124"/>
      <c r="D11" s="124"/>
      <c r="E11" s="124"/>
      <c r="F11" s="125"/>
      <c r="G11" s="126"/>
      <c r="H11" s="126" t="str">
        <f t="shared" ref="H11:H16" si="0">B11</f>
        <v>DOMAINE DE LA BERGERIE</v>
      </c>
      <c r="I11" s="124"/>
      <c r="J11" s="254"/>
      <c r="K11" s="125"/>
    </row>
    <row r="12" spans="1:11">
      <c r="A12" s="123"/>
      <c r="B12" s="123" t="s">
        <v>1029</v>
      </c>
      <c r="C12" s="124"/>
      <c r="D12" s="124"/>
      <c r="E12" s="124"/>
      <c r="F12" s="125"/>
      <c r="G12" s="126"/>
      <c r="H12" s="126" t="str">
        <f t="shared" si="0"/>
        <v>5115 Route des hauts du camp</v>
      </c>
      <c r="I12" s="124"/>
      <c r="J12" s="124"/>
      <c r="K12" s="125"/>
    </row>
    <row r="13" spans="1:11">
      <c r="A13" s="123"/>
      <c r="B13" s="123" t="s">
        <v>1030</v>
      </c>
      <c r="C13" s="124"/>
      <c r="D13" s="124"/>
      <c r="E13" s="124"/>
      <c r="F13" s="125"/>
      <c r="G13" s="126"/>
      <c r="H13" s="126" t="str">
        <f t="shared" si="0"/>
        <v>83330 Le CASTELLET</v>
      </c>
      <c r="I13" s="124"/>
      <c r="J13" s="105" t="s">
        <v>11</v>
      </c>
      <c r="K13" s="125"/>
    </row>
    <row r="14" spans="1:11" ht="15" customHeight="1">
      <c r="A14" s="123"/>
      <c r="B14" s="123" t="s">
        <v>5</v>
      </c>
      <c r="C14" s="124"/>
      <c r="D14" s="124"/>
      <c r="E14" s="124"/>
      <c r="F14" s="125"/>
      <c r="G14" s="126"/>
      <c r="H14" s="126" t="str">
        <f t="shared" si="0"/>
        <v>France</v>
      </c>
      <c r="I14" s="124"/>
      <c r="J14" s="255">
        <v>45377</v>
      </c>
      <c r="K14" s="125"/>
    </row>
    <row r="15" spans="1:11" ht="15" customHeight="1">
      <c r="A15" s="123"/>
      <c r="B15" s="244" t="s">
        <v>1033</v>
      </c>
      <c r="C15" s="124"/>
      <c r="D15" s="124"/>
      <c r="E15" s="124"/>
      <c r="F15" s="125"/>
      <c r="G15" s="126"/>
      <c r="H15" s="102" t="str">
        <f t="shared" si="0"/>
        <v>TVA: FR18402494421</v>
      </c>
      <c r="I15" s="124"/>
      <c r="J15" s="261"/>
      <c r="K15" s="125"/>
    </row>
    <row r="16" spans="1:11" ht="15" customHeight="1">
      <c r="A16" s="123"/>
      <c r="B16" s="130" t="s">
        <v>856</v>
      </c>
      <c r="C16" s="7"/>
      <c r="D16" s="7"/>
      <c r="E16" s="7"/>
      <c r="F16" s="8"/>
      <c r="G16" s="126"/>
      <c r="H16" s="131" t="str">
        <f t="shared" si="0"/>
        <v>EORI: FR40249442100025</v>
      </c>
      <c r="I16" s="124"/>
      <c r="J16" s="256"/>
      <c r="K16" s="125"/>
    </row>
    <row r="17" spans="1:12" ht="15" customHeight="1">
      <c r="A17" s="123"/>
      <c r="B17" s="124"/>
      <c r="C17" s="124"/>
      <c r="D17" s="124"/>
      <c r="E17" s="124"/>
      <c r="F17" s="124"/>
      <c r="G17" s="124"/>
      <c r="H17" s="124"/>
      <c r="I17" s="10" t="s">
        <v>142</v>
      </c>
      <c r="J17" s="19" t="s">
        <v>851</v>
      </c>
      <c r="K17" s="125"/>
    </row>
    <row r="18" spans="1:12">
      <c r="A18" s="123"/>
      <c r="B18" s="124" t="s">
        <v>1031</v>
      </c>
      <c r="C18" s="124"/>
      <c r="D18" s="124"/>
      <c r="E18" s="124"/>
      <c r="F18" s="124"/>
      <c r="G18" s="124"/>
      <c r="H18" s="124"/>
      <c r="I18" s="10" t="s">
        <v>143</v>
      </c>
      <c r="J18" s="19" t="s">
        <v>711</v>
      </c>
      <c r="K18" s="125"/>
    </row>
    <row r="19" spans="1:12" ht="18">
      <c r="A19" s="123"/>
      <c r="B19" s="124" t="s">
        <v>1032</v>
      </c>
      <c r="C19" s="124"/>
      <c r="D19" s="124"/>
      <c r="E19" s="124"/>
      <c r="F19" s="124"/>
      <c r="G19" s="124"/>
      <c r="H19" s="124"/>
      <c r="I19" s="104" t="s">
        <v>258</v>
      </c>
      <c r="J19" s="112" t="s">
        <v>133</v>
      </c>
      <c r="K19" s="125"/>
    </row>
    <row r="20" spans="1:12">
      <c r="A20" s="123"/>
      <c r="B20" s="124"/>
      <c r="C20" s="124"/>
      <c r="D20" s="124"/>
      <c r="E20" s="124"/>
      <c r="F20" s="124"/>
      <c r="G20" s="124"/>
      <c r="H20" s="124"/>
      <c r="I20" s="124"/>
      <c r="J20" s="124"/>
      <c r="K20" s="125"/>
    </row>
    <row r="21" spans="1:12">
      <c r="A21" s="123"/>
      <c r="B21" s="106" t="s">
        <v>198</v>
      </c>
      <c r="C21" s="106" t="s">
        <v>199</v>
      </c>
      <c r="D21" s="127" t="s">
        <v>284</v>
      </c>
      <c r="E21" s="127" t="s">
        <v>200</v>
      </c>
      <c r="F21" s="257" t="s">
        <v>201</v>
      </c>
      <c r="G21" s="258"/>
      <c r="H21" s="106" t="s">
        <v>169</v>
      </c>
      <c r="I21" s="106" t="s">
        <v>202</v>
      </c>
      <c r="J21" s="106" t="s">
        <v>21</v>
      </c>
      <c r="K21" s="125"/>
    </row>
    <row r="22" spans="1:12">
      <c r="A22" s="123"/>
      <c r="B22" s="113"/>
      <c r="C22" s="113"/>
      <c r="D22" s="114"/>
      <c r="E22" s="114"/>
      <c r="F22" s="259"/>
      <c r="G22" s="260"/>
      <c r="H22" s="113" t="s">
        <v>141</v>
      </c>
      <c r="I22" s="113"/>
      <c r="J22" s="113"/>
      <c r="K22" s="125"/>
    </row>
    <row r="23" spans="1:12" ht="48">
      <c r="A23" s="123"/>
      <c r="B23" s="115">
        <v>4</v>
      </c>
      <c r="C23" s="11" t="s">
        <v>530</v>
      </c>
      <c r="D23" s="128" t="s">
        <v>530</v>
      </c>
      <c r="E23" s="128" t="s">
        <v>699</v>
      </c>
      <c r="F23" s="249" t="s">
        <v>25</v>
      </c>
      <c r="G23" s="250"/>
      <c r="H23" s="12" t="s">
        <v>752</v>
      </c>
      <c r="I23" s="16">
        <v>30.26</v>
      </c>
      <c r="J23" s="117">
        <f t="shared" ref="J23:J43" si="1">I23*B23</f>
        <v>121.04</v>
      </c>
      <c r="K23" s="125"/>
    </row>
    <row r="24" spans="1:12" ht="36">
      <c r="A24" s="123"/>
      <c r="B24" s="138">
        <v>4</v>
      </c>
      <c r="C24" s="139" t="s">
        <v>867</v>
      </c>
      <c r="D24" s="140" t="s">
        <v>530</v>
      </c>
      <c r="E24" s="140" t="s">
        <v>699</v>
      </c>
      <c r="F24" s="262" t="s">
        <v>26</v>
      </c>
      <c r="G24" s="263"/>
      <c r="H24" s="219" t="s">
        <v>868</v>
      </c>
      <c r="I24" s="142">
        <f>34.4*0.9716</f>
        <v>33.42304</v>
      </c>
      <c r="J24" s="143">
        <f t="shared" si="1"/>
        <v>133.69216</v>
      </c>
      <c r="K24" s="125"/>
      <c r="L24" s="136"/>
    </row>
    <row r="25" spans="1:12" ht="36">
      <c r="A25" s="123"/>
      <c r="B25" s="138">
        <v>4</v>
      </c>
      <c r="C25" s="144" t="s">
        <v>869</v>
      </c>
      <c r="D25" s="140" t="s">
        <v>530</v>
      </c>
      <c r="E25" s="140" t="s">
        <v>699</v>
      </c>
      <c r="F25" s="262" t="s">
        <v>25</v>
      </c>
      <c r="G25" s="263"/>
      <c r="H25" s="141" t="s">
        <v>871</v>
      </c>
      <c r="I25" s="142">
        <f>39.19*0.9716</f>
        <v>38.077003999999995</v>
      </c>
      <c r="J25" s="143">
        <f t="shared" si="1"/>
        <v>152.30801599999998</v>
      </c>
      <c r="K25" s="125"/>
      <c r="L25" s="136"/>
    </row>
    <row r="26" spans="1:12" ht="36">
      <c r="A26" s="123"/>
      <c r="B26" s="138">
        <v>4</v>
      </c>
      <c r="C26" s="144" t="s">
        <v>870</v>
      </c>
      <c r="D26" s="140" t="s">
        <v>530</v>
      </c>
      <c r="E26" s="140" t="s">
        <v>699</v>
      </c>
      <c r="F26" s="262" t="s">
        <v>26</v>
      </c>
      <c r="G26" s="263"/>
      <c r="H26" s="141" t="s">
        <v>872</v>
      </c>
      <c r="I26" s="142">
        <f>41.29*0.9716</f>
        <v>40.117364000000002</v>
      </c>
      <c r="J26" s="143">
        <f t="shared" si="1"/>
        <v>160.46945600000001</v>
      </c>
      <c r="K26" s="125"/>
      <c r="L26" s="136"/>
    </row>
    <row r="27" spans="1:12" ht="36">
      <c r="A27" s="123"/>
      <c r="B27" s="145">
        <v>0</v>
      </c>
      <c r="C27" s="146" t="s">
        <v>859</v>
      </c>
      <c r="D27" s="147" t="s">
        <v>530</v>
      </c>
      <c r="E27" s="147" t="s">
        <v>699</v>
      </c>
      <c r="F27" s="266" t="s">
        <v>25</v>
      </c>
      <c r="G27" s="267"/>
      <c r="H27" s="148" t="s">
        <v>878</v>
      </c>
      <c r="I27" s="149">
        <v>21.52</v>
      </c>
      <c r="J27" s="150">
        <f t="shared" si="1"/>
        <v>0</v>
      </c>
      <c r="K27" s="125"/>
      <c r="L27" s="136"/>
    </row>
    <row r="28" spans="1:12" ht="36">
      <c r="A28" s="123"/>
      <c r="B28" s="138">
        <v>3</v>
      </c>
      <c r="C28" s="139" t="s">
        <v>859</v>
      </c>
      <c r="D28" s="140" t="s">
        <v>530</v>
      </c>
      <c r="E28" s="140" t="s">
        <v>699</v>
      </c>
      <c r="F28" s="262" t="s">
        <v>26</v>
      </c>
      <c r="G28" s="263"/>
      <c r="H28" s="141" t="s">
        <v>877</v>
      </c>
      <c r="I28" s="142">
        <v>21.52</v>
      </c>
      <c r="J28" s="143">
        <f t="shared" si="1"/>
        <v>64.56</v>
      </c>
      <c r="K28" s="125"/>
      <c r="L28" s="137"/>
    </row>
    <row r="29" spans="1:12" ht="24" hidden="1">
      <c r="A29" s="123"/>
      <c r="B29" s="227">
        <v>0</v>
      </c>
      <c r="C29" s="228" t="s">
        <v>860</v>
      </c>
      <c r="D29" s="229"/>
      <c r="E29" s="229" t="s">
        <v>29</v>
      </c>
      <c r="F29" s="264" t="s">
        <v>84</v>
      </c>
      <c r="G29" s="265"/>
      <c r="H29" s="230" t="s">
        <v>861</v>
      </c>
      <c r="I29" s="231">
        <v>0.76</v>
      </c>
      <c r="J29" s="232">
        <f t="shared" si="1"/>
        <v>0</v>
      </c>
      <c r="K29" s="125"/>
      <c r="L29" s="136" t="s">
        <v>1005</v>
      </c>
    </row>
    <row r="30" spans="1:12" ht="36">
      <c r="A30" s="123"/>
      <c r="B30" s="115">
        <v>15</v>
      </c>
      <c r="C30" s="11" t="s">
        <v>863</v>
      </c>
      <c r="D30" s="128" t="s">
        <v>824</v>
      </c>
      <c r="E30" s="128" t="s">
        <v>27</v>
      </c>
      <c r="F30" s="249" t="s">
        <v>107</v>
      </c>
      <c r="G30" s="250"/>
      <c r="H30" s="12" t="s">
        <v>862</v>
      </c>
      <c r="I30" s="16">
        <v>2.08</v>
      </c>
      <c r="J30" s="117">
        <f t="shared" si="1"/>
        <v>31.200000000000003</v>
      </c>
      <c r="K30" s="125"/>
      <c r="L30" s="136"/>
    </row>
    <row r="31" spans="1:12" ht="36">
      <c r="A31" s="123"/>
      <c r="B31" s="115">
        <v>15</v>
      </c>
      <c r="C31" s="11" t="s">
        <v>863</v>
      </c>
      <c r="D31" s="128" t="s">
        <v>825</v>
      </c>
      <c r="E31" s="128" t="s">
        <v>28</v>
      </c>
      <c r="F31" s="249" t="s">
        <v>107</v>
      </c>
      <c r="G31" s="250"/>
      <c r="H31" s="12" t="s">
        <v>862</v>
      </c>
      <c r="I31" s="16">
        <v>2.08</v>
      </c>
      <c r="J31" s="117">
        <f t="shared" si="1"/>
        <v>31.200000000000003</v>
      </c>
      <c r="K31" s="125"/>
      <c r="L31" s="136"/>
    </row>
    <row r="32" spans="1:12" ht="36">
      <c r="A32" s="123"/>
      <c r="B32" s="115">
        <v>15</v>
      </c>
      <c r="C32" s="11" t="s">
        <v>863</v>
      </c>
      <c r="D32" s="128" t="s">
        <v>504</v>
      </c>
      <c r="E32" s="128" t="s">
        <v>29</v>
      </c>
      <c r="F32" s="249" t="s">
        <v>107</v>
      </c>
      <c r="G32" s="250"/>
      <c r="H32" s="12" t="s">
        <v>862</v>
      </c>
      <c r="I32" s="16">
        <v>2.08</v>
      </c>
      <c r="J32" s="117">
        <f t="shared" si="1"/>
        <v>31.200000000000003</v>
      </c>
      <c r="K32" s="125"/>
      <c r="L32" s="136"/>
    </row>
    <row r="33" spans="1:12" ht="36">
      <c r="A33" s="123"/>
      <c r="B33" s="115">
        <v>15</v>
      </c>
      <c r="C33" s="11" t="s">
        <v>451</v>
      </c>
      <c r="D33" s="128" t="s">
        <v>824</v>
      </c>
      <c r="E33" s="128" t="s">
        <v>27</v>
      </c>
      <c r="F33" s="249" t="s">
        <v>107</v>
      </c>
      <c r="G33" s="250"/>
      <c r="H33" s="12" t="s">
        <v>453</v>
      </c>
      <c r="I33" s="16">
        <v>2.96</v>
      </c>
      <c r="J33" s="117">
        <f t="shared" si="1"/>
        <v>44.4</v>
      </c>
      <c r="K33" s="125"/>
      <c r="L33" s="136"/>
    </row>
    <row r="34" spans="1:12" ht="36">
      <c r="A34" s="123"/>
      <c r="B34" s="115">
        <v>15</v>
      </c>
      <c r="C34" s="11" t="s">
        <v>451</v>
      </c>
      <c r="D34" s="128" t="s">
        <v>825</v>
      </c>
      <c r="E34" s="128" t="s">
        <v>28</v>
      </c>
      <c r="F34" s="249" t="s">
        <v>107</v>
      </c>
      <c r="G34" s="250"/>
      <c r="H34" s="12" t="s">
        <v>453</v>
      </c>
      <c r="I34" s="16">
        <v>2.96</v>
      </c>
      <c r="J34" s="117">
        <f t="shared" si="1"/>
        <v>44.4</v>
      </c>
      <c r="K34" s="125"/>
      <c r="L34" s="136"/>
    </row>
    <row r="35" spans="1:12" ht="36">
      <c r="A35" s="123"/>
      <c r="B35" s="115">
        <v>15</v>
      </c>
      <c r="C35" s="11" t="s">
        <v>451</v>
      </c>
      <c r="D35" s="128" t="s">
        <v>504</v>
      </c>
      <c r="E35" s="128" t="s">
        <v>29</v>
      </c>
      <c r="F35" s="249" t="s">
        <v>107</v>
      </c>
      <c r="G35" s="250"/>
      <c r="H35" s="12" t="s">
        <v>453</v>
      </c>
      <c r="I35" s="16">
        <v>2.96</v>
      </c>
      <c r="J35" s="117">
        <f t="shared" si="1"/>
        <v>44.4</v>
      </c>
      <c r="K35" s="125"/>
      <c r="L35" s="136"/>
    </row>
    <row r="36" spans="1:12" ht="24" hidden="1">
      <c r="A36" s="123"/>
      <c r="B36" s="227">
        <v>0</v>
      </c>
      <c r="C36" s="228" t="s">
        <v>873</v>
      </c>
      <c r="D36" s="229" t="s">
        <v>825</v>
      </c>
      <c r="E36" s="229"/>
      <c r="F36" s="264"/>
      <c r="G36" s="265"/>
      <c r="H36" s="230" t="s">
        <v>865</v>
      </c>
      <c r="I36" s="231">
        <v>79.67</v>
      </c>
      <c r="J36" s="232">
        <f t="shared" si="1"/>
        <v>0</v>
      </c>
      <c r="K36" s="125"/>
      <c r="L36" s="136" t="s">
        <v>1005</v>
      </c>
    </row>
    <row r="37" spans="1:12" ht="25.5" hidden="1" customHeight="1">
      <c r="A37" s="123"/>
      <c r="B37" s="227">
        <v>0</v>
      </c>
      <c r="C37" s="228" t="s">
        <v>864</v>
      </c>
      <c r="D37" s="229" t="s">
        <v>504</v>
      </c>
      <c r="E37" s="229"/>
      <c r="F37" s="264"/>
      <c r="G37" s="265"/>
      <c r="H37" s="230" t="s">
        <v>866</v>
      </c>
      <c r="I37" s="231">
        <v>74.69</v>
      </c>
      <c r="J37" s="232">
        <f t="shared" si="1"/>
        <v>0</v>
      </c>
      <c r="K37" s="125"/>
      <c r="L37" s="136" t="s">
        <v>1005</v>
      </c>
    </row>
    <row r="38" spans="1:12" ht="24">
      <c r="A38" s="123"/>
      <c r="B38" s="115">
        <v>60</v>
      </c>
      <c r="C38" s="11" t="s">
        <v>782</v>
      </c>
      <c r="D38" s="128" t="s">
        <v>824</v>
      </c>
      <c r="E38" s="128" t="s">
        <v>25</v>
      </c>
      <c r="F38" s="249"/>
      <c r="G38" s="250"/>
      <c r="H38" s="12" t="s">
        <v>783</v>
      </c>
      <c r="I38" s="16">
        <v>1.55</v>
      </c>
      <c r="J38" s="117">
        <f t="shared" si="1"/>
        <v>93</v>
      </c>
      <c r="K38" s="125"/>
    </row>
    <row r="39" spans="1:12" ht="24">
      <c r="A39" s="123"/>
      <c r="B39" s="115">
        <v>60</v>
      </c>
      <c r="C39" s="11" t="s">
        <v>782</v>
      </c>
      <c r="D39" s="128" t="s">
        <v>825</v>
      </c>
      <c r="E39" s="128" t="s">
        <v>26</v>
      </c>
      <c r="F39" s="249"/>
      <c r="G39" s="250"/>
      <c r="H39" s="12" t="s">
        <v>783</v>
      </c>
      <c r="I39" s="16">
        <v>1.64</v>
      </c>
      <c r="J39" s="117">
        <f t="shared" si="1"/>
        <v>98.399999999999991</v>
      </c>
      <c r="K39" s="125"/>
    </row>
    <row r="40" spans="1:12" ht="24">
      <c r="A40" s="123"/>
      <c r="B40" s="115">
        <v>70</v>
      </c>
      <c r="C40" s="11" t="s">
        <v>778</v>
      </c>
      <c r="D40" s="128" t="s">
        <v>504</v>
      </c>
      <c r="E40" s="128" t="s">
        <v>779</v>
      </c>
      <c r="F40" s="249" t="s">
        <v>107</v>
      </c>
      <c r="G40" s="250"/>
      <c r="H40" s="12" t="s">
        <v>780</v>
      </c>
      <c r="I40" s="16">
        <v>1.54</v>
      </c>
      <c r="J40" s="117">
        <f t="shared" si="1"/>
        <v>107.8</v>
      </c>
      <c r="K40" s="125"/>
    </row>
    <row r="41" spans="1:12" ht="24">
      <c r="A41" s="123"/>
      <c r="B41" s="115">
        <v>70</v>
      </c>
      <c r="C41" s="11" t="s">
        <v>778</v>
      </c>
      <c r="D41" s="128" t="s">
        <v>823</v>
      </c>
      <c r="E41" s="128" t="s">
        <v>781</v>
      </c>
      <c r="F41" s="249" t="s">
        <v>107</v>
      </c>
      <c r="G41" s="250"/>
      <c r="H41" s="12" t="s">
        <v>780</v>
      </c>
      <c r="I41" s="16">
        <v>1.64</v>
      </c>
      <c r="J41" s="117">
        <f t="shared" si="1"/>
        <v>114.8</v>
      </c>
      <c r="K41" s="125"/>
    </row>
    <row r="42" spans="1:12" ht="36">
      <c r="A42" s="123"/>
      <c r="B42" s="115">
        <v>80</v>
      </c>
      <c r="C42" s="11" t="s">
        <v>786</v>
      </c>
      <c r="D42" s="128" t="s">
        <v>828</v>
      </c>
      <c r="E42" s="128" t="s">
        <v>25</v>
      </c>
      <c r="F42" s="249"/>
      <c r="G42" s="250"/>
      <c r="H42" s="12" t="s">
        <v>787</v>
      </c>
      <c r="I42" s="16">
        <v>0.61</v>
      </c>
      <c r="J42" s="117">
        <f t="shared" si="1"/>
        <v>48.8</v>
      </c>
      <c r="K42" s="125"/>
    </row>
    <row r="43" spans="1:12" ht="36">
      <c r="A43" s="123"/>
      <c r="B43" s="115">
        <v>80</v>
      </c>
      <c r="C43" s="11" t="s">
        <v>786</v>
      </c>
      <c r="D43" s="128" t="s">
        <v>829</v>
      </c>
      <c r="E43" s="128" t="s">
        <v>26</v>
      </c>
      <c r="F43" s="249"/>
      <c r="G43" s="250"/>
      <c r="H43" s="12" t="s">
        <v>787</v>
      </c>
      <c r="I43" s="16">
        <v>0.68</v>
      </c>
      <c r="J43" s="117">
        <f t="shared" si="1"/>
        <v>54.400000000000006</v>
      </c>
      <c r="K43" s="125"/>
    </row>
    <row r="44" spans="1:12" ht="24">
      <c r="A44" s="123"/>
      <c r="B44" s="115">
        <v>80</v>
      </c>
      <c r="C44" s="11" t="s">
        <v>722</v>
      </c>
      <c r="D44" s="128" t="s">
        <v>807</v>
      </c>
      <c r="E44" s="128" t="s">
        <v>25</v>
      </c>
      <c r="F44" s="249"/>
      <c r="G44" s="250"/>
      <c r="H44" s="12" t="s">
        <v>723</v>
      </c>
      <c r="I44" s="16">
        <v>0.39</v>
      </c>
      <c r="J44" s="117">
        <f t="shared" ref="J44:J106" si="2">I44*B44</f>
        <v>31.200000000000003</v>
      </c>
      <c r="K44" s="125"/>
    </row>
    <row r="45" spans="1:12" ht="24">
      <c r="A45" s="123"/>
      <c r="B45" s="115">
        <v>80</v>
      </c>
      <c r="C45" s="11" t="s">
        <v>722</v>
      </c>
      <c r="D45" s="128" t="s">
        <v>808</v>
      </c>
      <c r="E45" s="128" t="s">
        <v>26</v>
      </c>
      <c r="F45" s="249"/>
      <c r="G45" s="250"/>
      <c r="H45" s="12" t="s">
        <v>723</v>
      </c>
      <c r="I45" s="16">
        <v>0.46</v>
      </c>
      <c r="J45" s="117">
        <f t="shared" si="2"/>
        <v>36.800000000000004</v>
      </c>
      <c r="K45" s="125"/>
    </row>
    <row r="46" spans="1:12" ht="36">
      <c r="A46" s="123"/>
      <c r="B46" s="115">
        <v>10</v>
      </c>
      <c r="C46" s="11" t="s">
        <v>750</v>
      </c>
      <c r="D46" s="128" t="s">
        <v>750</v>
      </c>
      <c r="E46" s="128"/>
      <c r="F46" s="249"/>
      <c r="G46" s="250"/>
      <c r="H46" s="12" t="s">
        <v>751</v>
      </c>
      <c r="I46" s="16">
        <v>28.28</v>
      </c>
      <c r="J46" s="117">
        <f t="shared" ref="J46:J93" si="3">I46*B46</f>
        <v>282.8</v>
      </c>
      <c r="K46" s="125"/>
    </row>
    <row r="47" spans="1:12" ht="24">
      <c r="A47" s="123"/>
      <c r="B47" s="115">
        <v>100</v>
      </c>
      <c r="C47" s="11" t="s">
        <v>793</v>
      </c>
      <c r="D47" s="128" t="s">
        <v>793</v>
      </c>
      <c r="E47" s="128"/>
      <c r="F47" s="249"/>
      <c r="G47" s="250"/>
      <c r="H47" s="12" t="s">
        <v>849</v>
      </c>
      <c r="I47" s="16">
        <v>3.35</v>
      </c>
      <c r="J47" s="117">
        <f t="shared" si="3"/>
        <v>335</v>
      </c>
      <c r="K47" s="125"/>
    </row>
    <row r="48" spans="1:12" ht="24">
      <c r="A48" s="123"/>
      <c r="B48" s="138">
        <v>100</v>
      </c>
      <c r="C48" s="139" t="s">
        <v>874</v>
      </c>
      <c r="D48" s="140" t="s">
        <v>793</v>
      </c>
      <c r="E48" s="140" t="s">
        <v>272</v>
      </c>
      <c r="F48" s="262"/>
      <c r="G48" s="263"/>
      <c r="H48" s="141" t="s">
        <v>875</v>
      </c>
      <c r="I48" s="142">
        <f>4.1*0.9716</f>
        <v>3.9835599999999998</v>
      </c>
      <c r="J48" s="143">
        <f t="shared" si="3"/>
        <v>398.35599999999999</v>
      </c>
      <c r="K48" s="125"/>
      <c r="L48" s="136"/>
    </row>
    <row r="49" spans="1:12" ht="36">
      <c r="A49" s="123"/>
      <c r="B49" s="115">
        <v>30</v>
      </c>
      <c r="C49" s="11" t="s">
        <v>757</v>
      </c>
      <c r="D49" s="128" t="s">
        <v>816</v>
      </c>
      <c r="E49" s="128" t="s">
        <v>273</v>
      </c>
      <c r="F49" s="249"/>
      <c r="G49" s="250"/>
      <c r="H49" s="12" t="s">
        <v>758</v>
      </c>
      <c r="I49" s="16">
        <v>1.74</v>
      </c>
      <c r="J49" s="117">
        <f t="shared" si="3"/>
        <v>52.2</v>
      </c>
      <c r="K49" s="125"/>
    </row>
    <row r="50" spans="1:12" ht="36">
      <c r="A50" s="123"/>
      <c r="B50" s="115">
        <v>30</v>
      </c>
      <c r="C50" s="11" t="s">
        <v>757</v>
      </c>
      <c r="D50" s="128" t="s">
        <v>817</v>
      </c>
      <c r="E50" s="128" t="s">
        <v>272</v>
      </c>
      <c r="F50" s="249"/>
      <c r="G50" s="250"/>
      <c r="H50" s="12" t="s">
        <v>758</v>
      </c>
      <c r="I50" s="16">
        <v>1.74</v>
      </c>
      <c r="J50" s="117">
        <f t="shared" si="3"/>
        <v>52.2</v>
      </c>
      <c r="K50" s="125"/>
    </row>
    <row r="51" spans="1:12" ht="36">
      <c r="A51" s="123"/>
      <c r="B51" s="115">
        <v>30</v>
      </c>
      <c r="C51" s="11" t="s">
        <v>757</v>
      </c>
      <c r="D51" s="128" t="s">
        <v>818</v>
      </c>
      <c r="E51" s="128" t="s">
        <v>759</v>
      </c>
      <c r="F51" s="249"/>
      <c r="G51" s="250"/>
      <c r="H51" s="12" t="s">
        <v>758</v>
      </c>
      <c r="I51" s="16">
        <v>1.45</v>
      </c>
      <c r="J51" s="117">
        <f t="shared" si="3"/>
        <v>43.5</v>
      </c>
      <c r="K51" s="125"/>
    </row>
    <row r="52" spans="1:12" ht="36">
      <c r="A52" s="123"/>
      <c r="B52" s="115">
        <v>30</v>
      </c>
      <c r="C52" s="11" t="s">
        <v>757</v>
      </c>
      <c r="D52" s="128" t="s">
        <v>819</v>
      </c>
      <c r="E52" s="128" t="s">
        <v>760</v>
      </c>
      <c r="F52" s="249"/>
      <c r="G52" s="250"/>
      <c r="H52" s="12" t="s">
        <v>758</v>
      </c>
      <c r="I52" s="16">
        <v>1.45</v>
      </c>
      <c r="J52" s="117">
        <f t="shared" si="3"/>
        <v>43.5</v>
      </c>
      <c r="K52" s="125"/>
    </row>
    <row r="53" spans="1:12" ht="24">
      <c r="A53" s="123"/>
      <c r="B53" s="115">
        <v>30</v>
      </c>
      <c r="C53" s="11" t="s">
        <v>769</v>
      </c>
      <c r="D53" s="128" t="s">
        <v>820</v>
      </c>
      <c r="E53" s="128" t="s">
        <v>273</v>
      </c>
      <c r="F53" s="249" t="s">
        <v>770</v>
      </c>
      <c r="G53" s="250"/>
      <c r="H53" s="12" t="s">
        <v>771</v>
      </c>
      <c r="I53" s="16">
        <v>1.67</v>
      </c>
      <c r="J53" s="117">
        <f t="shared" si="3"/>
        <v>50.099999999999994</v>
      </c>
      <c r="K53" s="125"/>
    </row>
    <row r="54" spans="1:12" ht="24">
      <c r="A54" s="123"/>
      <c r="B54" s="115">
        <v>30</v>
      </c>
      <c r="C54" s="11" t="s">
        <v>769</v>
      </c>
      <c r="D54" s="128" t="s">
        <v>820</v>
      </c>
      <c r="E54" s="128" t="s">
        <v>272</v>
      </c>
      <c r="F54" s="249" t="s">
        <v>770</v>
      </c>
      <c r="G54" s="250"/>
      <c r="H54" s="12" t="s">
        <v>771</v>
      </c>
      <c r="I54" s="16">
        <v>1.67</v>
      </c>
      <c r="J54" s="117">
        <f t="shared" si="3"/>
        <v>50.099999999999994</v>
      </c>
      <c r="K54" s="125"/>
    </row>
    <row r="55" spans="1:12" ht="24">
      <c r="A55" s="123"/>
      <c r="B55" s="145">
        <v>0</v>
      </c>
      <c r="C55" s="146" t="s">
        <v>769</v>
      </c>
      <c r="D55" s="147" t="s">
        <v>822</v>
      </c>
      <c r="E55" s="147" t="s">
        <v>273</v>
      </c>
      <c r="F55" s="266" t="s">
        <v>773</v>
      </c>
      <c r="G55" s="267"/>
      <c r="H55" s="148" t="s">
        <v>771</v>
      </c>
      <c r="I55" s="149">
        <v>1.67</v>
      </c>
      <c r="J55" s="150">
        <f t="shared" si="3"/>
        <v>0</v>
      </c>
      <c r="K55" s="125"/>
      <c r="L55" s="136"/>
    </row>
    <row r="56" spans="1:12" ht="24">
      <c r="A56" s="123"/>
      <c r="B56" s="115">
        <v>30</v>
      </c>
      <c r="C56" s="11" t="s">
        <v>769</v>
      </c>
      <c r="D56" s="128" t="s">
        <v>822</v>
      </c>
      <c r="E56" s="128" t="s">
        <v>272</v>
      </c>
      <c r="F56" s="249" t="s">
        <v>773</v>
      </c>
      <c r="G56" s="250"/>
      <c r="H56" s="12" t="s">
        <v>771</v>
      </c>
      <c r="I56" s="16">
        <v>1.67</v>
      </c>
      <c r="J56" s="117">
        <f t="shared" si="3"/>
        <v>50.099999999999994</v>
      </c>
      <c r="K56" s="125"/>
      <c r="L56" s="136"/>
    </row>
    <row r="57" spans="1:12" ht="24">
      <c r="A57" s="123"/>
      <c r="B57" s="115">
        <v>30</v>
      </c>
      <c r="C57" s="11" t="s">
        <v>769</v>
      </c>
      <c r="D57" s="128" t="s">
        <v>821</v>
      </c>
      <c r="E57" s="128" t="s">
        <v>273</v>
      </c>
      <c r="F57" s="249" t="s">
        <v>772</v>
      </c>
      <c r="G57" s="250"/>
      <c r="H57" s="12" t="s">
        <v>771</v>
      </c>
      <c r="I57" s="16">
        <v>1.67</v>
      </c>
      <c r="J57" s="117">
        <f t="shared" si="3"/>
        <v>50.099999999999994</v>
      </c>
      <c r="K57" s="125"/>
      <c r="L57" s="136"/>
    </row>
    <row r="58" spans="1:12" ht="24">
      <c r="A58" s="123"/>
      <c r="B58" s="154">
        <v>13</v>
      </c>
      <c r="C58" s="152" t="s">
        <v>769</v>
      </c>
      <c r="D58" s="155" t="s">
        <v>821</v>
      </c>
      <c r="E58" s="155" t="s">
        <v>272</v>
      </c>
      <c r="F58" s="270" t="s">
        <v>772</v>
      </c>
      <c r="G58" s="271"/>
      <c r="H58" s="163" t="s">
        <v>771</v>
      </c>
      <c r="I58" s="162">
        <v>1.67</v>
      </c>
      <c r="J58" s="160">
        <f t="shared" si="3"/>
        <v>21.71</v>
      </c>
      <c r="K58" s="125"/>
      <c r="L58" s="136"/>
    </row>
    <row r="59" spans="1:12" ht="24">
      <c r="A59" s="123"/>
      <c r="B59" s="145">
        <v>0</v>
      </c>
      <c r="C59" s="146" t="s">
        <v>769</v>
      </c>
      <c r="D59" s="147" t="s">
        <v>821</v>
      </c>
      <c r="E59" s="147" t="s">
        <v>273</v>
      </c>
      <c r="F59" s="266" t="s">
        <v>858</v>
      </c>
      <c r="G59" s="267"/>
      <c r="H59" s="148" t="s">
        <v>771</v>
      </c>
      <c r="I59" s="149">
        <v>1.67</v>
      </c>
      <c r="J59" s="150">
        <f t="shared" si="3"/>
        <v>0</v>
      </c>
      <c r="K59" s="125"/>
      <c r="L59" s="136"/>
    </row>
    <row r="60" spans="1:12" ht="24">
      <c r="A60" s="123"/>
      <c r="B60" s="145">
        <v>0</v>
      </c>
      <c r="C60" s="146" t="s">
        <v>769</v>
      </c>
      <c r="D60" s="147" t="s">
        <v>821</v>
      </c>
      <c r="E60" s="147" t="s">
        <v>272</v>
      </c>
      <c r="F60" s="266" t="s">
        <v>858</v>
      </c>
      <c r="G60" s="267"/>
      <c r="H60" s="148" t="s">
        <v>771</v>
      </c>
      <c r="I60" s="149">
        <v>1.67</v>
      </c>
      <c r="J60" s="150">
        <f t="shared" si="3"/>
        <v>0</v>
      </c>
      <c r="K60" s="125"/>
      <c r="L60" s="136"/>
    </row>
    <row r="61" spans="1:12" ht="24">
      <c r="A61" s="123"/>
      <c r="B61" s="115">
        <v>30</v>
      </c>
      <c r="C61" s="11" t="s">
        <v>763</v>
      </c>
      <c r="D61" s="128" t="s">
        <v>763</v>
      </c>
      <c r="E61" s="128"/>
      <c r="F61" s="249"/>
      <c r="G61" s="250"/>
      <c r="H61" s="12" t="s">
        <v>764</v>
      </c>
      <c r="I61" s="16">
        <v>1.54</v>
      </c>
      <c r="J61" s="117">
        <f t="shared" si="3"/>
        <v>46.2</v>
      </c>
      <c r="K61" s="125"/>
    </row>
    <row r="62" spans="1:12" ht="24">
      <c r="A62" s="123"/>
      <c r="B62" s="115">
        <v>30</v>
      </c>
      <c r="C62" s="11" t="s">
        <v>767</v>
      </c>
      <c r="D62" s="128" t="s">
        <v>767</v>
      </c>
      <c r="E62" s="128"/>
      <c r="F62" s="249"/>
      <c r="G62" s="250"/>
      <c r="H62" s="12" t="s">
        <v>768</v>
      </c>
      <c r="I62" s="16">
        <v>1.06</v>
      </c>
      <c r="J62" s="117">
        <f t="shared" si="3"/>
        <v>31.8</v>
      </c>
      <c r="K62" s="125"/>
    </row>
    <row r="63" spans="1:12" ht="24">
      <c r="A63" s="123"/>
      <c r="B63" s="115">
        <v>40</v>
      </c>
      <c r="C63" s="11" t="s">
        <v>765</v>
      </c>
      <c r="D63" s="128" t="s">
        <v>765</v>
      </c>
      <c r="E63" s="128"/>
      <c r="F63" s="249"/>
      <c r="G63" s="250"/>
      <c r="H63" s="12" t="s">
        <v>766</v>
      </c>
      <c r="I63" s="16">
        <v>1.64</v>
      </c>
      <c r="J63" s="117">
        <f t="shared" si="3"/>
        <v>65.599999999999994</v>
      </c>
      <c r="K63" s="125"/>
    </row>
    <row r="64" spans="1:12" ht="24">
      <c r="A64" s="123"/>
      <c r="B64" s="115">
        <v>30</v>
      </c>
      <c r="C64" s="11" t="s">
        <v>761</v>
      </c>
      <c r="D64" s="128" t="s">
        <v>761</v>
      </c>
      <c r="E64" s="128"/>
      <c r="F64" s="249"/>
      <c r="G64" s="250"/>
      <c r="H64" s="12" t="s">
        <v>762</v>
      </c>
      <c r="I64" s="16">
        <v>0.87</v>
      </c>
      <c r="J64" s="117">
        <f t="shared" si="3"/>
        <v>26.1</v>
      </c>
      <c r="K64" s="125"/>
    </row>
    <row r="65" spans="1:11" ht="36">
      <c r="A65" s="123"/>
      <c r="B65" s="115">
        <v>30</v>
      </c>
      <c r="C65" s="11" t="s">
        <v>753</v>
      </c>
      <c r="D65" s="128" t="s">
        <v>753</v>
      </c>
      <c r="E65" s="128"/>
      <c r="F65" s="249"/>
      <c r="G65" s="250"/>
      <c r="H65" s="12" t="s">
        <v>754</v>
      </c>
      <c r="I65" s="16">
        <v>1.64</v>
      </c>
      <c r="J65" s="117">
        <f t="shared" si="3"/>
        <v>49.199999999999996</v>
      </c>
      <c r="K65" s="125"/>
    </row>
    <row r="66" spans="1:11" ht="24">
      <c r="A66" s="123"/>
      <c r="B66" s="115">
        <v>30</v>
      </c>
      <c r="C66" s="11" t="s">
        <v>774</v>
      </c>
      <c r="D66" s="128" t="s">
        <v>774</v>
      </c>
      <c r="E66" s="128"/>
      <c r="F66" s="249"/>
      <c r="G66" s="250"/>
      <c r="H66" s="12" t="s">
        <v>775</v>
      </c>
      <c r="I66" s="16">
        <v>2.16</v>
      </c>
      <c r="J66" s="117">
        <f t="shared" si="3"/>
        <v>64.800000000000011</v>
      </c>
      <c r="K66" s="125"/>
    </row>
    <row r="67" spans="1:11" ht="24">
      <c r="A67" s="123"/>
      <c r="B67" s="115">
        <v>30</v>
      </c>
      <c r="C67" s="11" t="s">
        <v>755</v>
      </c>
      <c r="D67" s="128" t="s">
        <v>755</v>
      </c>
      <c r="E67" s="128"/>
      <c r="F67" s="249"/>
      <c r="G67" s="250"/>
      <c r="H67" s="12" t="s">
        <v>756</v>
      </c>
      <c r="I67" s="16">
        <v>2.04</v>
      </c>
      <c r="J67" s="117">
        <f t="shared" si="3"/>
        <v>61.2</v>
      </c>
      <c r="K67" s="125"/>
    </row>
    <row r="68" spans="1:11" ht="24">
      <c r="A68" s="123"/>
      <c r="B68" s="115">
        <v>30</v>
      </c>
      <c r="C68" s="11" t="s">
        <v>597</v>
      </c>
      <c r="D68" s="128" t="s">
        <v>838</v>
      </c>
      <c r="E68" s="128" t="s">
        <v>294</v>
      </c>
      <c r="F68" s="249"/>
      <c r="G68" s="250"/>
      <c r="H68" s="12" t="s">
        <v>804</v>
      </c>
      <c r="I68" s="16">
        <v>1.1399999999999999</v>
      </c>
      <c r="J68" s="117">
        <f t="shared" si="3"/>
        <v>34.199999999999996</v>
      </c>
      <c r="K68" s="125"/>
    </row>
    <row r="69" spans="1:11" ht="24">
      <c r="A69" s="123"/>
      <c r="B69" s="115">
        <v>30</v>
      </c>
      <c r="C69" s="11" t="s">
        <v>597</v>
      </c>
      <c r="D69" s="128" t="s">
        <v>839</v>
      </c>
      <c r="E69" s="128" t="s">
        <v>314</v>
      </c>
      <c r="F69" s="249"/>
      <c r="G69" s="250"/>
      <c r="H69" s="12" t="s">
        <v>804</v>
      </c>
      <c r="I69" s="16">
        <v>1.35</v>
      </c>
      <c r="J69" s="117">
        <f t="shared" si="3"/>
        <v>40.5</v>
      </c>
      <c r="K69" s="125"/>
    </row>
    <row r="70" spans="1:11" ht="24">
      <c r="A70" s="123"/>
      <c r="B70" s="115">
        <v>30</v>
      </c>
      <c r="C70" s="11" t="s">
        <v>805</v>
      </c>
      <c r="D70" s="128" t="s">
        <v>840</v>
      </c>
      <c r="E70" s="128" t="s">
        <v>294</v>
      </c>
      <c r="F70" s="249"/>
      <c r="G70" s="250"/>
      <c r="H70" s="12" t="s">
        <v>806</v>
      </c>
      <c r="I70" s="16">
        <v>1.76</v>
      </c>
      <c r="J70" s="117">
        <f t="shared" si="3"/>
        <v>52.8</v>
      </c>
      <c r="K70" s="125"/>
    </row>
    <row r="71" spans="1:11" ht="24">
      <c r="A71" s="123"/>
      <c r="B71" s="115">
        <v>30</v>
      </c>
      <c r="C71" s="11" t="s">
        <v>805</v>
      </c>
      <c r="D71" s="128" t="s">
        <v>841</v>
      </c>
      <c r="E71" s="128" t="s">
        <v>314</v>
      </c>
      <c r="F71" s="249"/>
      <c r="G71" s="250"/>
      <c r="H71" s="12" t="s">
        <v>806</v>
      </c>
      <c r="I71" s="16">
        <v>2.1800000000000002</v>
      </c>
      <c r="J71" s="117">
        <f t="shared" si="3"/>
        <v>65.400000000000006</v>
      </c>
      <c r="K71" s="125"/>
    </row>
    <row r="72" spans="1:11" ht="24">
      <c r="A72" s="123"/>
      <c r="B72" s="115">
        <v>20</v>
      </c>
      <c r="C72" s="11" t="s">
        <v>776</v>
      </c>
      <c r="D72" s="128" t="s">
        <v>776</v>
      </c>
      <c r="E72" s="128"/>
      <c r="F72" s="249"/>
      <c r="G72" s="250"/>
      <c r="H72" s="12" t="s">
        <v>777</v>
      </c>
      <c r="I72" s="16">
        <v>2.74</v>
      </c>
      <c r="J72" s="117">
        <f t="shared" si="3"/>
        <v>54.800000000000004</v>
      </c>
      <c r="K72" s="125"/>
    </row>
    <row r="73" spans="1:11" ht="24">
      <c r="A73" s="123"/>
      <c r="B73" s="115">
        <v>30</v>
      </c>
      <c r="C73" s="11" t="s">
        <v>747</v>
      </c>
      <c r="D73" s="128" t="s">
        <v>811</v>
      </c>
      <c r="E73" s="128" t="s">
        <v>590</v>
      </c>
      <c r="F73" s="249" t="s">
        <v>239</v>
      </c>
      <c r="G73" s="250"/>
      <c r="H73" s="12" t="s">
        <v>748</v>
      </c>
      <c r="I73" s="16">
        <v>1.07</v>
      </c>
      <c r="J73" s="117">
        <f t="shared" si="3"/>
        <v>32.1</v>
      </c>
      <c r="K73" s="125"/>
    </row>
    <row r="74" spans="1:11" ht="24">
      <c r="A74" s="123"/>
      <c r="B74" s="115">
        <v>30</v>
      </c>
      <c r="C74" s="11" t="s">
        <v>747</v>
      </c>
      <c r="D74" s="128" t="s">
        <v>812</v>
      </c>
      <c r="E74" s="128" t="s">
        <v>572</v>
      </c>
      <c r="F74" s="249" t="s">
        <v>239</v>
      </c>
      <c r="G74" s="250"/>
      <c r="H74" s="12" t="s">
        <v>748</v>
      </c>
      <c r="I74" s="16">
        <v>1.26</v>
      </c>
      <c r="J74" s="117">
        <f t="shared" si="3"/>
        <v>37.799999999999997</v>
      </c>
      <c r="K74" s="125"/>
    </row>
    <row r="75" spans="1:11" ht="24">
      <c r="A75" s="123"/>
      <c r="B75" s="115">
        <v>30</v>
      </c>
      <c r="C75" s="11" t="s">
        <v>747</v>
      </c>
      <c r="D75" s="128" t="s">
        <v>813</v>
      </c>
      <c r="E75" s="128" t="s">
        <v>746</v>
      </c>
      <c r="F75" s="249" t="s">
        <v>239</v>
      </c>
      <c r="G75" s="250"/>
      <c r="H75" s="12" t="s">
        <v>748</v>
      </c>
      <c r="I75" s="16">
        <v>1.34</v>
      </c>
      <c r="J75" s="117">
        <f t="shared" si="3"/>
        <v>40.200000000000003</v>
      </c>
      <c r="K75" s="125"/>
    </row>
    <row r="76" spans="1:11" ht="24">
      <c r="A76" s="123"/>
      <c r="B76" s="115">
        <v>30</v>
      </c>
      <c r="C76" s="11" t="s">
        <v>747</v>
      </c>
      <c r="D76" s="128" t="s">
        <v>814</v>
      </c>
      <c r="E76" s="128" t="s">
        <v>749</v>
      </c>
      <c r="F76" s="249" t="s">
        <v>239</v>
      </c>
      <c r="G76" s="250"/>
      <c r="H76" s="12" t="s">
        <v>748</v>
      </c>
      <c r="I76" s="16">
        <v>1.65</v>
      </c>
      <c r="J76" s="117">
        <f t="shared" si="3"/>
        <v>49.5</v>
      </c>
      <c r="K76" s="125"/>
    </row>
    <row r="77" spans="1:11" ht="24">
      <c r="A77" s="123"/>
      <c r="B77" s="115">
        <v>30</v>
      </c>
      <c r="C77" s="11" t="s">
        <v>747</v>
      </c>
      <c r="D77" s="128" t="s">
        <v>815</v>
      </c>
      <c r="E77" s="128" t="s">
        <v>298</v>
      </c>
      <c r="F77" s="249" t="s">
        <v>239</v>
      </c>
      <c r="G77" s="250"/>
      <c r="H77" s="12" t="s">
        <v>748</v>
      </c>
      <c r="I77" s="16">
        <v>1.94</v>
      </c>
      <c r="J77" s="117">
        <f t="shared" si="3"/>
        <v>58.199999999999996</v>
      </c>
      <c r="K77" s="125"/>
    </row>
    <row r="78" spans="1:11" ht="24">
      <c r="A78" s="123"/>
      <c r="B78" s="115">
        <v>30</v>
      </c>
      <c r="C78" s="11" t="s">
        <v>588</v>
      </c>
      <c r="D78" s="128" t="s">
        <v>809</v>
      </c>
      <c r="E78" s="128" t="s">
        <v>590</v>
      </c>
      <c r="F78" s="249" t="s">
        <v>107</v>
      </c>
      <c r="G78" s="250"/>
      <c r="H78" s="12" t="s">
        <v>745</v>
      </c>
      <c r="I78" s="16">
        <v>0.96</v>
      </c>
      <c r="J78" s="117">
        <f t="shared" si="3"/>
        <v>28.799999999999997</v>
      </c>
      <c r="K78" s="125"/>
    </row>
    <row r="79" spans="1:11" ht="24">
      <c r="A79" s="123"/>
      <c r="B79" s="115">
        <v>30</v>
      </c>
      <c r="C79" s="11" t="s">
        <v>588</v>
      </c>
      <c r="D79" s="128" t="s">
        <v>810</v>
      </c>
      <c r="E79" s="128" t="s">
        <v>746</v>
      </c>
      <c r="F79" s="249" t="s">
        <v>107</v>
      </c>
      <c r="G79" s="250"/>
      <c r="H79" s="12" t="s">
        <v>745</v>
      </c>
      <c r="I79" s="16">
        <v>1.19</v>
      </c>
      <c r="J79" s="117">
        <f t="shared" si="3"/>
        <v>35.699999999999996</v>
      </c>
      <c r="K79" s="125"/>
    </row>
    <row r="80" spans="1:11" ht="24">
      <c r="A80" s="123"/>
      <c r="B80" s="115">
        <v>2</v>
      </c>
      <c r="C80" s="11" t="s">
        <v>739</v>
      </c>
      <c r="D80" s="128" t="s">
        <v>739</v>
      </c>
      <c r="E80" s="128"/>
      <c r="F80" s="249"/>
      <c r="G80" s="250"/>
      <c r="H80" s="12" t="s">
        <v>740</v>
      </c>
      <c r="I80" s="16">
        <v>68.599999999999994</v>
      </c>
      <c r="J80" s="117">
        <f t="shared" si="3"/>
        <v>137.19999999999999</v>
      </c>
      <c r="K80" s="125"/>
    </row>
    <row r="81" spans="1:12" ht="24">
      <c r="A81" s="123"/>
      <c r="B81" s="115">
        <v>2</v>
      </c>
      <c r="C81" s="11" t="s">
        <v>741</v>
      </c>
      <c r="D81" s="128" t="s">
        <v>741</v>
      </c>
      <c r="E81" s="128"/>
      <c r="F81" s="249"/>
      <c r="G81" s="250"/>
      <c r="H81" s="12" t="s">
        <v>742</v>
      </c>
      <c r="I81" s="16">
        <v>79.25</v>
      </c>
      <c r="J81" s="117">
        <f t="shared" si="3"/>
        <v>158.5</v>
      </c>
      <c r="K81" s="125"/>
    </row>
    <row r="82" spans="1:12" ht="24">
      <c r="A82" s="123"/>
      <c r="B82" s="115">
        <v>10</v>
      </c>
      <c r="C82" s="11" t="s">
        <v>788</v>
      </c>
      <c r="D82" s="128" t="s">
        <v>788</v>
      </c>
      <c r="E82" s="128" t="s">
        <v>35</v>
      </c>
      <c r="F82" s="249"/>
      <c r="G82" s="250"/>
      <c r="H82" s="12" t="s">
        <v>789</v>
      </c>
      <c r="I82" s="16">
        <v>1.64</v>
      </c>
      <c r="J82" s="117">
        <f t="shared" si="3"/>
        <v>16.399999999999999</v>
      </c>
      <c r="K82" s="125"/>
    </row>
    <row r="83" spans="1:12" ht="24">
      <c r="A83" s="123"/>
      <c r="B83" s="115">
        <v>10</v>
      </c>
      <c r="C83" s="11" t="s">
        <v>788</v>
      </c>
      <c r="D83" s="128" t="s">
        <v>788</v>
      </c>
      <c r="E83" s="128" t="s">
        <v>37</v>
      </c>
      <c r="F83" s="249"/>
      <c r="G83" s="250"/>
      <c r="H83" s="12" t="s">
        <v>789</v>
      </c>
      <c r="I83" s="16">
        <v>1.64</v>
      </c>
      <c r="J83" s="117">
        <f t="shared" si="3"/>
        <v>16.399999999999999</v>
      </c>
      <c r="K83" s="125"/>
    </row>
    <row r="84" spans="1:12" ht="24">
      <c r="A84" s="123"/>
      <c r="B84" s="115">
        <v>10</v>
      </c>
      <c r="C84" s="11" t="s">
        <v>788</v>
      </c>
      <c r="D84" s="128" t="s">
        <v>788</v>
      </c>
      <c r="E84" s="128" t="s">
        <v>38</v>
      </c>
      <c r="F84" s="249"/>
      <c r="G84" s="250"/>
      <c r="H84" s="12" t="s">
        <v>789</v>
      </c>
      <c r="I84" s="16">
        <v>1.64</v>
      </c>
      <c r="J84" s="117">
        <f t="shared" si="3"/>
        <v>16.399999999999999</v>
      </c>
      <c r="K84" s="125"/>
    </row>
    <row r="85" spans="1:12" ht="24">
      <c r="A85" s="123"/>
      <c r="B85" s="115">
        <v>60</v>
      </c>
      <c r="C85" s="11" t="s">
        <v>784</v>
      </c>
      <c r="D85" s="128" t="s">
        <v>826</v>
      </c>
      <c r="E85" s="128" t="s">
        <v>25</v>
      </c>
      <c r="F85" s="249"/>
      <c r="G85" s="250"/>
      <c r="H85" s="12" t="s">
        <v>785</v>
      </c>
      <c r="I85" s="16">
        <v>1.61</v>
      </c>
      <c r="J85" s="117">
        <f t="shared" si="3"/>
        <v>96.600000000000009</v>
      </c>
      <c r="K85" s="125"/>
    </row>
    <row r="86" spans="1:12" ht="24">
      <c r="A86" s="123"/>
      <c r="B86" s="115">
        <v>60</v>
      </c>
      <c r="C86" s="11" t="s">
        <v>784</v>
      </c>
      <c r="D86" s="128" t="s">
        <v>827</v>
      </c>
      <c r="E86" s="128" t="s">
        <v>26</v>
      </c>
      <c r="F86" s="249"/>
      <c r="G86" s="250"/>
      <c r="H86" s="12" t="s">
        <v>785</v>
      </c>
      <c r="I86" s="16">
        <v>1.72</v>
      </c>
      <c r="J86" s="117">
        <f t="shared" si="3"/>
        <v>103.2</v>
      </c>
      <c r="K86" s="125"/>
    </row>
    <row r="87" spans="1:12" ht="36">
      <c r="A87" s="123"/>
      <c r="B87" s="115">
        <v>30</v>
      </c>
      <c r="C87" s="11" t="s">
        <v>735</v>
      </c>
      <c r="D87" s="128" t="s">
        <v>735</v>
      </c>
      <c r="E87" s="128" t="s">
        <v>239</v>
      </c>
      <c r="F87" s="249"/>
      <c r="G87" s="250"/>
      <c r="H87" s="12" t="s">
        <v>847</v>
      </c>
      <c r="I87" s="16">
        <v>0.96</v>
      </c>
      <c r="J87" s="117">
        <f t="shared" si="3"/>
        <v>28.799999999999997</v>
      </c>
      <c r="K87" s="125"/>
    </row>
    <row r="88" spans="1:12" ht="24">
      <c r="A88" s="123"/>
      <c r="B88" s="115">
        <v>30</v>
      </c>
      <c r="C88" s="11" t="s">
        <v>743</v>
      </c>
      <c r="D88" s="128" t="s">
        <v>743</v>
      </c>
      <c r="E88" s="128" t="s">
        <v>25</v>
      </c>
      <c r="F88" s="249" t="s">
        <v>733</v>
      </c>
      <c r="G88" s="250"/>
      <c r="H88" s="12" t="s">
        <v>744</v>
      </c>
      <c r="I88" s="16">
        <v>0.42</v>
      </c>
      <c r="J88" s="117">
        <f t="shared" si="3"/>
        <v>12.6</v>
      </c>
      <c r="K88" s="125"/>
    </row>
    <row r="89" spans="1:12" ht="24">
      <c r="A89" s="123"/>
      <c r="B89" s="115">
        <v>30</v>
      </c>
      <c r="C89" s="11" t="s">
        <v>743</v>
      </c>
      <c r="D89" s="128" t="s">
        <v>743</v>
      </c>
      <c r="E89" s="128" t="s">
        <v>26</v>
      </c>
      <c r="F89" s="249" t="s">
        <v>733</v>
      </c>
      <c r="G89" s="250"/>
      <c r="H89" s="12" t="s">
        <v>744</v>
      </c>
      <c r="I89" s="16">
        <v>0.42</v>
      </c>
      <c r="J89" s="117">
        <f t="shared" si="3"/>
        <v>12.6</v>
      </c>
      <c r="K89" s="125"/>
    </row>
    <row r="90" spans="1:12" ht="24">
      <c r="A90" s="123"/>
      <c r="B90" s="115">
        <v>40</v>
      </c>
      <c r="C90" s="11" t="s">
        <v>732</v>
      </c>
      <c r="D90" s="128" t="s">
        <v>732</v>
      </c>
      <c r="E90" s="128" t="s">
        <v>733</v>
      </c>
      <c r="F90" s="249"/>
      <c r="G90" s="250"/>
      <c r="H90" s="12" t="s">
        <v>734</v>
      </c>
      <c r="I90" s="16">
        <v>0.37</v>
      </c>
      <c r="J90" s="117">
        <f t="shared" si="3"/>
        <v>14.8</v>
      </c>
      <c r="K90" s="125"/>
    </row>
    <row r="91" spans="1:12" ht="24">
      <c r="A91" s="123"/>
      <c r="B91" s="115">
        <v>30</v>
      </c>
      <c r="C91" s="11" t="s">
        <v>730</v>
      </c>
      <c r="D91" s="128" t="s">
        <v>730</v>
      </c>
      <c r="E91" s="128" t="s">
        <v>23</v>
      </c>
      <c r="F91" s="249" t="s">
        <v>583</v>
      </c>
      <c r="G91" s="250"/>
      <c r="H91" s="12" t="s">
        <v>731</v>
      </c>
      <c r="I91" s="16">
        <v>0.53</v>
      </c>
      <c r="J91" s="117">
        <f t="shared" si="3"/>
        <v>15.9</v>
      </c>
      <c r="K91" s="125"/>
    </row>
    <row r="92" spans="1:12" ht="24">
      <c r="A92" s="123"/>
      <c r="B92" s="115">
        <v>30</v>
      </c>
      <c r="C92" s="11" t="s">
        <v>730</v>
      </c>
      <c r="D92" s="128" t="s">
        <v>730</v>
      </c>
      <c r="E92" s="128" t="s">
        <v>25</v>
      </c>
      <c r="F92" s="249" t="s">
        <v>583</v>
      </c>
      <c r="G92" s="250"/>
      <c r="H92" s="12" t="s">
        <v>731</v>
      </c>
      <c r="I92" s="16">
        <v>0.53</v>
      </c>
      <c r="J92" s="117">
        <f t="shared" si="3"/>
        <v>15.9</v>
      </c>
      <c r="K92" s="125"/>
    </row>
    <row r="93" spans="1:12" ht="24">
      <c r="A93" s="123"/>
      <c r="B93" s="115">
        <v>30</v>
      </c>
      <c r="C93" s="11" t="s">
        <v>730</v>
      </c>
      <c r="D93" s="128" t="s">
        <v>730</v>
      </c>
      <c r="E93" s="128" t="s">
        <v>26</v>
      </c>
      <c r="F93" s="249" t="s">
        <v>583</v>
      </c>
      <c r="G93" s="250"/>
      <c r="H93" s="12" t="s">
        <v>731</v>
      </c>
      <c r="I93" s="16">
        <v>0.53</v>
      </c>
      <c r="J93" s="117">
        <f t="shared" si="3"/>
        <v>15.9</v>
      </c>
      <c r="K93" s="125"/>
    </row>
    <row r="94" spans="1:12" ht="24">
      <c r="A94" s="123"/>
      <c r="B94" s="115">
        <v>30</v>
      </c>
      <c r="C94" s="11" t="s">
        <v>792</v>
      </c>
      <c r="D94" s="128" t="s">
        <v>792</v>
      </c>
      <c r="E94" s="128" t="s">
        <v>23</v>
      </c>
      <c r="F94" s="249" t="s">
        <v>733</v>
      </c>
      <c r="G94" s="250"/>
      <c r="H94" s="12" t="s">
        <v>848</v>
      </c>
      <c r="I94" s="16">
        <v>0.27</v>
      </c>
      <c r="J94" s="117">
        <f t="shared" ref="J94:J95" si="4">I94*B94</f>
        <v>8.1000000000000014</v>
      </c>
      <c r="K94" s="125"/>
    </row>
    <row r="95" spans="1:12" ht="24">
      <c r="A95" s="123"/>
      <c r="B95" s="115">
        <v>30</v>
      </c>
      <c r="C95" s="11" t="s">
        <v>792</v>
      </c>
      <c r="D95" s="128" t="s">
        <v>792</v>
      </c>
      <c r="E95" s="128" t="s">
        <v>25</v>
      </c>
      <c r="F95" s="249" t="s">
        <v>733</v>
      </c>
      <c r="G95" s="250"/>
      <c r="H95" s="12" t="s">
        <v>848</v>
      </c>
      <c r="I95" s="16">
        <v>0.27</v>
      </c>
      <c r="J95" s="117">
        <f t="shared" si="4"/>
        <v>8.1000000000000014</v>
      </c>
      <c r="K95" s="125"/>
    </row>
    <row r="96" spans="1:12" ht="24">
      <c r="A96" s="123"/>
      <c r="B96" s="138">
        <v>30</v>
      </c>
      <c r="C96" s="139" t="s">
        <v>792</v>
      </c>
      <c r="D96" s="140" t="s">
        <v>792</v>
      </c>
      <c r="E96" s="140" t="s">
        <v>26</v>
      </c>
      <c r="F96" s="262" t="s">
        <v>733</v>
      </c>
      <c r="G96" s="263"/>
      <c r="H96" s="141" t="s">
        <v>848</v>
      </c>
      <c r="I96" s="142">
        <v>0.27</v>
      </c>
      <c r="J96" s="143">
        <f t="shared" ref="J96" si="5">I96*B96</f>
        <v>8.1000000000000014</v>
      </c>
      <c r="K96" s="125"/>
      <c r="L96" s="136"/>
    </row>
    <row r="97" spans="1:11" ht="24">
      <c r="A97" s="123"/>
      <c r="B97" s="115">
        <v>40</v>
      </c>
      <c r="C97" s="11" t="s">
        <v>736</v>
      </c>
      <c r="D97" s="128" t="s">
        <v>736</v>
      </c>
      <c r="E97" s="128" t="s">
        <v>25</v>
      </c>
      <c r="F97" s="249" t="s">
        <v>737</v>
      </c>
      <c r="G97" s="250"/>
      <c r="H97" s="12" t="s">
        <v>738</v>
      </c>
      <c r="I97" s="16">
        <v>0.48</v>
      </c>
      <c r="J97" s="117">
        <f t="shared" ref="J97:J105" si="6">I97*B97</f>
        <v>19.2</v>
      </c>
      <c r="K97" s="125"/>
    </row>
    <row r="98" spans="1:11" ht="24">
      <c r="A98" s="123"/>
      <c r="B98" s="115">
        <v>40</v>
      </c>
      <c r="C98" s="11" t="s">
        <v>736</v>
      </c>
      <c r="D98" s="128" t="s">
        <v>736</v>
      </c>
      <c r="E98" s="128" t="s">
        <v>25</v>
      </c>
      <c r="F98" s="249" t="s">
        <v>733</v>
      </c>
      <c r="G98" s="250"/>
      <c r="H98" s="12" t="s">
        <v>738</v>
      </c>
      <c r="I98" s="16">
        <v>0.48</v>
      </c>
      <c r="J98" s="117">
        <f t="shared" si="6"/>
        <v>19.2</v>
      </c>
      <c r="K98" s="125"/>
    </row>
    <row r="99" spans="1:11" ht="24">
      <c r="A99" s="123"/>
      <c r="B99" s="115">
        <v>40</v>
      </c>
      <c r="C99" s="11" t="s">
        <v>736</v>
      </c>
      <c r="D99" s="128" t="s">
        <v>736</v>
      </c>
      <c r="E99" s="128" t="s">
        <v>26</v>
      </c>
      <c r="F99" s="249" t="s">
        <v>737</v>
      </c>
      <c r="G99" s="250"/>
      <c r="H99" s="12" t="s">
        <v>738</v>
      </c>
      <c r="I99" s="16">
        <v>0.48</v>
      </c>
      <c r="J99" s="117">
        <f t="shared" si="6"/>
        <v>19.2</v>
      </c>
      <c r="K99" s="125"/>
    </row>
    <row r="100" spans="1:11" ht="24">
      <c r="A100" s="123"/>
      <c r="B100" s="115">
        <v>40</v>
      </c>
      <c r="C100" s="11" t="s">
        <v>736</v>
      </c>
      <c r="D100" s="128" t="s">
        <v>736</v>
      </c>
      <c r="E100" s="128" t="s">
        <v>26</v>
      </c>
      <c r="F100" s="249" t="s">
        <v>733</v>
      </c>
      <c r="G100" s="250"/>
      <c r="H100" s="12" t="s">
        <v>738</v>
      </c>
      <c r="I100" s="16">
        <v>0.48</v>
      </c>
      <c r="J100" s="117">
        <f t="shared" si="6"/>
        <v>19.2</v>
      </c>
      <c r="K100" s="125"/>
    </row>
    <row r="101" spans="1:11" ht="36">
      <c r="A101" s="123"/>
      <c r="B101" s="115">
        <v>30</v>
      </c>
      <c r="C101" s="11" t="s">
        <v>727</v>
      </c>
      <c r="D101" s="128" t="s">
        <v>727</v>
      </c>
      <c r="E101" s="128" t="s">
        <v>728</v>
      </c>
      <c r="F101" s="249"/>
      <c r="G101" s="250"/>
      <c r="H101" s="12" t="s">
        <v>846</v>
      </c>
      <c r="I101" s="16">
        <v>1.83</v>
      </c>
      <c r="J101" s="117">
        <f t="shared" si="6"/>
        <v>54.900000000000006</v>
      </c>
      <c r="K101" s="125"/>
    </row>
    <row r="102" spans="1:11" ht="36">
      <c r="A102" s="123"/>
      <c r="B102" s="115">
        <v>30</v>
      </c>
      <c r="C102" s="11" t="s">
        <v>727</v>
      </c>
      <c r="D102" s="128" t="s">
        <v>727</v>
      </c>
      <c r="E102" s="128" t="s">
        <v>729</v>
      </c>
      <c r="F102" s="249"/>
      <c r="G102" s="250"/>
      <c r="H102" s="12" t="s">
        <v>846</v>
      </c>
      <c r="I102" s="16">
        <v>1.83</v>
      </c>
      <c r="J102" s="117">
        <f t="shared" si="6"/>
        <v>54.900000000000006</v>
      </c>
      <c r="K102" s="125"/>
    </row>
    <row r="103" spans="1:11" ht="36">
      <c r="A103" s="123"/>
      <c r="B103" s="115">
        <v>30</v>
      </c>
      <c r="C103" s="11" t="s">
        <v>725</v>
      </c>
      <c r="D103" s="128" t="s">
        <v>725</v>
      </c>
      <c r="E103" s="128" t="s">
        <v>107</v>
      </c>
      <c r="F103" s="249"/>
      <c r="G103" s="250"/>
      <c r="H103" s="12" t="s">
        <v>844</v>
      </c>
      <c r="I103" s="16">
        <v>1.2</v>
      </c>
      <c r="J103" s="117">
        <f t="shared" si="6"/>
        <v>36</v>
      </c>
      <c r="K103" s="125"/>
    </row>
    <row r="104" spans="1:11" ht="36">
      <c r="A104" s="123"/>
      <c r="B104" s="115">
        <v>30</v>
      </c>
      <c r="C104" s="11" t="s">
        <v>725</v>
      </c>
      <c r="D104" s="128" t="s">
        <v>725</v>
      </c>
      <c r="E104" s="128" t="s">
        <v>265</v>
      </c>
      <c r="F104" s="249"/>
      <c r="G104" s="250"/>
      <c r="H104" s="12" t="s">
        <v>844</v>
      </c>
      <c r="I104" s="16">
        <v>1.2</v>
      </c>
      <c r="J104" s="117">
        <f t="shared" si="6"/>
        <v>36</v>
      </c>
      <c r="K104" s="125"/>
    </row>
    <row r="105" spans="1:11" ht="36">
      <c r="A105" s="123"/>
      <c r="B105" s="115">
        <v>30</v>
      </c>
      <c r="C105" s="11" t="s">
        <v>726</v>
      </c>
      <c r="D105" s="128" t="s">
        <v>726</v>
      </c>
      <c r="E105" s="128" t="s">
        <v>635</v>
      </c>
      <c r="F105" s="249"/>
      <c r="G105" s="250"/>
      <c r="H105" s="12" t="s">
        <v>845</v>
      </c>
      <c r="I105" s="16">
        <v>1.2</v>
      </c>
      <c r="J105" s="117">
        <f t="shared" si="6"/>
        <v>36</v>
      </c>
      <c r="K105" s="125"/>
    </row>
    <row r="106" spans="1:11" ht="24">
      <c r="A106" s="123"/>
      <c r="B106" s="115">
        <v>30</v>
      </c>
      <c r="C106" s="11" t="s">
        <v>724</v>
      </c>
      <c r="D106" s="128" t="s">
        <v>724</v>
      </c>
      <c r="E106" s="128" t="s">
        <v>637</v>
      </c>
      <c r="F106" s="249"/>
      <c r="G106" s="250"/>
      <c r="H106" s="12" t="s">
        <v>843</v>
      </c>
      <c r="I106" s="16">
        <v>0.17</v>
      </c>
      <c r="J106" s="117">
        <f t="shared" si="2"/>
        <v>5.1000000000000005</v>
      </c>
      <c r="K106" s="125"/>
    </row>
    <row r="107" spans="1:11" ht="24">
      <c r="A107" s="123"/>
      <c r="B107" s="164">
        <v>0</v>
      </c>
      <c r="C107" s="165" t="s">
        <v>790</v>
      </c>
      <c r="D107" s="135" t="s">
        <v>790</v>
      </c>
      <c r="E107" s="135" t="s">
        <v>34</v>
      </c>
      <c r="F107" s="268" t="s">
        <v>273</v>
      </c>
      <c r="G107" s="269"/>
      <c r="H107" s="166" t="s">
        <v>791</v>
      </c>
      <c r="I107" s="167">
        <v>2.2000000000000002</v>
      </c>
      <c r="J107" s="168">
        <f t="shared" ref="J107:J120" si="7">I107*B107</f>
        <v>0</v>
      </c>
      <c r="K107" s="125"/>
    </row>
    <row r="108" spans="1:11" ht="24">
      <c r="A108" s="123"/>
      <c r="B108" s="115">
        <v>10</v>
      </c>
      <c r="C108" s="11" t="s">
        <v>790</v>
      </c>
      <c r="D108" s="128" t="s">
        <v>790</v>
      </c>
      <c r="E108" s="128" t="s">
        <v>34</v>
      </c>
      <c r="F108" s="249" t="s">
        <v>272</v>
      </c>
      <c r="G108" s="250"/>
      <c r="H108" s="12" t="s">
        <v>791</v>
      </c>
      <c r="I108" s="16">
        <v>2.2000000000000002</v>
      </c>
      <c r="J108" s="117">
        <f t="shared" si="7"/>
        <v>22</v>
      </c>
      <c r="K108" s="125"/>
    </row>
    <row r="109" spans="1:11" ht="24">
      <c r="A109" s="123"/>
      <c r="B109" s="164">
        <v>0</v>
      </c>
      <c r="C109" s="165" t="s">
        <v>790</v>
      </c>
      <c r="D109" s="135" t="s">
        <v>790</v>
      </c>
      <c r="E109" s="135" t="s">
        <v>35</v>
      </c>
      <c r="F109" s="268" t="s">
        <v>273</v>
      </c>
      <c r="G109" s="269"/>
      <c r="H109" s="166" t="s">
        <v>791</v>
      </c>
      <c r="I109" s="167">
        <v>2.2000000000000002</v>
      </c>
      <c r="J109" s="168">
        <f t="shared" si="7"/>
        <v>0</v>
      </c>
      <c r="K109" s="125"/>
    </row>
    <row r="110" spans="1:11" ht="24">
      <c r="A110" s="123"/>
      <c r="B110" s="115">
        <v>10</v>
      </c>
      <c r="C110" s="11" t="s">
        <v>790</v>
      </c>
      <c r="D110" s="128" t="s">
        <v>790</v>
      </c>
      <c r="E110" s="128" t="s">
        <v>35</v>
      </c>
      <c r="F110" s="249" t="s">
        <v>272</v>
      </c>
      <c r="G110" s="250"/>
      <c r="H110" s="12" t="s">
        <v>791</v>
      </c>
      <c r="I110" s="16">
        <v>2.2000000000000002</v>
      </c>
      <c r="J110" s="117">
        <f t="shared" si="7"/>
        <v>22</v>
      </c>
      <c r="K110" s="125"/>
    </row>
    <row r="111" spans="1:11" ht="24">
      <c r="A111" s="123"/>
      <c r="B111" s="164">
        <v>0</v>
      </c>
      <c r="C111" s="165" t="s">
        <v>790</v>
      </c>
      <c r="D111" s="135" t="s">
        <v>790</v>
      </c>
      <c r="E111" s="135" t="s">
        <v>37</v>
      </c>
      <c r="F111" s="268" t="s">
        <v>273</v>
      </c>
      <c r="G111" s="269"/>
      <c r="H111" s="166" t="s">
        <v>791</v>
      </c>
      <c r="I111" s="167">
        <v>2.2000000000000002</v>
      </c>
      <c r="J111" s="168">
        <f t="shared" si="7"/>
        <v>0</v>
      </c>
      <c r="K111" s="125"/>
    </row>
    <row r="112" spans="1:11" ht="24">
      <c r="A112" s="123"/>
      <c r="B112" s="115">
        <v>10</v>
      </c>
      <c r="C112" s="11" t="s">
        <v>790</v>
      </c>
      <c r="D112" s="128" t="s">
        <v>790</v>
      </c>
      <c r="E112" s="128" t="s">
        <v>37</v>
      </c>
      <c r="F112" s="249" t="s">
        <v>272</v>
      </c>
      <c r="G112" s="250"/>
      <c r="H112" s="12" t="s">
        <v>791</v>
      </c>
      <c r="I112" s="16">
        <v>2.2000000000000002</v>
      </c>
      <c r="J112" s="117">
        <f t="shared" si="7"/>
        <v>22</v>
      </c>
      <c r="K112" s="125"/>
    </row>
    <row r="113" spans="1:11">
      <c r="A113" s="123"/>
      <c r="B113" s="115">
        <v>10</v>
      </c>
      <c r="C113" s="11" t="s">
        <v>794</v>
      </c>
      <c r="D113" s="128" t="s">
        <v>830</v>
      </c>
      <c r="E113" s="128" t="s">
        <v>795</v>
      </c>
      <c r="F113" s="249"/>
      <c r="G113" s="250"/>
      <c r="H113" s="12" t="s">
        <v>796</v>
      </c>
      <c r="I113" s="16">
        <v>1.4</v>
      </c>
      <c r="J113" s="117">
        <f t="shared" si="7"/>
        <v>14</v>
      </c>
      <c r="K113" s="125"/>
    </row>
    <row r="114" spans="1:11">
      <c r="A114" s="123"/>
      <c r="B114" s="115">
        <v>10</v>
      </c>
      <c r="C114" s="11" t="s">
        <v>794</v>
      </c>
      <c r="D114" s="128" t="s">
        <v>831</v>
      </c>
      <c r="E114" s="128" t="s">
        <v>797</v>
      </c>
      <c r="F114" s="249"/>
      <c r="G114" s="250"/>
      <c r="H114" s="12" t="s">
        <v>796</v>
      </c>
      <c r="I114" s="16">
        <v>1.69</v>
      </c>
      <c r="J114" s="117">
        <f t="shared" si="7"/>
        <v>16.899999999999999</v>
      </c>
      <c r="K114" s="125"/>
    </row>
    <row r="115" spans="1:11">
      <c r="A115" s="123"/>
      <c r="B115" s="115">
        <v>10</v>
      </c>
      <c r="C115" s="11" t="s">
        <v>794</v>
      </c>
      <c r="D115" s="128" t="s">
        <v>832</v>
      </c>
      <c r="E115" s="128" t="s">
        <v>798</v>
      </c>
      <c r="F115" s="249"/>
      <c r="G115" s="250"/>
      <c r="H115" s="12" t="s">
        <v>796</v>
      </c>
      <c r="I115" s="16">
        <v>1.98</v>
      </c>
      <c r="J115" s="117">
        <f t="shared" si="7"/>
        <v>19.8</v>
      </c>
      <c r="K115" s="125"/>
    </row>
    <row r="116" spans="1:11">
      <c r="A116" s="123"/>
      <c r="B116" s="115">
        <v>10</v>
      </c>
      <c r="C116" s="11" t="s">
        <v>794</v>
      </c>
      <c r="D116" s="128" t="s">
        <v>833</v>
      </c>
      <c r="E116" s="128" t="s">
        <v>799</v>
      </c>
      <c r="F116" s="249"/>
      <c r="G116" s="250"/>
      <c r="H116" s="12" t="s">
        <v>796</v>
      </c>
      <c r="I116" s="16">
        <v>2.3199999999999998</v>
      </c>
      <c r="J116" s="117">
        <f t="shared" si="7"/>
        <v>23.2</v>
      </c>
      <c r="K116" s="125"/>
    </row>
    <row r="117" spans="1:11">
      <c r="A117" s="123"/>
      <c r="B117" s="115">
        <v>10</v>
      </c>
      <c r="C117" s="11" t="s">
        <v>794</v>
      </c>
      <c r="D117" s="128" t="s">
        <v>834</v>
      </c>
      <c r="E117" s="128" t="s">
        <v>800</v>
      </c>
      <c r="F117" s="249"/>
      <c r="G117" s="250"/>
      <c r="H117" s="12" t="s">
        <v>796</v>
      </c>
      <c r="I117" s="16">
        <v>2.71</v>
      </c>
      <c r="J117" s="117">
        <f t="shared" si="7"/>
        <v>27.1</v>
      </c>
      <c r="K117" s="125"/>
    </row>
    <row r="118" spans="1:11">
      <c r="A118" s="123"/>
      <c r="B118" s="164">
        <v>0</v>
      </c>
      <c r="C118" s="165" t="s">
        <v>794</v>
      </c>
      <c r="D118" s="135" t="s">
        <v>835</v>
      </c>
      <c r="E118" s="135" t="s">
        <v>801</v>
      </c>
      <c r="F118" s="268"/>
      <c r="G118" s="269"/>
      <c r="H118" s="166" t="s">
        <v>796</v>
      </c>
      <c r="I118" s="167">
        <v>3.15</v>
      </c>
      <c r="J118" s="168">
        <f t="shared" si="7"/>
        <v>0</v>
      </c>
      <c r="K118" s="125"/>
    </row>
    <row r="119" spans="1:11">
      <c r="A119" s="123"/>
      <c r="B119" s="115">
        <v>10</v>
      </c>
      <c r="C119" s="11" t="s">
        <v>794</v>
      </c>
      <c r="D119" s="128" t="s">
        <v>836</v>
      </c>
      <c r="E119" s="128" t="s">
        <v>802</v>
      </c>
      <c r="F119" s="249"/>
      <c r="G119" s="250"/>
      <c r="H119" s="12" t="s">
        <v>796</v>
      </c>
      <c r="I119" s="16">
        <v>3.63</v>
      </c>
      <c r="J119" s="117">
        <f t="shared" si="7"/>
        <v>36.299999999999997</v>
      </c>
      <c r="K119" s="125"/>
    </row>
    <row r="120" spans="1:11" ht="13.5" thickBot="1">
      <c r="A120" s="123"/>
      <c r="B120" s="115">
        <v>10</v>
      </c>
      <c r="C120" s="11" t="s">
        <v>794</v>
      </c>
      <c r="D120" s="128" t="s">
        <v>837</v>
      </c>
      <c r="E120" s="128" t="s">
        <v>803</v>
      </c>
      <c r="F120" s="249"/>
      <c r="G120" s="250"/>
      <c r="H120" s="12" t="s">
        <v>796</v>
      </c>
      <c r="I120" s="16">
        <v>4.17</v>
      </c>
      <c r="J120" s="117">
        <f t="shared" si="7"/>
        <v>41.7</v>
      </c>
      <c r="K120" s="125"/>
    </row>
    <row r="121" spans="1:11" ht="14.25" thickTop="1" thickBot="1">
      <c r="A121" s="123"/>
      <c r="B121" s="233"/>
      <c r="C121" s="234"/>
      <c r="D121" s="234"/>
      <c r="E121" s="234"/>
      <c r="F121" s="272"/>
      <c r="G121" s="272"/>
      <c r="H121" s="234" t="s">
        <v>1006</v>
      </c>
      <c r="I121" s="234"/>
      <c r="J121" s="235"/>
      <c r="K121" s="125"/>
    </row>
    <row r="122" spans="1:11" ht="24.75" customHeight="1" thickTop="1">
      <c r="A122" s="123"/>
      <c r="B122" s="115">
        <v>50</v>
      </c>
      <c r="C122" s="11" t="s">
        <v>1007</v>
      </c>
      <c r="D122" s="128"/>
      <c r="E122" s="128" t="s">
        <v>29</v>
      </c>
      <c r="F122" s="249" t="s">
        <v>733</v>
      </c>
      <c r="G122" s="250"/>
      <c r="H122" s="12" t="s">
        <v>1022</v>
      </c>
      <c r="I122" s="16">
        <v>0.27</v>
      </c>
      <c r="J122" s="117">
        <f>'Shipping Invoice (FR)'!J122*B122</f>
        <v>13.5</v>
      </c>
      <c r="K122" s="125"/>
    </row>
    <row r="123" spans="1:11" ht="36">
      <c r="A123" s="123"/>
      <c r="B123" s="115">
        <v>2</v>
      </c>
      <c r="C123" s="11" t="s">
        <v>1008</v>
      </c>
      <c r="D123" s="128"/>
      <c r="E123" s="128"/>
      <c r="F123" s="249"/>
      <c r="G123" s="250"/>
      <c r="H123" s="12" t="s">
        <v>1010</v>
      </c>
      <c r="I123" s="16">
        <v>101.08</v>
      </c>
      <c r="J123" s="117">
        <f>'Shipping Invoice (FR)'!J123*B123</f>
        <v>202.16</v>
      </c>
      <c r="K123" s="125"/>
    </row>
    <row r="124" spans="1:11" ht="36">
      <c r="A124" s="123"/>
      <c r="B124" s="116">
        <v>2</v>
      </c>
      <c r="C124" s="13" t="s">
        <v>1009</v>
      </c>
      <c r="D124" s="129"/>
      <c r="E124" s="129"/>
      <c r="F124" s="251"/>
      <c r="G124" s="252"/>
      <c r="H124" s="14" t="s">
        <v>1011</v>
      </c>
      <c r="I124" s="17">
        <v>114.56</v>
      </c>
      <c r="J124" s="118">
        <f>'Shipping Invoice (FR)'!J124*B124</f>
        <v>229.12</v>
      </c>
      <c r="K124" s="125"/>
    </row>
    <row r="125" spans="1:11" ht="24">
      <c r="A125" s="123"/>
      <c r="B125" s="115">
        <v>100</v>
      </c>
      <c r="C125" s="11" t="s">
        <v>1012</v>
      </c>
      <c r="D125" s="128"/>
      <c r="E125" s="128" t="s">
        <v>733</v>
      </c>
      <c r="F125" s="249"/>
      <c r="G125" s="250"/>
      <c r="H125" s="12" t="s">
        <v>1013</v>
      </c>
      <c r="I125" s="16">
        <f>ROUND(0.11*0.9716,2)</f>
        <v>0.11</v>
      </c>
      <c r="J125" s="117">
        <f>I125*B125</f>
        <v>11</v>
      </c>
      <c r="K125" s="125"/>
    </row>
    <row r="126" spans="1:11" ht="24">
      <c r="A126" s="123"/>
      <c r="B126" s="116">
        <v>5</v>
      </c>
      <c r="C126" s="13" t="s">
        <v>860</v>
      </c>
      <c r="D126" s="129"/>
      <c r="E126" s="14" t="s">
        <v>29</v>
      </c>
      <c r="F126" s="251" t="s">
        <v>110</v>
      </c>
      <c r="G126" s="252"/>
      <c r="H126" s="14" t="s">
        <v>861</v>
      </c>
      <c r="I126" s="17">
        <v>0.76</v>
      </c>
      <c r="J126" s="118">
        <f t="shared" ref="J126" si="8">I126*B126</f>
        <v>3.8</v>
      </c>
      <c r="K126" s="125"/>
    </row>
    <row r="127" spans="1:11">
      <c r="A127" s="123"/>
      <c r="B127" s="15"/>
      <c r="C127" s="15"/>
      <c r="D127" s="15"/>
      <c r="E127" s="15"/>
      <c r="F127" s="15"/>
      <c r="G127" s="15"/>
      <c r="H127" s="15"/>
      <c r="I127" s="18" t="s">
        <v>255</v>
      </c>
      <c r="J127" s="119">
        <f>SUM(J23:J126)</f>
        <v>5438.4156319999984</v>
      </c>
      <c r="K127" s="125"/>
    </row>
    <row r="128" spans="1:11">
      <c r="A128" s="123"/>
      <c r="B128" s="15"/>
      <c r="C128" s="15"/>
      <c r="D128" s="15"/>
      <c r="E128" s="15"/>
      <c r="F128" s="15"/>
      <c r="G128" s="15"/>
      <c r="H128" s="15"/>
      <c r="I128" s="18" t="s">
        <v>876</v>
      </c>
      <c r="J128" s="119">
        <f>ROUND(J127*-0.05,2)</f>
        <v>-271.92</v>
      </c>
      <c r="K128" s="125"/>
    </row>
    <row r="129" spans="1:11" outlineLevel="1">
      <c r="A129" s="123"/>
      <c r="B129" s="15"/>
      <c r="C129" s="15"/>
      <c r="D129" s="15"/>
      <c r="E129" s="15"/>
      <c r="F129" s="15"/>
      <c r="G129" s="15"/>
      <c r="I129" s="18" t="s">
        <v>857</v>
      </c>
      <c r="J129" s="119">
        <v>0</v>
      </c>
      <c r="K129" s="125"/>
    </row>
    <row r="130" spans="1:11">
      <c r="A130" s="123"/>
      <c r="B130" s="15"/>
      <c r="C130" s="15"/>
      <c r="D130" s="15"/>
      <c r="E130" s="15"/>
      <c r="F130" s="15"/>
      <c r="G130" s="15"/>
      <c r="H130" s="15"/>
      <c r="I130" s="18" t="s">
        <v>257</v>
      </c>
      <c r="J130" s="119">
        <f>SUM(J127:J129)</f>
        <v>5166.4956319999983</v>
      </c>
      <c r="K130" s="125"/>
    </row>
    <row r="131" spans="1:11">
      <c r="A131" s="6"/>
      <c r="B131" s="7"/>
      <c r="C131" s="7"/>
      <c r="D131" s="7"/>
      <c r="E131" s="7"/>
      <c r="F131" s="7"/>
      <c r="G131" s="7"/>
      <c r="H131" s="7" t="s">
        <v>1023</v>
      </c>
      <c r="I131" s="7"/>
      <c r="J131" s="7"/>
      <c r="K131" s="8"/>
    </row>
    <row r="133" spans="1:11">
      <c r="H133" s="1" t="s">
        <v>850</v>
      </c>
      <c r="I133" s="95">
        <v>39.33</v>
      </c>
    </row>
    <row r="134" spans="1:11">
      <c r="H134" s="1" t="s">
        <v>705</v>
      </c>
      <c r="I134" s="95">
        <f>'Tax Invoice'!M11</f>
        <v>36.61</v>
      </c>
    </row>
    <row r="135" spans="1:11">
      <c r="H135" s="1" t="s">
        <v>708</v>
      </c>
      <c r="I135" s="95">
        <f>I136</f>
        <v>5550.3488993870506</v>
      </c>
    </row>
    <row r="136" spans="1:11">
      <c r="H136" s="1" t="s">
        <v>709</v>
      </c>
      <c r="I136" s="95">
        <f>I138/I134</f>
        <v>5550.3488993870506</v>
      </c>
    </row>
    <row r="137" spans="1:11">
      <c r="H137" s="1" t="s">
        <v>706</v>
      </c>
      <c r="I137" s="95">
        <f>I138</f>
        <v>203198.27320655991</v>
      </c>
    </row>
    <row r="138" spans="1:11">
      <c r="H138" s="1" t="s">
        <v>707</v>
      </c>
      <c r="I138" s="95">
        <f>J130*I133</f>
        <v>203198.27320655991</v>
      </c>
    </row>
    <row r="140" spans="1:11">
      <c r="H140" s="293" t="s">
        <v>1062</v>
      </c>
      <c r="I140" s="294">
        <v>20</v>
      </c>
    </row>
  </sheetData>
  <mergeCells count="108">
    <mergeCell ref="F121:G121"/>
    <mergeCell ref="F122:G122"/>
    <mergeCell ref="F123:G123"/>
    <mergeCell ref="F124:G124"/>
    <mergeCell ref="F125:G125"/>
    <mergeCell ref="F126:G126"/>
    <mergeCell ref="F46:G46"/>
    <mergeCell ref="F39:G39"/>
    <mergeCell ref="F42:G42"/>
    <mergeCell ref="F43:G43"/>
    <mergeCell ref="F120:G120"/>
    <mergeCell ref="F68:G68"/>
    <mergeCell ref="F69:G69"/>
    <mergeCell ref="F70:G70"/>
    <mergeCell ref="F71:G71"/>
    <mergeCell ref="F48:G48"/>
    <mergeCell ref="F55:G55"/>
    <mergeCell ref="F59:G59"/>
    <mergeCell ref="F60:G60"/>
    <mergeCell ref="F94:G94"/>
    <mergeCell ref="F114:G114"/>
    <mergeCell ref="F115:G115"/>
    <mergeCell ref="F116:G116"/>
    <mergeCell ref="F117:G117"/>
    <mergeCell ref="F118:G118"/>
    <mergeCell ref="F119:G119"/>
    <mergeCell ref="F53:G53"/>
    <mergeCell ref="F57:G57"/>
    <mergeCell ref="F54:G54"/>
    <mergeCell ref="F58:G58"/>
    <mergeCell ref="F49:G49"/>
    <mergeCell ref="F50:G50"/>
    <mergeCell ref="F51:G51"/>
    <mergeCell ref="F52:G52"/>
    <mergeCell ref="F61:G61"/>
    <mergeCell ref="F56:G56"/>
    <mergeCell ref="F81:G81"/>
    <mergeCell ref="F88:G88"/>
    <mergeCell ref="F87:G87"/>
    <mergeCell ref="F63:G63"/>
    <mergeCell ref="F62:G62"/>
    <mergeCell ref="F82:G82"/>
    <mergeCell ref="F66:G66"/>
    <mergeCell ref="F65:G65"/>
    <mergeCell ref="F67:G67"/>
    <mergeCell ref="F72:G72"/>
    <mergeCell ref="F64:G64"/>
    <mergeCell ref="F75:G75"/>
    <mergeCell ref="F80:G80"/>
    <mergeCell ref="F85:G85"/>
    <mergeCell ref="F86:G86"/>
    <mergeCell ref="F102:G102"/>
    <mergeCell ref="F104:G104"/>
    <mergeCell ref="F105:G105"/>
    <mergeCell ref="F101:G101"/>
    <mergeCell ref="F76:G76"/>
    <mergeCell ref="F77:G77"/>
    <mergeCell ref="F89:G89"/>
    <mergeCell ref="F78:G78"/>
    <mergeCell ref="F79:G79"/>
    <mergeCell ref="F112:G112"/>
    <mergeCell ref="F47:G47"/>
    <mergeCell ref="F113:G113"/>
    <mergeCell ref="F95:G95"/>
    <mergeCell ref="F96:G96"/>
    <mergeCell ref="F83:G83"/>
    <mergeCell ref="F84:G84"/>
    <mergeCell ref="F107:G107"/>
    <mergeCell ref="F108:G108"/>
    <mergeCell ref="F109:G109"/>
    <mergeCell ref="F110:G110"/>
    <mergeCell ref="F98:G98"/>
    <mergeCell ref="F99:G99"/>
    <mergeCell ref="F100:G100"/>
    <mergeCell ref="F91:G91"/>
    <mergeCell ref="F92:G92"/>
    <mergeCell ref="F93:G93"/>
    <mergeCell ref="F90:G90"/>
    <mergeCell ref="F111:G111"/>
    <mergeCell ref="F97:G97"/>
    <mergeCell ref="F106:G106"/>
    <mergeCell ref="F103:G103"/>
    <mergeCell ref="F73:G73"/>
    <mergeCell ref="F74:G74"/>
    <mergeCell ref="J10:J11"/>
    <mergeCell ref="J14:J16"/>
    <mergeCell ref="F21:G21"/>
    <mergeCell ref="F22:G22"/>
    <mergeCell ref="F44:G44"/>
    <mergeCell ref="F45:G45"/>
    <mergeCell ref="F28:G28"/>
    <mergeCell ref="F29:G29"/>
    <mergeCell ref="F30:G30"/>
    <mergeCell ref="F31:G31"/>
    <mergeCell ref="F23:G23"/>
    <mergeCell ref="F25:G25"/>
    <mergeCell ref="F26:G26"/>
    <mergeCell ref="F27:G27"/>
    <mergeCell ref="F24:G24"/>
    <mergeCell ref="F32:G32"/>
    <mergeCell ref="F33:G33"/>
    <mergeCell ref="F34:G34"/>
    <mergeCell ref="F35:G35"/>
    <mergeCell ref="F36:G36"/>
    <mergeCell ref="F37:G37"/>
    <mergeCell ref="F40:G40"/>
    <mergeCell ref="F41:G41"/>
    <mergeCell ref="F38:G38"/>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570E-2ABF-41AE-9844-53F8D7C35996}">
  <sheetPr>
    <tabColor rgb="FFFFFF00"/>
  </sheetPr>
  <dimension ref="A1:M138"/>
  <sheetViews>
    <sheetView zoomScale="90" zoomScaleNormal="90" workbookViewId="0">
      <selection activeCell="G31" sqref="G31:H31"/>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4" style="2" customWidth="1"/>
    <col min="6" max="6" width="17.140625" style="2" customWidth="1"/>
    <col min="7" max="8" width="8.5703125" style="2" customWidth="1"/>
    <col min="9" max="9" width="51.42578125" style="2" customWidth="1"/>
    <col min="10" max="10" width="11.42578125" style="2" customWidth="1"/>
    <col min="11" max="11" width="14.7109375" style="2" customWidth="1"/>
    <col min="12" max="12" width="2" style="2" customWidth="1"/>
    <col min="13" max="13" width="16.140625" style="2" customWidth="1"/>
    <col min="14" max="16384" width="9.140625" style="2"/>
  </cols>
  <sheetData>
    <row r="1" spans="1:12">
      <c r="A1" s="3"/>
      <c r="B1" s="4"/>
      <c r="C1" s="4"/>
      <c r="D1" s="4"/>
      <c r="E1" s="4"/>
      <c r="F1" s="4"/>
      <c r="G1" s="4"/>
      <c r="H1" s="4"/>
      <c r="I1" s="4"/>
      <c r="J1" s="4"/>
      <c r="K1" s="4"/>
      <c r="L1" s="5"/>
    </row>
    <row r="2" spans="1:12" ht="15.75">
      <c r="A2" s="123"/>
      <c r="B2" s="110" t="s">
        <v>134</v>
      </c>
      <c r="C2" s="124"/>
      <c r="D2" s="124"/>
      <c r="E2" s="124"/>
      <c r="F2" s="124"/>
      <c r="G2" s="124"/>
      <c r="H2" s="124"/>
      <c r="I2" s="124"/>
      <c r="J2" s="124"/>
      <c r="K2" s="111" t="s">
        <v>140</v>
      </c>
      <c r="L2" s="125"/>
    </row>
    <row r="3" spans="1:12">
      <c r="A3" s="123"/>
      <c r="B3" s="103" t="s">
        <v>135</v>
      </c>
      <c r="C3" s="124"/>
      <c r="D3" s="124"/>
      <c r="E3" s="124"/>
      <c r="F3" s="124"/>
      <c r="G3" s="124"/>
      <c r="H3" s="124"/>
      <c r="I3" s="124"/>
      <c r="J3" s="124"/>
      <c r="K3" s="124"/>
      <c r="L3" s="125"/>
    </row>
    <row r="4" spans="1:12">
      <c r="A4" s="123"/>
      <c r="B4" s="103" t="s">
        <v>136</v>
      </c>
      <c r="C4" s="124"/>
      <c r="D4" s="124"/>
      <c r="E4" s="124"/>
      <c r="F4" s="124"/>
      <c r="G4" s="124"/>
      <c r="H4" s="124"/>
      <c r="I4" s="124"/>
      <c r="J4" s="124"/>
      <c r="K4" s="124"/>
      <c r="L4" s="125"/>
    </row>
    <row r="5" spans="1:12">
      <c r="A5" s="123"/>
      <c r="B5" s="103" t="s">
        <v>137</v>
      </c>
      <c r="C5" s="124"/>
      <c r="D5" s="124"/>
      <c r="E5" s="124"/>
      <c r="F5" s="124"/>
      <c r="G5" s="124"/>
      <c r="H5" s="124"/>
      <c r="I5" s="124"/>
      <c r="J5" s="124"/>
      <c r="K5" s="124"/>
      <c r="L5" s="125"/>
    </row>
    <row r="6" spans="1:12">
      <c r="A6" s="123"/>
      <c r="B6" s="103" t="s">
        <v>138</v>
      </c>
      <c r="C6" s="124"/>
      <c r="D6" s="124"/>
      <c r="E6" s="124"/>
      <c r="F6" s="124"/>
      <c r="G6" s="124"/>
      <c r="H6" s="124"/>
      <c r="I6" s="124"/>
      <c r="J6" s="124"/>
      <c r="K6" s="124"/>
      <c r="L6" s="125"/>
    </row>
    <row r="7" spans="1:12">
      <c r="A7" s="123"/>
      <c r="B7" s="103" t="s">
        <v>139</v>
      </c>
      <c r="C7" s="124"/>
      <c r="D7" s="124"/>
      <c r="E7" s="124"/>
      <c r="F7" s="124"/>
      <c r="G7" s="124"/>
      <c r="H7" s="124"/>
      <c r="I7" s="124"/>
      <c r="J7" s="124"/>
      <c r="K7" s="124"/>
      <c r="L7" s="125"/>
    </row>
    <row r="8" spans="1:12">
      <c r="A8" s="123"/>
      <c r="B8" s="124"/>
      <c r="C8" s="124"/>
      <c r="D8" s="124"/>
      <c r="E8" s="124"/>
      <c r="F8" s="124"/>
      <c r="G8" s="124"/>
      <c r="H8" s="124"/>
      <c r="I8" s="124"/>
      <c r="J8" s="124"/>
      <c r="K8" s="124"/>
      <c r="L8" s="125"/>
    </row>
    <row r="9" spans="1:12">
      <c r="A9" s="123"/>
      <c r="B9" s="107" t="s">
        <v>0</v>
      </c>
      <c r="C9" s="108"/>
      <c r="D9" s="108"/>
      <c r="E9" s="108"/>
      <c r="F9" s="108"/>
      <c r="G9" s="109"/>
      <c r="H9" s="102"/>
      <c r="I9" s="105" t="s">
        <v>7</v>
      </c>
      <c r="J9" s="124"/>
      <c r="K9" s="105" t="s">
        <v>195</v>
      </c>
      <c r="L9" s="125"/>
    </row>
    <row r="10" spans="1:12" ht="15" customHeight="1">
      <c r="A10" s="123"/>
      <c r="B10" s="3" t="str">
        <f>' Invoice'!B10</f>
        <v>DUCHENE ERIC</v>
      </c>
      <c r="C10" s="4"/>
      <c r="D10" s="4"/>
      <c r="E10" s="4"/>
      <c r="F10" s="4"/>
      <c r="G10" s="5"/>
      <c r="H10" s="125"/>
      <c r="I10" s="246" t="str">
        <f>B10</f>
        <v>DUCHENE ERIC</v>
      </c>
      <c r="J10" s="124"/>
      <c r="K10" s="253">
        <v>53783</v>
      </c>
      <c r="L10" s="125"/>
    </row>
    <row r="11" spans="1:12">
      <c r="A11" s="123"/>
      <c r="B11" s="123" t="str">
        <f>' Invoice'!B11</f>
        <v>DOMAINE DE LA BERGERIE</v>
      </c>
      <c r="C11" s="124"/>
      <c r="D11" s="124"/>
      <c r="E11" s="124"/>
      <c r="F11" s="124"/>
      <c r="G11" s="125"/>
      <c r="H11" s="125"/>
      <c r="I11" s="126" t="str">
        <f t="shared" ref="I11:I16" si="0">B11</f>
        <v>DOMAINE DE LA BERGERIE</v>
      </c>
      <c r="J11" s="124"/>
      <c r="K11" s="254"/>
      <c r="L11" s="125"/>
    </row>
    <row r="12" spans="1:12">
      <c r="A12" s="123"/>
      <c r="B12" s="123" t="str">
        <f>' Invoice'!B12</f>
        <v>5115 Route des hauts du camp</v>
      </c>
      <c r="C12" s="124"/>
      <c r="D12" s="124"/>
      <c r="E12" s="124"/>
      <c r="F12" s="124"/>
      <c r="G12" s="125"/>
      <c r="H12" s="125"/>
      <c r="I12" s="126" t="str">
        <f t="shared" si="0"/>
        <v>5115 Route des hauts du camp</v>
      </c>
      <c r="J12" s="124"/>
      <c r="K12" s="124"/>
      <c r="L12" s="125"/>
    </row>
    <row r="13" spans="1:12">
      <c r="A13" s="123"/>
      <c r="B13" s="123" t="str">
        <f>' Invoice'!B13</f>
        <v>83330 Le CASTELLET</v>
      </c>
      <c r="C13" s="124"/>
      <c r="D13" s="124"/>
      <c r="E13" s="124"/>
      <c r="F13" s="124"/>
      <c r="G13" s="125"/>
      <c r="H13" s="125"/>
      <c r="I13" s="126" t="str">
        <f t="shared" si="0"/>
        <v>83330 Le CASTELLET</v>
      </c>
      <c r="J13" s="124"/>
      <c r="K13" s="105" t="s">
        <v>11</v>
      </c>
      <c r="L13" s="125"/>
    </row>
    <row r="14" spans="1:12" ht="15" customHeight="1">
      <c r="A14" s="123"/>
      <c r="B14" s="123" t="str">
        <f>' Invoice'!B14</f>
        <v>France</v>
      </c>
      <c r="C14" s="124"/>
      <c r="D14" s="124"/>
      <c r="E14" s="124"/>
      <c r="F14" s="124"/>
      <c r="G14" s="125"/>
      <c r="H14" s="125"/>
      <c r="I14" s="126" t="str">
        <f t="shared" si="0"/>
        <v>France</v>
      </c>
      <c r="J14" s="124"/>
      <c r="K14" s="255">
        <v>45377</v>
      </c>
      <c r="L14" s="125"/>
    </row>
    <row r="15" spans="1:12" ht="15" customHeight="1">
      <c r="A15" s="123"/>
      <c r="B15" s="244" t="str">
        <f>' Invoice'!B15</f>
        <v>TVA: FR18402494421</v>
      </c>
      <c r="C15" s="244"/>
      <c r="D15" s="244"/>
      <c r="E15" s="244"/>
      <c r="F15" s="124"/>
      <c r="G15" s="125"/>
      <c r="H15" s="125"/>
      <c r="I15" s="102" t="str">
        <f t="shared" si="0"/>
        <v>TVA: FR18402494421</v>
      </c>
      <c r="J15" s="124"/>
      <c r="K15" s="256"/>
      <c r="L15" s="125"/>
    </row>
    <row r="16" spans="1:12" ht="15" customHeight="1">
      <c r="A16" s="123"/>
      <c r="B16" s="130" t="str">
        <f>' Invoice'!B16</f>
        <v>EORI: FR40249442100025</v>
      </c>
      <c r="C16" s="130"/>
      <c r="D16" s="130"/>
      <c r="E16" s="130"/>
      <c r="F16" s="7"/>
      <c r="G16" s="8"/>
      <c r="H16" s="124"/>
      <c r="I16" s="131" t="str">
        <f t="shared" si="0"/>
        <v>EORI: FR40249442100025</v>
      </c>
      <c r="J16" s="124"/>
      <c r="K16" s="245"/>
      <c r="L16" s="125"/>
    </row>
    <row r="17" spans="1:13" ht="15" customHeight="1">
      <c r="A17" s="123"/>
      <c r="B17" s="124"/>
      <c r="C17" s="124"/>
      <c r="D17" s="124"/>
      <c r="E17" s="124"/>
      <c r="F17" s="124"/>
      <c r="G17" s="124"/>
      <c r="H17" s="124"/>
      <c r="I17" s="124"/>
      <c r="J17" s="10" t="s">
        <v>142</v>
      </c>
      <c r="K17" s="19" t="s">
        <v>851</v>
      </c>
      <c r="L17" s="125"/>
    </row>
    <row r="18" spans="1:13">
      <c r="A18" s="123"/>
      <c r="B18" s="124" t="s">
        <v>1031</v>
      </c>
      <c r="C18" s="124"/>
      <c r="D18" s="124"/>
      <c r="E18" s="124"/>
      <c r="F18" s="124"/>
      <c r="G18" s="124"/>
      <c r="H18" s="124"/>
      <c r="I18" s="124"/>
      <c r="J18" s="10" t="s">
        <v>143</v>
      </c>
      <c r="K18" s="19" t="s">
        <v>711</v>
      </c>
      <c r="L18" s="125"/>
    </row>
    <row r="19" spans="1:13" ht="18">
      <c r="A19" s="123"/>
      <c r="B19" s="124" t="s">
        <v>1032</v>
      </c>
      <c r="C19" s="124"/>
      <c r="D19" s="124"/>
      <c r="E19" s="124"/>
      <c r="F19" s="124"/>
      <c r="G19" s="124"/>
      <c r="H19" s="124"/>
      <c r="I19" s="124"/>
      <c r="J19" s="104" t="s">
        <v>258</v>
      </c>
      <c r="K19" s="112" t="s">
        <v>133</v>
      </c>
      <c r="L19" s="125"/>
    </row>
    <row r="20" spans="1:13">
      <c r="A20" s="123"/>
      <c r="B20" s="124"/>
      <c r="C20" s="124"/>
      <c r="D20" s="124"/>
      <c r="E20" s="124"/>
      <c r="F20" s="124"/>
      <c r="G20" s="124"/>
      <c r="H20" s="124"/>
      <c r="I20" s="124"/>
      <c r="J20" s="124"/>
      <c r="K20" s="124"/>
      <c r="L20" s="125"/>
    </row>
    <row r="21" spans="1:13">
      <c r="A21" s="123"/>
      <c r="B21" s="106" t="s">
        <v>198</v>
      </c>
      <c r="C21" s="106" t="s">
        <v>199</v>
      </c>
      <c r="D21" s="127" t="s">
        <v>284</v>
      </c>
      <c r="E21" s="127" t="s">
        <v>976</v>
      </c>
      <c r="F21" s="127" t="s">
        <v>200</v>
      </c>
      <c r="G21" s="257" t="s">
        <v>201</v>
      </c>
      <c r="H21" s="258"/>
      <c r="I21" s="106" t="s">
        <v>169</v>
      </c>
      <c r="J21" s="106" t="s">
        <v>202</v>
      </c>
      <c r="K21" s="106" t="s">
        <v>21</v>
      </c>
      <c r="L21" s="125"/>
    </row>
    <row r="22" spans="1:13">
      <c r="A22" s="123"/>
      <c r="B22" s="113"/>
      <c r="C22" s="113"/>
      <c r="D22" s="114"/>
      <c r="E22" s="114"/>
      <c r="F22" s="114"/>
      <c r="G22" s="259"/>
      <c r="H22" s="260"/>
      <c r="I22" s="113" t="s">
        <v>141</v>
      </c>
      <c r="J22" s="113"/>
      <c r="K22" s="113"/>
      <c r="L22" s="125"/>
    </row>
    <row r="23" spans="1:13" ht="35.1" customHeight="1">
      <c r="A23" s="123"/>
      <c r="B23" s="115">
        <v>4</v>
      </c>
      <c r="C23" s="11" t="s">
        <v>530</v>
      </c>
      <c r="D23" s="128" t="s">
        <v>530</v>
      </c>
      <c r="E23" s="128"/>
      <c r="F23" s="128" t="s">
        <v>699</v>
      </c>
      <c r="G23" s="249" t="s">
        <v>25</v>
      </c>
      <c r="H23" s="250"/>
      <c r="I23" s="12" t="s">
        <v>752</v>
      </c>
      <c r="J23" s="16">
        <v>30.26</v>
      </c>
      <c r="K23" s="117">
        <f t="shared" ref="K23:K86" si="1">J23*B23</f>
        <v>121.04</v>
      </c>
      <c r="L23" s="125"/>
    </row>
    <row r="24" spans="1:13" ht="35.1" customHeight="1" thickBot="1">
      <c r="A24" s="123"/>
      <c r="B24" s="175">
        <v>4</v>
      </c>
      <c r="C24" s="187" t="s">
        <v>867</v>
      </c>
      <c r="D24" s="177" t="s">
        <v>530</v>
      </c>
      <c r="E24" s="177"/>
      <c r="F24" s="177" t="s">
        <v>699</v>
      </c>
      <c r="G24" s="273" t="s">
        <v>26</v>
      </c>
      <c r="H24" s="274"/>
      <c r="I24" s="220" t="s">
        <v>868</v>
      </c>
      <c r="J24" s="179">
        <f>34.4*0.9716</f>
        <v>33.42304</v>
      </c>
      <c r="K24" s="180">
        <f t="shared" si="1"/>
        <v>133.69216</v>
      </c>
      <c r="L24" s="125"/>
      <c r="M24" s="136"/>
    </row>
    <row r="25" spans="1:13" ht="35.1" customHeight="1">
      <c r="A25" s="123"/>
      <c r="B25" s="169">
        <v>4</v>
      </c>
      <c r="C25" s="170" t="s">
        <v>869</v>
      </c>
      <c r="D25" s="171" t="s">
        <v>530</v>
      </c>
      <c r="E25" s="171"/>
      <c r="F25" s="171" t="s">
        <v>699</v>
      </c>
      <c r="G25" s="281" t="s">
        <v>25</v>
      </c>
      <c r="H25" s="282"/>
      <c r="I25" s="172" t="s">
        <v>871</v>
      </c>
      <c r="J25" s="173">
        <f>39.19*0.9716</f>
        <v>38.077003999999995</v>
      </c>
      <c r="K25" s="174">
        <f t="shared" si="1"/>
        <v>152.30801599999998</v>
      </c>
      <c r="L25" s="125"/>
      <c r="M25" s="136"/>
    </row>
    <row r="26" spans="1:13" ht="35.1" customHeight="1" thickBot="1">
      <c r="A26" s="123"/>
      <c r="B26" s="175">
        <v>4</v>
      </c>
      <c r="C26" s="176" t="s">
        <v>870</v>
      </c>
      <c r="D26" s="177" t="s">
        <v>530</v>
      </c>
      <c r="E26" s="177"/>
      <c r="F26" s="177" t="s">
        <v>699</v>
      </c>
      <c r="G26" s="273" t="s">
        <v>26</v>
      </c>
      <c r="H26" s="274"/>
      <c r="I26" s="178" t="s">
        <v>872</v>
      </c>
      <c r="J26" s="179">
        <f>41.29*0.9716</f>
        <v>40.117364000000002</v>
      </c>
      <c r="K26" s="180">
        <f t="shared" si="1"/>
        <v>160.46945600000001</v>
      </c>
      <c r="L26" s="125"/>
      <c r="M26" s="136"/>
    </row>
    <row r="27" spans="1:13" ht="35.1" customHeight="1">
      <c r="A27" s="123"/>
      <c r="B27" s="181">
        <v>0</v>
      </c>
      <c r="C27" s="182" t="s">
        <v>859</v>
      </c>
      <c r="D27" s="183" t="s">
        <v>530</v>
      </c>
      <c r="E27" s="183"/>
      <c r="F27" s="183" t="s">
        <v>699</v>
      </c>
      <c r="G27" s="283" t="s">
        <v>25</v>
      </c>
      <c r="H27" s="284"/>
      <c r="I27" s="184" t="s">
        <v>878</v>
      </c>
      <c r="J27" s="185">
        <v>21.52</v>
      </c>
      <c r="K27" s="186">
        <f t="shared" si="1"/>
        <v>0</v>
      </c>
      <c r="L27" s="125"/>
      <c r="M27" s="136"/>
    </row>
    <row r="28" spans="1:13" ht="35.1" customHeight="1" thickBot="1">
      <c r="A28" s="123"/>
      <c r="B28" s="175">
        <v>3</v>
      </c>
      <c r="C28" s="187" t="s">
        <v>859</v>
      </c>
      <c r="D28" s="177" t="s">
        <v>530</v>
      </c>
      <c r="E28" s="177"/>
      <c r="F28" s="177" t="s">
        <v>699</v>
      </c>
      <c r="G28" s="273" t="s">
        <v>26</v>
      </c>
      <c r="H28" s="274"/>
      <c r="I28" s="178" t="s">
        <v>877</v>
      </c>
      <c r="J28" s="179">
        <v>21.52</v>
      </c>
      <c r="K28" s="180">
        <f t="shared" si="1"/>
        <v>64.56</v>
      </c>
      <c r="L28" s="125"/>
      <c r="M28" s="137"/>
    </row>
    <row r="29" spans="1:13" ht="69.95" hidden="1" customHeight="1" thickBot="1">
      <c r="A29" s="123"/>
      <c r="B29" s="221">
        <v>0</v>
      </c>
      <c r="C29" s="222" t="s">
        <v>860</v>
      </c>
      <c r="D29" s="223"/>
      <c r="E29" s="223"/>
      <c r="F29" s="223" t="s">
        <v>29</v>
      </c>
      <c r="G29" s="275" t="s">
        <v>84</v>
      </c>
      <c r="H29" s="276"/>
      <c r="I29" s="224" t="s">
        <v>861</v>
      </c>
      <c r="J29" s="225">
        <v>0.76</v>
      </c>
      <c r="K29" s="226">
        <f t="shared" si="1"/>
        <v>0</v>
      </c>
      <c r="L29" s="125"/>
      <c r="M29" s="136" t="s">
        <v>1005</v>
      </c>
    </row>
    <row r="30" spans="1:13" ht="35.1" customHeight="1">
      <c r="A30" s="123"/>
      <c r="B30" s="188">
        <v>15</v>
      </c>
      <c r="C30" s="189" t="s">
        <v>863</v>
      </c>
      <c r="D30" s="190" t="s">
        <v>824</v>
      </c>
      <c r="E30" s="190"/>
      <c r="F30" s="190" t="s">
        <v>27</v>
      </c>
      <c r="G30" s="277" t="s">
        <v>107</v>
      </c>
      <c r="H30" s="278"/>
      <c r="I30" s="191" t="s">
        <v>862</v>
      </c>
      <c r="J30" s="192">
        <v>2.08</v>
      </c>
      <c r="K30" s="193">
        <f t="shared" si="1"/>
        <v>31.200000000000003</v>
      </c>
      <c r="L30" s="125"/>
      <c r="M30" s="136"/>
    </row>
    <row r="31" spans="1:13" ht="35.1" customHeight="1">
      <c r="A31" s="123"/>
      <c r="B31" s="115">
        <v>15</v>
      </c>
      <c r="C31" s="11" t="s">
        <v>863</v>
      </c>
      <c r="D31" s="128" t="s">
        <v>825</v>
      </c>
      <c r="E31" s="128"/>
      <c r="F31" s="128" t="s">
        <v>28</v>
      </c>
      <c r="G31" s="249" t="s">
        <v>107</v>
      </c>
      <c r="H31" s="250"/>
      <c r="I31" s="12" t="s">
        <v>862</v>
      </c>
      <c r="J31" s="16">
        <v>2.08</v>
      </c>
      <c r="K31" s="117">
        <f t="shared" si="1"/>
        <v>31.200000000000003</v>
      </c>
      <c r="L31" s="125"/>
      <c r="M31" s="136"/>
    </row>
    <row r="32" spans="1:13" ht="35.1" customHeight="1" thickBot="1">
      <c r="A32" s="123"/>
      <c r="B32" s="194">
        <v>15</v>
      </c>
      <c r="C32" s="195" t="s">
        <v>863</v>
      </c>
      <c r="D32" s="196" t="s">
        <v>504</v>
      </c>
      <c r="E32" s="196"/>
      <c r="F32" s="196" t="s">
        <v>29</v>
      </c>
      <c r="G32" s="279" t="s">
        <v>107</v>
      </c>
      <c r="H32" s="280"/>
      <c r="I32" s="197" t="s">
        <v>862</v>
      </c>
      <c r="J32" s="198">
        <v>2.08</v>
      </c>
      <c r="K32" s="199">
        <f t="shared" si="1"/>
        <v>31.200000000000003</v>
      </c>
      <c r="L32" s="125"/>
      <c r="M32" s="136"/>
    </row>
    <row r="33" spans="1:13" ht="35.1" customHeight="1">
      <c r="A33" s="123"/>
      <c r="B33" s="188">
        <v>15</v>
      </c>
      <c r="C33" s="189" t="s">
        <v>451</v>
      </c>
      <c r="D33" s="190" t="s">
        <v>824</v>
      </c>
      <c r="E33" s="190"/>
      <c r="F33" s="190" t="s">
        <v>27</v>
      </c>
      <c r="G33" s="277" t="s">
        <v>107</v>
      </c>
      <c r="H33" s="278"/>
      <c r="I33" s="191" t="s">
        <v>453</v>
      </c>
      <c r="J33" s="192">
        <v>2.96</v>
      </c>
      <c r="K33" s="193">
        <f t="shared" si="1"/>
        <v>44.4</v>
      </c>
      <c r="L33" s="125"/>
      <c r="M33" s="136"/>
    </row>
    <row r="34" spans="1:13" ht="35.1" customHeight="1">
      <c r="A34" s="123"/>
      <c r="B34" s="115">
        <v>15</v>
      </c>
      <c r="C34" s="11" t="s">
        <v>451</v>
      </c>
      <c r="D34" s="128" t="s">
        <v>825</v>
      </c>
      <c r="E34" s="128"/>
      <c r="F34" s="128" t="s">
        <v>28</v>
      </c>
      <c r="G34" s="249" t="s">
        <v>107</v>
      </c>
      <c r="H34" s="250"/>
      <c r="I34" s="12" t="s">
        <v>453</v>
      </c>
      <c r="J34" s="16">
        <v>2.96</v>
      </c>
      <c r="K34" s="117">
        <f t="shared" si="1"/>
        <v>44.4</v>
      </c>
      <c r="L34" s="125"/>
      <c r="M34" s="136"/>
    </row>
    <row r="35" spans="1:13" ht="35.1" customHeight="1" thickBot="1">
      <c r="A35" s="123"/>
      <c r="B35" s="194">
        <v>15</v>
      </c>
      <c r="C35" s="195" t="s">
        <v>451</v>
      </c>
      <c r="D35" s="196" t="s">
        <v>504</v>
      </c>
      <c r="E35" s="196"/>
      <c r="F35" s="196" t="s">
        <v>29</v>
      </c>
      <c r="G35" s="279" t="s">
        <v>107</v>
      </c>
      <c r="H35" s="280"/>
      <c r="I35" s="197" t="s">
        <v>453</v>
      </c>
      <c r="J35" s="198">
        <v>2.96</v>
      </c>
      <c r="K35" s="199">
        <f t="shared" si="1"/>
        <v>44.4</v>
      </c>
      <c r="L35" s="125"/>
      <c r="M35" s="136"/>
    </row>
    <row r="36" spans="1:13" ht="69.95" hidden="1" customHeight="1" thickBot="1">
      <c r="A36" s="123"/>
      <c r="B36" s="221">
        <v>0</v>
      </c>
      <c r="C36" s="222" t="s">
        <v>873</v>
      </c>
      <c r="D36" s="223" t="s">
        <v>825</v>
      </c>
      <c r="E36" s="223"/>
      <c r="F36" s="223"/>
      <c r="G36" s="275"/>
      <c r="H36" s="276"/>
      <c r="I36" s="224" t="s">
        <v>865</v>
      </c>
      <c r="J36" s="225">
        <v>79.67</v>
      </c>
      <c r="K36" s="226">
        <f t="shared" si="1"/>
        <v>0</v>
      </c>
      <c r="L36" s="125"/>
      <c r="M36" s="136" t="s">
        <v>1005</v>
      </c>
    </row>
    <row r="37" spans="1:13" ht="69.95" hidden="1" customHeight="1" thickBot="1">
      <c r="A37" s="123"/>
      <c r="B37" s="221">
        <v>0</v>
      </c>
      <c r="C37" s="222" t="s">
        <v>864</v>
      </c>
      <c r="D37" s="223" t="s">
        <v>504</v>
      </c>
      <c r="E37" s="223"/>
      <c r="F37" s="223"/>
      <c r="G37" s="275"/>
      <c r="H37" s="276"/>
      <c r="I37" s="224" t="s">
        <v>866</v>
      </c>
      <c r="J37" s="225">
        <v>74.69</v>
      </c>
      <c r="K37" s="226">
        <f t="shared" si="1"/>
        <v>0</v>
      </c>
      <c r="L37" s="125"/>
      <c r="M37" s="136" t="s">
        <v>1005</v>
      </c>
    </row>
    <row r="38" spans="1:13" ht="35.1" customHeight="1">
      <c r="A38" s="123"/>
      <c r="B38" s="188">
        <v>60</v>
      </c>
      <c r="C38" s="189" t="s">
        <v>782</v>
      </c>
      <c r="D38" s="190" t="s">
        <v>824</v>
      </c>
      <c r="E38" s="190"/>
      <c r="F38" s="190" t="s">
        <v>25</v>
      </c>
      <c r="G38" s="277"/>
      <c r="H38" s="278"/>
      <c r="I38" s="191" t="s">
        <v>783</v>
      </c>
      <c r="J38" s="192">
        <v>1.55</v>
      </c>
      <c r="K38" s="193">
        <f t="shared" si="1"/>
        <v>93</v>
      </c>
      <c r="L38" s="125"/>
    </row>
    <row r="39" spans="1:13" ht="35.1" customHeight="1" thickBot="1">
      <c r="A39" s="123"/>
      <c r="B39" s="194">
        <v>60</v>
      </c>
      <c r="C39" s="195" t="s">
        <v>782</v>
      </c>
      <c r="D39" s="196" t="s">
        <v>825</v>
      </c>
      <c r="E39" s="196"/>
      <c r="F39" s="196" t="s">
        <v>26</v>
      </c>
      <c r="G39" s="279"/>
      <c r="H39" s="280"/>
      <c r="I39" s="197" t="s">
        <v>783</v>
      </c>
      <c r="J39" s="198">
        <v>1.64</v>
      </c>
      <c r="K39" s="199">
        <f t="shared" si="1"/>
        <v>98.399999999999991</v>
      </c>
      <c r="L39" s="125"/>
    </row>
    <row r="40" spans="1:13" ht="35.1" customHeight="1">
      <c r="A40" s="123"/>
      <c r="B40" s="188">
        <v>70</v>
      </c>
      <c r="C40" s="189" t="s">
        <v>778</v>
      </c>
      <c r="D40" s="190" t="s">
        <v>504</v>
      </c>
      <c r="E40" s="190"/>
      <c r="F40" s="190" t="s">
        <v>779</v>
      </c>
      <c r="G40" s="277" t="s">
        <v>107</v>
      </c>
      <c r="H40" s="278"/>
      <c r="I40" s="191" t="s">
        <v>780</v>
      </c>
      <c r="J40" s="192">
        <v>1.54</v>
      </c>
      <c r="K40" s="193">
        <f t="shared" si="1"/>
        <v>107.8</v>
      </c>
      <c r="L40" s="125"/>
    </row>
    <row r="41" spans="1:13" ht="35.1" customHeight="1" thickBot="1">
      <c r="A41" s="123"/>
      <c r="B41" s="194">
        <v>70</v>
      </c>
      <c r="C41" s="195" t="s">
        <v>778</v>
      </c>
      <c r="D41" s="196" t="s">
        <v>823</v>
      </c>
      <c r="E41" s="196"/>
      <c r="F41" s="196" t="s">
        <v>781</v>
      </c>
      <c r="G41" s="279" t="s">
        <v>107</v>
      </c>
      <c r="H41" s="280"/>
      <c r="I41" s="197" t="s">
        <v>780</v>
      </c>
      <c r="J41" s="198">
        <v>1.64</v>
      </c>
      <c r="K41" s="199">
        <f t="shared" si="1"/>
        <v>114.8</v>
      </c>
      <c r="L41" s="125"/>
    </row>
    <row r="42" spans="1:13" ht="35.1" customHeight="1">
      <c r="A42" s="123"/>
      <c r="B42" s="188">
        <v>80</v>
      </c>
      <c r="C42" s="189" t="s">
        <v>786</v>
      </c>
      <c r="D42" s="190" t="s">
        <v>828</v>
      </c>
      <c r="E42" s="190"/>
      <c r="F42" s="190" t="s">
        <v>25</v>
      </c>
      <c r="G42" s="277"/>
      <c r="H42" s="278"/>
      <c r="I42" s="191" t="s">
        <v>787</v>
      </c>
      <c r="J42" s="192">
        <v>0.61</v>
      </c>
      <c r="K42" s="193">
        <f t="shared" si="1"/>
        <v>48.8</v>
      </c>
      <c r="L42" s="125"/>
    </row>
    <row r="43" spans="1:13" ht="35.1" customHeight="1" thickBot="1">
      <c r="A43" s="123"/>
      <c r="B43" s="194">
        <v>80</v>
      </c>
      <c r="C43" s="195" t="s">
        <v>786</v>
      </c>
      <c r="D43" s="196" t="s">
        <v>829</v>
      </c>
      <c r="E43" s="196"/>
      <c r="F43" s="196" t="s">
        <v>26</v>
      </c>
      <c r="G43" s="279"/>
      <c r="H43" s="280"/>
      <c r="I43" s="197" t="s">
        <v>787</v>
      </c>
      <c r="J43" s="198">
        <v>0.68</v>
      </c>
      <c r="K43" s="199">
        <f t="shared" si="1"/>
        <v>54.400000000000006</v>
      </c>
      <c r="L43" s="125"/>
    </row>
    <row r="44" spans="1:13" ht="35.1" customHeight="1">
      <c r="A44" s="123"/>
      <c r="B44" s="188">
        <v>80</v>
      </c>
      <c r="C44" s="189" t="s">
        <v>722</v>
      </c>
      <c r="D44" s="190" t="s">
        <v>807</v>
      </c>
      <c r="E44" s="190"/>
      <c r="F44" s="190" t="s">
        <v>25</v>
      </c>
      <c r="G44" s="277"/>
      <c r="H44" s="278"/>
      <c r="I44" s="191" t="s">
        <v>723</v>
      </c>
      <c r="J44" s="192">
        <v>0.39</v>
      </c>
      <c r="K44" s="193">
        <f t="shared" si="1"/>
        <v>31.200000000000003</v>
      </c>
      <c r="L44" s="125"/>
    </row>
    <row r="45" spans="1:13" ht="35.1" customHeight="1" thickBot="1">
      <c r="A45" s="123"/>
      <c r="B45" s="194">
        <v>80</v>
      </c>
      <c r="C45" s="195" t="s">
        <v>722</v>
      </c>
      <c r="D45" s="196" t="s">
        <v>808</v>
      </c>
      <c r="E45" s="196"/>
      <c r="F45" s="196" t="s">
        <v>26</v>
      </c>
      <c r="G45" s="279"/>
      <c r="H45" s="280"/>
      <c r="I45" s="197" t="s">
        <v>723</v>
      </c>
      <c r="J45" s="198">
        <v>0.46</v>
      </c>
      <c r="K45" s="199">
        <f t="shared" si="1"/>
        <v>36.800000000000004</v>
      </c>
      <c r="L45" s="125"/>
    </row>
    <row r="46" spans="1:13" ht="69.95" customHeight="1" thickBot="1">
      <c r="A46" s="123"/>
      <c r="B46" s="206">
        <v>10</v>
      </c>
      <c r="C46" s="207" t="s">
        <v>750</v>
      </c>
      <c r="D46" s="208" t="s">
        <v>750</v>
      </c>
      <c r="E46" s="208"/>
      <c r="F46" s="208"/>
      <c r="G46" s="285"/>
      <c r="H46" s="286"/>
      <c r="I46" s="209" t="s">
        <v>751</v>
      </c>
      <c r="J46" s="210">
        <v>28.28</v>
      </c>
      <c r="K46" s="211">
        <f t="shared" si="1"/>
        <v>282.8</v>
      </c>
      <c r="L46" s="125"/>
    </row>
    <row r="47" spans="1:13" ht="35.1" customHeight="1">
      <c r="A47" s="123"/>
      <c r="B47" s="188">
        <v>100</v>
      </c>
      <c r="C47" s="189" t="s">
        <v>793</v>
      </c>
      <c r="D47" s="190" t="s">
        <v>793</v>
      </c>
      <c r="E47" s="190"/>
      <c r="F47" s="190"/>
      <c r="G47" s="277"/>
      <c r="H47" s="278"/>
      <c r="I47" s="191" t="s">
        <v>849</v>
      </c>
      <c r="J47" s="192">
        <v>3.35</v>
      </c>
      <c r="K47" s="193">
        <f t="shared" si="1"/>
        <v>335</v>
      </c>
      <c r="L47" s="125"/>
    </row>
    <row r="48" spans="1:13" ht="35.1" customHeight="1" thickBot="1">
      <c r="A48" s="123"/>
      <c r="B48" s="175">
        <v>100</v>
      </c>
      <c r="C48" s="187" t="s">
        <v>874</v>
      </c>
      <c r="D48" s="177" t="s">
        <v>793</v>
      </c>
      <c r="E48" s="177"/>
      <c r="F48" s="177" t="s">
        <v>272</v>
      </c>
      <c r="G48" s="273"/>
      <c r="H48" s="274"/>
      <c r="I48" s="178" t="s">
        <v>875</v>
      </c>
      <c r="J48" s="179">
        <f>4.1*0.9716</f>
        <v>3.9835599999999998</v>
      </c>
      <c r="K48" s="180">
        <f t="shared" si="1"/>
        <v>398.35599999999999</v>
      </c>
      <c r="L48" s="125"/>
      <c r="M48" s="136"/>
    </row>
    <row r="49" spans="1:13" ht="35.1" customHeight="1">
      <c r="A49" s="123"/>
      <c r="B49" s="188">
        <v>30</v>
      </c>
      <c r="C49" s="189" t="s">
        <v>757</v>
      </c>
      <c r="D49" s="190" t="s">
        <v>816</v>
      </c>
      <c r="E49" s="190"/>
      <c r="F49" s="190" t="s">
        <v>273</v>
      </c>
      <c r="G49" s="277"/>
      <c r="H49" s="278"/>
      <c r="I49" s="191" t="s">
        <v>758</v>
      </c>
      <c r="J49" s="192">
        <v>1.74</v>
      </c>
      <c r="K49" s="193">
        <f t="shared" si="1"/>
        <v>52.2</v>
      </c>
      <c r="L49" s="125"/>
    </row>
    <row r="50" spans="1:13" ht="35.1" customHeight="1">
      <c r="A50" s="123"/>
      <c r="B50" s="115">
        <v>30</v>
      </c>
      <c r="C50" s="11" t="s">
        <v>757</v>
      </c>
      <c r="D50" s="128" t="s">
        <v>817</v>
      </c>
      <c r="E50" s="128"/>
      <c r="F50" s="128" t="s">
        <v>272</v>
      </c>
      <c r="G50" s="249"/>
      <c r="H50" s="250"/>
      <c r="I50" s="12" t="s">
        <v>758</v>
      </c>
      <c r="J50" s="16">
        <v>1.74</v>
      </c>
      <c r="K50" s="117">
        <f t="shared" si="1"/>
        <v>52.2</v>
      </c>
      <c r="L50" s="125"/>
    </row>
    <row r="51" spans="1:13" ht="35.1" customHeight="1">
      <c r="A51" s="123"/>
      <c r="B51" s="115">
        <v>30</v>
      </c>
      <c r="C51" s="11" t="s">
        <v>757</v>
      </c>
      <c r="D51" s="128" t="s">
        <v>818</v>
      </c>
      <c r="E51" s="128"/>
      <c r="F51" s="128" t="s">
        <v>759</v>
      </c>
      <c r="G51" s="249"/>
      <c r="H51" s="250"/>
      <c r="I51" s="12" t="s">
        <v>758</v>
      </c>
      <c r="J51" s="16">
        <v>1.45</v>
      </c>
      <c r="K51" s="117">
        <f t="shared" si="1"/>
        <v>43.5</v>
      </c>
      <c r="L51" s="125"/>
    </row>
    <row r="52" spans="1:13" ht="35.1" customHeight="1" thickBot="1">
      <c r="A52" s="123"/>
      <c r="B52" s="194">
        <v>30</v>
      </c>
      <c r="C52" s="195" t="s">
        <v>757</v>
      </c>
      <c r="D52" s="196" t="s">
        <v>819</v>
      </c>
      <c r="E52" s="196"/>
      <c r="F52" s="196" t="s">
        <v>760</v>
      </c>
      <c r="G52" s="279"/>
      <c r="H52" s="280"/>
      <c r="I52" s="197" t="s">
        <v>758</v>
      </c>
      <c r="J52" s="198">
        <v>1.45</v>
      </c>
      <c r="K52" s="199">
        <f t="shared" si="1"/>
        <v>43.5</v>
      </c>
      <c r="L52" s="125"/>
    </row>
    <row r="53" spans="1:13" ht="24">
      <c r="A53" s="123"/>
      <c r="B53" s="188">
        <v>30</v>
      </c>
      <c r="C53" s="189" t="s">
        <v>769</v>
      </c>
      <c r="D53" s="190" t="s">
        <v>820</v>
      </c>
      <c r="E53" s="190"/>
      <c r="F53" s="190" t="s">
        <v>273</v>
      </c>
      <c r="G53" s="277" t="s">
        <v>770</v>
      </c>
      <c r="H53" s="278"/>
      <c r="I53" s="191" t="s">
        <v>771</v>
      </c>
      <c r="J53" s="192">
        <v>1.67</v>
      </c>
      <c r="K53" s="193">
        <f t="shared" si="1"/>
        <v>50.099999999999994</v>
      </c>
      <c r="L53" s="125"/>
    </row>
    <row r="54" spans="1:13" ht="24">
      <c r="A54" s="123"/>
      <c r="B54" s="115">
        <v>30</v>
      </c>
      <c r="C54" s="11" t="s">
        <v>769</v>
      </c>
      <c r="D54" s="128" t="s">
        <v>820</v>
      </c>
      <c r="E54" s="128"/>
      <c r="F54" s="128" t="s">
        <v>272</v>
      </c>
      <c r="G54" s="249" t="s">
        <v>770</v>
      </c>
      <c r="H54" s="250"/>
      <c r="I54" s="12" t="s">
        <v>771</v>
      </c>
      <c r="J54" s="16">
        <v>1.67</v>
      </c>
      <c r="K54" s="117">
        <f t="shared" si="1"/>
        <v>50.099999999999994</v>
      </c>
      <c r="L54" s="125"/>
    </row>
    <row r="55" spans="1:13" ht="24">
      <c r="A55" s="123"/>
      <c r="B55" s="145">
        <v>0</v>
      </c>
      <c r="C55" s="146" t="s">
        <v>769</v>
      </c>
      <c r="D55" s="147" t="s">
        <v>822</v>
      </c>
      <c r="E55" s="147"/>
      <c r="F55" s="147" t="s">
        <v>273</v>
      </c>
      <c r="G55" s="266" t="s">
        <v>773</v>
      </c>
      <c r="H55" s="267"/>
      <c r="I55" s="148" t="s">
        <v>771</v>
      </c>
      <c r="J55" s="149">
        <v>1.67</v>
      </c>
      <c r="K55" s="150">
        <f t="shared" si="1"/>
        <v>0</v>
      </c>
      <c r="L55" s="125"/>
      <c r="M55" s="136"/>
    </row>
    <row r="56" spans="1:13" ht="24">
      <c r="A56" s="123"/>
      <c r="B56" s="115">
        <v>30</v>
      </c>
      <c r="C56" s="11" t="s">
        <v>769</v>
      </c>
      <c r="D56" s="128" t="s">
        <v>822</v>
      </c>
      <c r="E56" s="128"/>
      <c r="F56" s="128" t="s">
        <v>272</v>
      </c>
      <c r="G56" s="249" t="s">
        <v>773</v>
      </c>
      <c r="H56" s="250"/>
      <c r="I56" s="12" t="s">
        <v>771</v>
      </c>
      <c r="J56" s="16">
        <v>1.67</v>
      </c>
      <c r="K56" s="117">
        <f t="shared" si="1"/>
        <v>50.099999999999994</v>
      </c>
      <c r="L56" s="125"/>
      <c r="M56" s="136"/>
    </row>
    <row r="57" spans="1:13" ht="24">
      <c r="A57" s="123"/>
      <c r="B57" s="115">
        <v>30</v>
      </c>
      <c r="C57" s="11" t="s">
        <v>769</v>
      </c>
      <c r="D57" s="128" t="s">
        <v>821</v>
      </c>
      <c r="E57" s="128"/>
      <c r="F57" s="128" t="s">
        <v>273</v>
      </c>
      <c r="G57" s="249" t="s">
        <v>772</v>
      </c>
      <c r="H57" s="250"/>
      <c r="I57" s="12" t="s">
        <v>771</v>
      </c>
      <c r="J57" s="16">
        <v>1.67</v>
      </c>
      <c r="K57" s="117">
        <f t="shared" si="1"/>
        <v>50.099999999999994</v>
      </c>
      <c r="L57" s="125"/>
      <c r="M57" s="136"/>
    </row>
    <row r="58" spans="1:13" ht="24">
      <c r="A58" s="123"/>
      <c r="B58" s="154">
        <v>13</v>
      </c>
      <c r="C58" s="152" t="s">
        <v>769</v>
      </c>
      <c r="D58" s="155" t="s">
        <v>821</v>
      </c>
      <c r="E58" s="155"/>
      <c r="F58" s="155" t="s">
        <v>272</v>
      </c>
      <c r="G58" s="270" t="s">
        <v>772</v>
      </c>
      <c r="H58" s="271"/>
      <c r="I58" s="163" t="s">
        <v>771</v>
      </c>
      <c r="J58" s="162">
        <v>1.67</v>
      </c>
      <c r="K58" s="160">
        <f t="shared" si="1"/>
        <v>21.71</v>
      </c>
      <c r="L58" s="125"/>
      <c r="M58" s="136"/>
    </row>
    <row r="59" spans="1:13" ht="24">
      <c r="A59" s="123"/>
      <c r="B59" s="145">
        <v>0</v>
      </c>
      <c r="C59" s="146" t="s">
        <v>769</v>
      </c>
      <c r="D59" s="147" t="s">
        <v>821</v>
      </c>
      <c r="E59" s="147"/>
      <c r="F59" s="147" t="s">
        <v>273</v>
      </c>
      <c r="G59" s="266" t="s">
        <v>858</v>
      </c>
      <c r="H59" s="267"/>
      <c r="I59" s="148" t="s">
        <v>771</v>
      </c>
      <c r="J59" s="149">
        <v>1.67</v>
      </c>
      <c r="K59" s="150">
        <f t="shared" si="1"/>
        <v>0</v>
      </c>
      <c r="L59" s="125"/>
      <c r="M59" s="136"/>
    </row>
    <row r="60" spans="1:13" ht="24.75" thickBot="1">
      <c r="A60" s="123"/>
      <c r="B60" s="200">
        <v>0</v>
      </c>
      <c r="C60" s="201" t="s">
        <v>769</v>
      </c>
      <c r="D60" s="202" t="s">
        <v>821</v>
      </c>
      <c r="E60" s="202"/>
      <c r="F60" s="202" t="s">
        <v>272</v>
      </c>
      <c r="G60" s="287" t="s">
        <v>858</v>
      </c>
      <c r="H60" s="288"/>
      <c r="I60" s="203" t="s">
        <v>771</v>
      </c>
      <c r="J60" s="204">
        <v>1.67</v>
      </c>
      <c r="K60" s="205">
        <f t="shared" si="1"/>
        <v>0</v>
      </c>
      <c r="L60" s="125"/>
      <c r="M60" s="136"/>
    </row>
    <row r="61" spans="1:13" ht="69.95" customHeight="1" thickBot="1">
      <c r="A61" s="123"/>
      <c r="B61" s="206">
        <v>30</v>
      </c>
      <c r="C61" s="207" t="s">
        <v>763</v>
      </c>
      <c r="D61" s="208" t="s">
        <v>763</v>
      </c>
      <c r="E61" s="208"/>
      <c r="F61" s="208"/>
      <c r="G61" s="285"/>
      <c r="H61" s="286"/>
      <c r="I61" s="209" t="s">
        <v>764</v>
      </c>
      <c r="J61" s="210">
        <v>1.54</v>
      </c>
      <c r="K61" s="211">
        <f t="shared" si="1"/>
        <v>46.2</v>
      </c>
      <c r="L61" s="125"/>
    </row>
    <row r="62" spans="1:13" ht="69.95" customHeight="1" thickBot="1">
      <c r="A62" s="123"/>
      <c r="B62" s="206">
        <v>30</v>
      </c>
      <c r="C62" s="207" t="s">
        <v>767</v>
      </c>
      <c r="D62" s="208" t="s">
        <v>767</v>
      </c>
      <c r="E62" s="208"/>
      <c r="F62" s="208"/>
      <c r="G62" s="285"/>
      <c r="H62" s="286"/>
      <c r="I62" s="209" t="s">
        <v>768</v>
      </c>
      <c r="J62" s="210">
        <v>1.06</v>
      </c>
      <c r="K62" s="211">
        <f t="shared" si="1"/>
        <v>31.8</v>
      </c>
      <c r="L62" s="125"/>
    </row>
    <row r="63" spans="1:13" ht="69.95" customHeight="1" thickBot="1">
      <c r="A63" s="123"/>
      <c r="B63" s="206">
        <v>40</v>
      </c>
      <c r="C63" s="207" t="s">
        <v>765</v>
      </c>
      <c r="D63" s="208" t="s">
        <v>765</v>
      </c>
      <c r="E63" s="208"/>
      <c r="F63" s="208"/>
      <c r="G63" s="285"/>
      <c r="H63" s="286"/>
      <c r="I63" s="209" t="s">
        <v>766</v>
      </c>
      <c r="J63" s="210">
        <v>1.64</v>
      </c>
      <c r="K63" s="211">
        <f t="shared" si="1"/>
        <v>65.599999999999994</v>
      </c>
      <c r="L63" s="125"/>
    </row>
    <row r="64" spans="1:13" ht="69.95" customHeight="1" thickBot="1">
      <c r="A64" s="123"/>
      <c r="B64" s="206">
        <v>30</v>
      </c>
      <c r="C64" s="207" t="s">
        <v>761</v>
      </c>
      <c r="D64" s="208" t="s">
        <v>761</v>
      </c>
      <c r="E64" s="208"/>
      <c r="F64" s="208"/>
      <c r="G64" s="285"/>
      <c r="H64" s="286"/>
      <c r="I64" s="209" t="s">
        <v>762</v>
      </c>
      <c r="J64" s="210">
        <v>0.87</v>
      </c>
      <c r="K64" s="211">
        <f t="shared" si="1"/>
        <v>26.1</v>
      </c>
      <c r="L64" s="125"/>
    </row>
    <row r="65" spans="1:12" ht="69.95" customHeight="1" thickBot="1">
      <c r="A65" s="123"/>
      <c r="B65" s="206">
        <v>30</v>
      </c>
      <c r="C65" s="207" t="s">
        <v>753</v>
      </c>
      <c r="D65" s="208" t="s">
        <v>753</v>
      </c>
      <c r="E65" s="208"/>
      <c r="F65" s="208"/>
      <c r="G65" s="285"/>
      <c r="H65" s="286"/>
      <c r="I65" s="209" t="s">
        <v>754</v>
      </c>
      <c r="J65" s="210">
        <v>1.64</v>
      </c>
      <c r="K65" s="211">
        <f t="shared" si="1"/>
        <v>49.199999999999996</v>
      </c>
      <c r="L65" s="125"/>
    </row>
    <row r="66" spans="1:12" ht="69.95" customHeight="1" thickBot="1">
      <c r="A66" s="123"/>
      <c r="B66" s="206">
        <v>30</v>
      </c>
      <c r="C66" s="207" t="s">
        <v>774</v>
      </c>
      <c r="D66" s="208" t="s">
        <v>774</v>
      </c>
      <c r="E66" s="208"/>
      <c r="F66" s="208"/>
      <c r="G66" s="285"/>
      <c r="H66" s="286"/>
      <c r="I66" s="209" t="s">
        <v>775</v>
      </c>
      <c r="J66" s="210">
        <v>2.16</v>
      </c>
      <c r="K66" s="211">
        <f t="shared" si="1"/>
        <v>64.800000000000011</v>
      </c>
      <c r="L66" s="125"/>
    </row>
    <row r="67" spans="1:12" ht="69.95" customHeight="1" thickBot="1">
      <c r="A67" s="123"/>
      <c r="B67" s="206">
        <v>30</v>
      </c>
      <c r="C67" s="207" t="s">
        <v>755</v>
      </c>
      <c r="D67" s="208" t="s">
        <v>755</v>
      </c>
      <c r="E67" s="208"/>
      <c r="F67" s="208"/>
      <c r="G67" s="285"/>
      <c r="H67" s="286"/>
      <c r="I67" s="209" t="s">
        <v>756</v>
      </c>
      <c r="J67" s="210">
        <v>2.04</v>
      </c>
      <c r="K67" s="211">
        <f t="shared" si="1"/>
        <v>61.2</v>
      </c>
      <c r="L67" s="125"/>
    </row>
    <row r="68" spans="1:12" ht="35.1" customHeight="1">
      <c r="A68" s="123"/>
      <c r="B68" s="188">
        <v>30</v>
      </c>
      <c r="C68" s="189" t="s">
        <v>597</v>
      </c>
      <c r="D68" s="190" t="s">
        <v>838</v>
      </c>
      <c r="E68" s="190"/>
      <c r="F68" s="190" t="s">
        <v>294</v>
      </c>
      <c r="G68" s="277"/>
      <c r="H68" s="278"/>
      <c r="I68" s="191" t="s">
        <v>804</v>
      </c>
      <c r="J68" s="192">
        <v>1.1399999999999999</v>
      </c>
      <c r="K68" s="193">
        <f t="shared" si="1"/>
        <v>34.199999999999996</v>
      </c>
      <c r="L68" s="125"/>
    </row>
    <row r="69" spans="1:12" ht="35.1" customHeight="1" thickBot="1">
      <c r="A69" s="123"/>
      <c r="B69" s="194">
        <v>30</v>
      </c>
      <c r="C69" s="195" t="s">
        <v>597</v>
      </c>
      <c r="D69" s="196" t="s">
        <v>839</v>
      </c>
      <c r="E69" s="196"/>
      <c r="F69" s="196" t="s">
        <v>314</v>
      </c>
      <c r="G69" s="279"/>
      <c r="H69" s="280"/>
      <c r="I69" s="197" t="s">
        <v>804</v>
      </c>
      <c r="J69" s="198">
        <v>1.35</v>
      </c>
      <c r="K69" s="199">
        <f t="shared" si="1"/>
        <v>40.5</v>
      </c>
      <c r="L69" s="125"/>
    </row>
    <row r="70" spans="1:12" ht="35.1" customHeight="1">
      <c r="A70" s="123"/>
      <c r="B70" s="188">
        <v>30</v>
      </c>
      <c r="C70" s="189" t="s">
        <v>805</v>
      </c>
      <c r="D70" s="190" t="s">
        <v>840</v>
      </c>
      <c r="E70" s="190"/>
      <c r="F70" s="190" t="s">
        <v>294</v>
      </c>
      <c r="G70" s="277"/>
      <c r="H70" s="278"/>
      <c r="I70" s="191" t="s">
        <v>806</v>
      </c>
      <c r="J70" s="192">
        <v>1.76</v>
      </c>
      <c r="K70" s="193">
        <f t="shared" si="1"/>
        <v>52.8</v>
      </c>
      <c r="L70" s="125"/>
    </row>
    <row r="71" spans="1:12" ht="35.1" customHeight="1" thickBot="1">
      <c r="A71" s="123"/>
      <c r="B71" s="194">
        <v>30</v>
      </c>
      <c r="C71" s="195" t="s">
        <v>805</v>
      </c>
      <c r="D71" s="196" t="s">
        <v>841</v>
      </c>
      <c r="E71" s="196"/>
      <c r="F71" s="196" t="s">
        <v>314</v>
      </c>
      <c r="G71" s="279"/>
      <c r="H71" s="280"/>
      <c r="I71" s="197" t="s">
        <v>806</v>
      </c>
      <c r="J71" s="198">
        <v>2.1800000000000002</v>
      </c>
      <c r="K71" s="199">
        <f t="shared" si="1"/>
        <v>65.400000000000006</v>
      </c>
      <c r="L71" s="125"/>
    </row>
    <row r="72" spans="1:12" ht="69.95" customHeight="1" thickBot="1">
      <c r="A72" s="123"/>
      <c r="B72" s="206">
        <v>20</v>
      </c>
      <c r="C72" s="207" t="s">
        <v>776</v>
      </c>
      <c r="D72" s="208" t="s">
        <v>776</v>
      </c>
      <c r="E72" s="208"/>
      <c r="F72" s="208"/>
      <c r="G72" s="285"/>
      <c r="H72" s="286"/>
      <c r="I72" s="209" t="s">
        <v>777</v>
      </c>
      <c r="J72" s="210">
        <v>2.74</v>
      </c>
      <c r="K72" s="211">
        <f t="shared" si="1"/>
        <v>54.800000000000004</v>
      </c>
      <c r="L72" s="125"/>
    </row>
    <row r="73" spans="1:12" ht="24">
      <c r="A73" s="123"/>
      <c r="B73" s="188">
        <v>30</v>
      </c>
      <c r="C73" s="189" t="s">
        <v>747</v>
      </c>
      <c r="D73" s="190" t="s">
        <v>811</v>
      </c>
      <c r="E73" s="190"/>
      <c r="F73" s="190" t="s">
        <v>590</v>
      </c>
      <c r="G73" s="277" t="s">
        <v>239</v>
      </c>
      <c r="H73" s="278"/>
      <c r="I73" s="191" t="s">
        <v>748</v>
      </c>
      <c r="J73" s="192">
        <v>1.07</v>
      </c>
      <c r="K73" s="193">
        <f t="shared" si="1"/>
        <v>32.1</v>
      </c>
      <c r="L73" s="125"/>
    </row>
    <row r="74" spans="1:12" ht="24">
      <c r="A74" s="123"/>
      <c r="B74" s="115">
        <v>30</v>
      </c>
      <c r="C74" s="11" t="s">
        <v>747</v>
      </c>
      <c r="D74" s="128" t="s">
        <v>812</v>
      </c>
      <c r="E74" s="128"/>
      <c r="F74" s="128" t="s">
        <v>572</v>
      </c>
      <c r="G74" s="249" t="s">
        <v>239</v>
      </c>
      <c r="H74" s="250"/>
      <c r="I74" s="12" t="s">
        <v>748</v>
      </c>
      <c r="J74" s="16">
        <v>1.26</v>
      </c>
      <c r="K74" s="117">
        <f t="shared" si="1"/>
        <v>37.799999999999997</v>
      </c>
      <c r="L74" s="125"/>
    </row>
    <row r="75" spans="1:12" ht="24">
      <c r="A75" s="123"/>
      <c r="B75" s="115">
        <v>30</v>
      </c>
      <c r="C75" s="11" t="s">
        <v>747</v>
      </c>
      <c r="D75" s="128" t="s">
        <v>813</v>
      </c>
      <c r="E75" s="128"/>
      <c r="F75" s="128" t="s">
        <v>746</v>
      </c>
      <c r="G75" s="249" t="s">
        <v>239</v>
      </c>
      <c r="H75" s="250"/>
      <c r="I75" s="12" t="s">
        <v>748</v>
      </c>
      <c r="J75" s="16">
        <v>1.34</v>
      </c>
      <c r="K75" s="117">
        <f t="shared" si="1"/>
        <v>40.200000000000003</v>
      </c>
      <c r="L75" s="125"/>
    </row>
    <row r="76" spans="1:12" ht="24">
      <c r="A76" s="123"/>
      <c r="B76" s="115">
        <v>30</v>
      </c>
      <c r="C76" s="11" t="s">
        <v>747</v>
      </c>
      <c r="D76" s="128" t="s">
        <v>814</v>
      </c>
      <c r="E76" s="128"/>
      <c r="F76" s="128" t="s">
        <v>749</v>
      </c>
      <c r="G76" s="249" t="s">
        <v>239</v>
      </c>
      <c r="H76" s="250"/>
      <c r="I76" s="12" t="s">
        <v>748</v>
      </c>
      <c r="J76" s="16">
        <v>1.65</v>
      </c>
      <c r="K76" s="117">
        <f t="shared" si="1"/>
        <v>49.5</v>
      </c>
      <c r="L76" s="125"/>
    </row>
    <row r="77" spans="1:12" ht="24">
      <c r="A77" s="123"/>
      <c r="B77" s="115">
        <v>30</v>
      </c>
      <c r="C77" s="11" t="s">
        <v>747</v>
      </c>
      <c r="D77" s="128" t="s">
        <v>815</v>
      </c>
      <c r="E77" s="128"/>
      <c r="F77" s="128" t="s">
        <v>298</v>
      </c>
      <c r="G77" s="249" t="s">
        <v>239</v>
      </c>
      <c r="H77" s="250"/>
      <c r="I77" s="12" t="s">
        <v>748</v>
      </c>
      <c r="J77" s="16">
        <v>1.94</v>
      </c>
      <c r="K77" s="117">
        <f t="shared" si="1"/>
        <v>58.199999999999996</v>
      </c>
      <c r="L77" s="125"/>
    </row>
    <row r="78" spans="1:12" ht="24">
      <c r="A78" s="123"/>
      <c r="B78" s="115">
        <v>30</v>
      </c>
      <c r="C78" s="11" t="s">
        <v>588</v>
      </c>
      <c r="D78" s="128" t="s">
        <v>809</v>
      </c>
      <c r="E78" s="128"/>
      <c r="F78" s="128" t="s">
        <v>590</v>
      </c>
      <c r="G78" s="249" t="s">
        <v>107</v>
      </c>
      <c r="H78" s="250"/>
      <c r="I78" s="12" t="s">
        <v>745</v>
      </c>
      <c r="J78" s="16">
        <v>0.96</v>
      </c>
      <c r="K78" s="117">
        <f t="shared" si="1"/>
        <v>28.799999999999997</v>
      </c>
      <c r="L78" s="125"/>
    </row>
    <row r="79" spans="1:12" ht="24.75" thickBot="1">
      <c r="A79" s="123"/>
      <c r="B79" s="194">
        <v>30</v>
      </c>
      <c r="C79" s="195" t="s">
        <v>588</v>
      </c>
      <c r="D79" s="196" t="s">
        <v>810</v>
      </c>
      <c r="E79" s="196"/>
      <c r="F79" s="196" t="s">
        <v>746</v>
      </c>
      <c r="G79" s="279" t="s">
        <v>107</v>
      </c>
      <c r="H79" s="280"/>
      <c r="I79" s="197" t="s">
        <v>745</v>
      </c>
      <c r="J79" s="198">
        <v>1.19</v>
      </c>
      <c r="K79" s="199">
        <f t="shared" si="1"/>
        <v>35.699999999999996</v>
      </c>
      <c r="L79" s="125"/>
    </row>
    <row r="80" spans="1:12" ht="69.95" customHeight="1" thickBot="1">
      <c r="A80" s="123"/>
      <c r="B80" s="206">
        <v>2</v>
      </c>
      <c r="C80" s="207" t="s">
        <v>739</v>
      </c>
      <c r="D80" s="208" t="s">
        <v>739</v>
      </c>
      <c r="E80" s="208"/>
      <c r="F80" s="208"/>
      <c r="G80" s="285"/>
      <c r="H80" s="286"/>
      <c r="I80" s="209" t="s">
        <v>740</v>
      </c>
      <c r="J80" s="210">
        <v>68.599999999999994</v>
      </c>
      <c r="K80" s="211">
        <f t="shared" si="1"/>
        <v>137.19999999999999</v>
      </c>
      <c r="L80" s="125"/>
    </row>
    <row r="81" spans="1:13" ht="69.95" customHeight="1" thickBot="1">
      <c r="A81" s="123"/>
      <c r="B81" s="206">
        <v>2</v>
      </c>
      <c r="C81" s="207" t="s">
        <v>741</v>
      </c>
      <c r="D81" s="208" t="s">
        <v>741</v>
      </c>
      <c r="E81" s="208"/>
      <c r="F81" s="208"/>
      <c r="G81" s="285"/>
      <c r="H81" s="286"/>
      <c r="I81" s="209" t="s">
        <v>742</v>
      </c>
      <c r="J81" s="210">
        <v>79.25</v>
      </c>
      <c r="K81" s="211">
        <f t="shared" si="1"/>
        <v>158.5</v>
      </c>
      <c r="L81" s="125"/>
    </row>
    <row r="82" spans="1:13" ht="24">
      <c r="A82" s="123"/>
      <c r="B82" s="188">
        <v>10</v>
      </c>
      <c r="C82" s="189" t="s">
        <v>788</v>
      </c>
      <c r="D82" s="190" t="s">
        <v>788</v>
      </c>
      <c r="E82" s="190"/>
      <c r="F82" s="190" t="s">
        <v>35</v>
      </c>
      <c r="G82" s="277"/>
      <c r="H82" s="278"/>
      <c r="I82" s="191" t="s">
        <v>789</v>
      </c>
      <c r="J82" s="192">
        <v>1.64</v>
      </c>
      <c r="K82" s="193">
        <f t="shared" si="1"/>
        <v>16.399999999999999</v>
      </c>
      <c r="L82" s="125"/>
    </row>
    <row r="83" spans="1:13" ht="24">
      <c r="A83" s="123"/>
      <c r="B83" s="115">
        <v>10</v>
      </c>
      <c r="C83" s="11" t="s">
        <v>788</v>
      </c>
      <c r="D83" s="128" t="s">
        <v>788</v>
      </c>
      <c r="E83" s="128"/>
      <c r="F83" s="128" t="s">
        <v>37</v>
      </c>
      <c r="G83" s="249"/>
      <c r="H83" s="250"/>
      <c r="I83" s="12" t="s">
        <v>789</v>
      </c>
      <c r="J83" s="16">
        <v>1.64</v>
      </c>
      <c r="K83" s="117">
        <f t="shared" si="1"/>
        <v>16.399999999999999</v>
      </c>
      <c r="L83" s="125"/>
    </row>
    <row r="84" spans="1:13" ht="24.75" thickBot="1">
      <c r="A84" s="123"/>
      <c r="B84" s="194">
        <v>10</v>
      </c>
      <c r="C84" s="195" t="s">
        <v>788</v>
      </c>
      <c r="D84" s="196" t="s">
        <v>788</v>
      </c>
      <c r="E84" s="196"/>
      <c r="F84" s="196" t="s">
        <v>38</v>
      </c>
      <c r="G84" s="279"/>
      <c r="H84" s="280"/>
      <c r="I84" s="197" t="s">
        <v>789</v>
      </c>
      <c r="J84" s="198">
        <v>1.64</v>
      </c>
      <c r="K84" s="199">
        <f t="shared" si="1"/>
        <v>16.399999999999999</v>
      </c>
      <c r="L84" s="125"/>
    </row>
    <row r="85" spans="1:13" ht="35.1" customHeight="1">
      <c r="A85" s="123"/>
      <c r="B85" s="188">
        <v>60</v>
      </c>
      <c r="C85" s="189" t="s">
        <v>784</v>
      </c>
      <c r="D85" s="190" t="s">
        <v>826</v>
      </c>
      <c r="E85" s="190"/>
      <c r="F85" s="190" t="s">
        <v>25</v>
      </c>
      <c r="G85" s="277"/>
      <c r="H85" s="278"/>
      <c r="I85" s="191" t="s">
        <v>785</v>
      </c>
      <c r="J85" s="192">
        <v>1.61</v>
      </c>
      <c r="K85" s="193">
        <f t="shared" si="1"/>
        <v>96.600000000000009</v>
      </c>
      <c r="L85" s="125"/>
    </row>
    <row r="86" spans="1:13" ht="35.1" customHeight="1" thickBot="1">
      <c r="A86" s="123"/>
      <c r="B86" s="194">
        <v>60</v>
      </c>
      <c r="C86" s="195" t="s">
        <v>784</v>
      </c>
      <c r="D86" s="196" t="s">
        <v>827</v>
      </c>
      <c r="E86" s="196"/>
      <c r="F86" s="196" t="s">
        <v>26</v>
      </c>
      <c r="G86" s="279"/>
      <c r="H86" s="280"/>
      <c r="I86" s="197" t="s">
        <v>785</v>
      </c>
      <c r="J86" s="198">
        <v>1.72</v>
      </c>
      <c r="K86" s="199">
        <f t="shared" si="1"/>
        <v>103.2</v>
      </c>
      <c r="L86" s="125"/>
    </row>
    <row r="87" spans="1:13" ht="69.95" customHeight="1" thickBot="1">
      <c r="A87" s="123"/>
      <c r="B87" s="206">
        <v>30</v>
      </c>
      <c r="C87" s="207" t="s">
        <v>735</v>
      </c>
      <c r="D87" s="208" t="s">
        <v>735</v>
      </c>
      <c r="E87" s="208"/>
      <c r="F87" s="208" t="s">
        <v>239</v>
      </c>
      <c r="G87" s="285"/>
      <c r="H87" s="286"/>
      <c r="I87" s="209" t="s">
        <v>847</v>
      </c>
      <c r="J87" s="210">
        <v>0.96</v>
      </c>
      <c r="K87" s="211">
        <f t="shared" ref="K87:K120" si="2">J87*B87</f>
        <v>28.799999999999997</v>
      </c>
      <c r="L87" s="125"/>
    </row>
    <row r="88" spans="1:13" ht="69.95" customHeight="1">
      <c r="A88" s="123"/>
      <c r="B88" s="188">
        <v>30</v>
      </c>
      <c r="C88" s="189" t="s">
        <v>743</v>
      </c>
      <c r="D88" s="190" t="s">
        <v>743</v>
      </c>
      <c r="E88" s="190"/>
      <c r="F88" s="190" t="s">
        <v>25</v>
      </c>
      <c r="G88" s="277" t="s">
        <v>733</v>
      </c>
      <c r="H88" s="278"/>
      <c r="I88" s="191" t="s">
        <v>744</v>
      </c>
      <c r="J88" s="192">
        <v>0.42</v>
      </c>
      <c r="K88" s="193">
        <f t="shared" si="2"/>
        <v>12.6</v>
      </c>
      <c r="L88" s="125"/>
    </row>
    <row r="89" spans="1:13" ht="69.95" customHeight="1" thickBot="1">
      <c r="A89" s="123"/>
      <c r="B89" s="194">
        <v>30</v>
      </c>
      <c r="C89" s="195" t="s">
        <v>743</v>
      </c>
      <c r="D89" s="196" t="s">
        <v>743</v>
      </c>
      <c r="E89" s="196"/>
      <c r="F89" s="196" t="s">
        <v>26</v>
      </c>
      <c r="G89" s="279" t="s">
        <v>733</v>
      </c>
      <c r="H89" s="280"/>
      <c r="I89" s="197" t="s">
        <v>744</v>
      </c>
      <c r="J89" s="198">
        <v>0.42</v>
      </c>
      <c r="K89" s="199">
        <f t="shared" si="2"/>
        <v>12.6</v>
      </c>
      <c r="L89" s="125"/>
    </row>
    <row r="90" spans="1:13" ht="24">
      <c r="A90" s="123"/>
      <c r="B90" s="188">
        <v>40</v>
      </c>
      <c r="C90" s="189" t="s">
        <v>732</v>
      </c>
      <c r="D90" s="190" t="s">
        <v>732</v>
      </c>
      <c r="E90" s="190"/>
      <c r="F90" s="190" t="s">
        <v>733</v>
      </c>
      <c r="G90" s="277"/>
      <c r="H90" s="278"/>
      <c r="I90" s="191" t="s">
        <v>734</v>
      </c>
      <c r="J90" s="192">
        <v>0.37</v>
      </c>
      <c r="K90" s="193">
        <f t="shared" si="2"/>
        <v>14.8</v>
      </c>
      <c r="L90" s="125"/>
    </row>
    <row r="91" spans="1:13" ht="24">
      <c r="A91" s="123"/>
      <c r="B91" s="115">
        <v>30</v>
      </c>
      <c r="C91" s="11" t="s">
        <v>730</v>
      </c>
      <c r="D91" s="128" t="s">
        <v>730</v>
      </c>
      <c r="E91" s="128"/>
      <c r="F91" s="128" t="s">
        <v>23</v>
      </c>
      <c r="G91" s="249" t="s">
        <v>583</v>
      </c>
      <c r="H91" s="250"/>
      <c r="I91" s="12" t="s">
        <v>731</v>
      </c>
      <c r="J91" s="16">
        <v>0.53</v>
      </c>
      <c r="K91" s="117">
        <f t="shared" si="2"/>
        <v>15.9</v>
      </c>
      <c r="L91" s="125"/>
    </row>
    <row r="92" spans="1:13" ht="24">
      <c r="A92" s="123"/>
      <c r="B92" s="115">
        <v>30</v>
      </c>
      <c r="C92" s="11" t="s">
        <v>730</v>
      </c>
      <c r="D92" s="128" t="s">
        <v>730</v>
      </c>
      <c r="E92" s="128"/>
      <c r="F92" s="128" t="s">
        <v>25</v>
      </c>
      <c r="G92" s="249" t="s">
        <v>583</v>
      </c>
      <c r="H92" s="250"/>
      <c r="I92" s="12" t="s">
        <v>731</v>
      </c>
      <c r="J92" s="16">
        <v>0.53</v>
      </c>
      <c r="K92" s="117">
        <f t="shared" si="2"/>
        <v>15.9</v>
      </c>
      <c r="L92" s="125"/>
    </row>
    <row r="93" spans="1:13" ht="24.75" thickBot="1">
      <c r="A93" s="123"/>
      <c r="B93" s="194">
        <v>30</v>
      </c>
      <c r="C93" s="195" t="s">
        <v>730</v>
      </c>
      <c r="D93" s="196" t="s">
        <v>730</v>
      </c>
      <c r="E93" s="196"/>
      <c r="F93" s="196" t="s">
        <v>26</v>
      </c>
      <c r="G93" s="279" t="s">
        <v>583</v>
      </c>
      <c r="H93" s="280"/>
      <c r="I93" s="197" t="s">
        <v>731</v>
      </c>
      <c r="J93" s="198">
        <v>0.53</v>
      </c>
      <c r="K93" s="199">
        <f t="shared" si="2"/>
        <v>15.9</v>
      </c>
      <c r="L93" s="125"/>
    </row>
    <row r="94" spans="1:13" ht="35.1" customHeight="1">
      <c r="A94" s="123"/>
      <c r="B94" s="188">
        <v>30</v>
      </c>
      <c r="C94" s="189" t="s">
        <v>792</v>
      </c>
      <c r="D94" s="190" t="s">
        <v>792</v>
      </c>
      <c r="E94" s="190"/>
      <c r="F94" s="190" t="s">
        <v>23</v>
      </c>
      <c r="G94" s="277" t="s">
        <v>733</v>
      </c>
      <c r="H94" s="278"/>
      <c r="I94" s="191" t="s">
        <v>848</v>
      </c>
      <c r="J94" s="192">
        <v>0.27</v>
      </c>
      <c r="K94" s="193">
        <f t="shared" si="2"/>
        <v>8.1000000000000014</v>
      </c>
      <c r="L94" s="125"/>
    </row>
    <row r="95" spans="1:13" ht="35.1" customHeight="1">
      <c r="A95" s="123"/>
      <c r="B95" s="115">
        <v>30</v>
      </c>
      <c r="C95" s="11" t="s">
        <v>792</v>
      </c>
      <c r="D95" s="128" t="s">
        <v>792</v>
      </c>
      <c r="E95" s="128"/>
      <c r="F95" s="128" t="s">
        <v>25</v>
      </c>
      <c r="G95" s="249" t="s">
        <v>733</v>
      </c>
      <c r="H95" s="250"/>
      <c r="I95" s="12" t="s">
        <v>848</v>
      </c>
      <c r="J95" s="16">
        <v>0.27</v>
      </c>
      <c r="K95" s="117">
        <f t="shared" si="2"/>
        <v>8.1000000000000014</v>
      </c>
      <c r="L95" s="125"/>
    </row>
    <row r="96" spans="1:13" ht="35.1" customHeight="1" thickBot="1">
      <c r="A96" s="123"/>
      <c r="B96" s="175">
        <v>30</v>
      </c>
      <c r="C96" s="187" t="s">
        <v>792</v>
      </c>
      <c r="D96" s="177" t="s">
        <v>792</v>
      </c>
      <c r="E96" s="177"/>
      <c r="F96" s="177" t="s">
        <v>26</v>
      </c>
      <c r="G96" s="273" t="s">
        <v>733</v>
      </c>
      <c r="H96" s="274"/>
      <c r="I96" s="178" t="s">
        <v>848</v>
      </c>
      <c r="J96" s="179">
        <v>0.27</v>
      </c>
      <c r="K96" s="180">
        <f t="shared" si="2"/>
        <v>8.1000000000000014</v>
      </c>
      <c r="L96" s="125"/>
      <c r="M96" s="136"/>
    </row>
    <row r="97" spans="1:12" ht="24">
      <c r="A97" s="123"/>
      <c r="B97" s="188">
        <v>40</v>
      </c>
      <c r="C97" s="189" t="s">
        <v>736</v>
      </c>
      <c r="D97" s="190" t="s">
        <v>736</v>
      </c>
      <c r="E97" s="190"/>
      <c r="F97" s="190" t="s">
        <v>25</v>
      </c>
      <c r="G97" s="277" t="s">
        <v>737</v>
      </c>
      <c r="H97" s="278"/>
      <c r="I97" s="191" t="s">
        <v>738</v>
      </c>
      <c r="J97" s="192">
        <v>0.48</v>
      </c>
      <c r="K97" s="193">
        <f t="shared" si="2"/>
        <v>19.2</v>
      </c>
      <c r="L97" s="125"/>
    </row>
    <row r="98" spans="1:12" ht="24">
      <c r="A98" s="123"/>
      <c r="B98" s="115">
        <v>40</v>
      </c>
      <c r="C98" s="11" t="s">
        <v>736</v>
      </c>
      <c r="D98" s="128" t="s">
        <v>736</v>
      </c>
      <c r="E98" s="128"/>
      <c r="F98" s="128" t="s">
        <v>25</v>
      </c>
      <c r="G98" s="249" t="s">
        <v>733</v>
      </c>
      <c r="H98" s="250"/>
      <c r="I98" s="12" t="s">
        <v>738</v>
      </c>
      <c r="J98" s="16">
        <v>0.48</v>
      </c>
      <c r="K98" s="117">
        <f t="shared" si="2"/>
        <v>19.2</v>
      </c>
      <c r="L98" s="125"/>
    </row>
    <row r="99" spans="1:12" ht="24">
      <c r="A99" s="123"/>
      <c r="B99" s="115">
        <v>40</v>
      </c>
      <c r="C99" s="11" t="s">
        <v>736</v>
      </c>
      <c r="D99" s="128" t="s">
        <v>736</v>
      </c>
      <c r="E99" s="128"/>
      <c r="F99" s="128" t="s">
        <v>26</v>
      </c>
      <c r="G99" s="249" t="s">
        <v>737</v>
      </c>
      <c r="H99" s="250"/>
      <c r="I99" s="12" t="s">
        <v>738</v>
      </c>
      <c r="J99" s="16">
        <v>0.48</v>
      </c>
      <c r="K99" s="117">
        <f t="shared" si="2"/>
        <v>19.2</v>
      </c>
      <c r="L99" s="125"/>
    </row>
    <row r="100" spans="1:12" ht="24.75" thickBot="1">
      <c r="A100" s="123"/>
      <c r="B100" s="194">
        <v>40</v>
      </c>
      <c r="C100" s="195" t="s">
        <v>736</v>
      </c>
      <c r="D100" s="196" t="s">
        <v>736</v>
      </c>
      <c r="E100" s="196"/>
      <c r="F100" s="196" t="s">
        <v>26</v>
      </c>
      <c r="G100" s="279" t="s">
        <v>733</v>
      </c>
      <c r="H100" s="280"/>
      <c r="I100" s="197" t="s">
        <v>738</v>
      </c>
      <c r="J100" s="198">
        <v>0.48</v>
      </c>
      <c r="K100" s="199">
        <f t="shared" si="2"/>
        <v>19.2</v>
      </c>
      <c r="L100" s="125"/>
    </row>
    <row r="101" spans="1:12" ht="35.1" customHeight="1">
      <c r="A101" s="123"/>
      <c r="B101" s="188">
        <v>30</v>
      </c>
      <c r="C101" s="189" t="s">
        <v>727</v>
      </c>
      <c r="D101" s="190" t="s">
        <v>727</v>
      </c>
      <c r="E101" s="190"/>
      <c r="F101" s="190" t="s">
        <v>728</v>
      </c>
      <c r="G101" s="277"/>
      <c r="H101" s="278"/>
      <c r="I101" s="191" t="s">
        <v>846</v>
      </c>
      <c r="J101" s="192">
        <v>1.83</v>
      </c>
      <c r="K101" s="193">
        <f t="shared" si="2"/>
        <v>54.900000000000006</v>
      </c>
      <c r="L101" s="125"/>
    </row>
    <row r="102" spans="1:12" ht="35.1" customHeight="1" thickBot="1">
      <c r="A102" s="123"/>
      <c r="B102" s="194">
        <v>30</v>
      </c>
      <c r="C102" s="195" t="s">
        <v>727</v>
      </c>
      <c r="D102" s="196" t="s">
        <v>727</v>
      </c>
      <c r="E102" s="196"/>
      <c r="F102" s="196" t="s">
        <v>729</v>
      </c>
      <c r="G102" s="279"/>
      <c r="H102" s="280"/>
      <c r="I102" s="197" t="s">
        <v>846</v>
      </c>
      <c r="J102" s="198">
        <v>1.83</v>
      </c>
      <c r="K102" s="199">
        <f t="shared" si="2"/>
        <v>54.900000000000006</v>
      </c>
      <c r="L102" s="125"/>
    </row>
    <row r="103" spans="1:12" ht="35.1" customHeight="1">
      <c r="A103" s="123"/>
      <c r="B103" s="188">
        <v>30</v>
      </c>
      <c r="C103" s="189" t="s">
        <v>725</v>
      </c>
      <c r="D103" s="190" t="s">
        <v>725</v>
      </c>
      <c r="E103" s="190"/>
      <c r="F103" s="190" t="s">
        <v>107</v>
      </c>
      <c r="G103" s="277"/>
      <c r="H103" s="278"/>
      <c r="I103" s="191" t="s">
        <v>844</v>
      </c>
      <c r="J103" s="192">
        <v>1.2</v>
      </c>
      <c r="K103" s="193">
        <f t="shared" si="2"/>
        <v>36</v>
      </c>
      <c r="L103" s="125"/>
    </row>
    <row r="104" spans="1:12" ht="35.1" customHeight="1" thickBot="1">
      <c r="A104" s="123"/>
      <c r="B104" s="194">
        <v>30</v>
      </c>
      <c r="C104" s="195" t="s">
        <v>725</v>
      </c>
      <c r="D104" s="196" t="s">
        <v>725</v>
      </c>
      <c r="E104" s="196"/>
      <c r="F104" s="196" t="s">
        <v>265</v>
      </c>
      <c r="G104" s="279"/>
      <c r="H104" s="280"/>
      <c r="I104" s="197" t="s">
        <v>844</v>
      </c>
      <c r="J104" s="198">
        <v>1.2</v>
      </c>
      <c r="K104" s="199">
        <f t="shared" si="2"/>
        <v>36</v>
      </c>
      <c r="L104" s="125"/>
    </row>
    <row r="105" spans="1:12" ht="69.95" customHeight="1" thickBot="1">
      <c r="A105" s="123"/>
      <c r="B105" s="206">
        <v>30</v>
      </c>
      <c r="C105" s="207" t="s">
        <v>726</v>
      </c>
      <c r="D105" s="208" t="s">
        <v>726</v>
      </c>
      <c r="E105" s="208"/>
      <c r="F105" s="208" t="s">
        <v>635</v>
      </c>
      <c r="G105" s="285"/>
      <c r="H105" s="286"/>
      <c r="I105" s="209" t="s">
        <v>845</v>
      </c>
      <c r="J105" s="210">
        <v>1.2</v>
      </c>
      <c r="K105" s="211">
        <f t="shared" si="2"/>
        <v>36</v>
      </c>
      <c r="L105" s="125"/>
    </row>
    <row r="106" spans="1:12" ht="69.95" customHeight="1" thickBot="1">
      <c r="A106" s="123"/>
      <c r="B106" s="206">
        <v>30</v>
      </c>
      <c r="C106" s="207" t="s">
        <v>724</v>
      </c>
      <c r="D106" s="208" t="s">
        <v>724</v>
      </c>
      <c r="E106" s="208"/>
      <c r="F106" s="208" t="s">
        <v>637</v>
      </c>
      <c r="G106" s="285"/>
      <c r="H106" s="286"/>
      <c r="I106" s="209" t="s">
        <v>843</v>
      </c>
      <c r="J106" s="210">
        <v>0.17</v>
      </c>
      <c r="K106" s="211">
        <f t="shared" si="2"/>
        <v>5.1000000000000005</v>
      </c>
      <c r="L106" s="125"/>
    </row>
    <row r="107" spans="1:12" ht="24">
      <c r="A107" s="123"/>
      <c r="B107" s="212">
        <v>0</v>
      </c>
      <c r="C107" s="213" t="s">
        <v>790</v>
      </c>
      <c r="D107" s="214" t="s">
        <v>790</v>
      </c>
      <c r="E107" s="214"/>
      <c r="F107" s="214" t="s">
        <v>34</v>
      </c>
      <c r="G107" s="289" t="s">
        <v>273</v>
      </c>
      <c r="H107" s="290"/>
      <c r="I107" s="215" t="s">
        <v>791</v>
      </c>
      <c r="J107" s="216">
        <v>2.2000000000000002</v>
      </c>
      <c r="K107" s="217">
        <f t="shared" si="2"/>
        <v>0</v>
      </c>
      <c r="L107" s="125"/>
    </row>
    <row r="108" spans="1:12" ht="24">
      <c r="A108" s="123"/>
      <c r="B108" s="115">
        <v>10</v>
      </c>
      <c r="C108" s="11" t="s">
        <v>790</v>
      </c>
      <c r="D108" s="128" t="s">
        <v>790</v>
      </c>
      <c r="E108" s="128"/>
      <c r="F108" s="128" t="s">
        <v>34</v>
      </c>
      <c r="G108" s="249" t="s">
        <v>272</v>
      </c>
      <c r="H108" s="250"/>
      <c r="I108" s="12" t="s">
        <v>791</v>
      </c>
      <c r="J108" s="16">
        <v>2.2000000000000002</v>
      </c>
      <c r="K108" s="117">
        <f t="shared" si="2"/>
        <v>22</v>
      </c>
      <c r="L108" s="125"/>
    </row>
    <row r="109" spans="1:12" ht="24">
      <c r="A109" s="123"/>
      <c r="B109" s="164">
        <v>0</v>
      </c>
      <c r="C109" s="165" t="s">
        <v>790</v>
      </c>
      <c r="D109" s="135" t="s">
        <v>790</v>
      </c>
      <c r="E109" s="135"/>
      <c r="F109" s="135" t="s">
        <v>35</v>
      </c>
      <c r="G109" s="268" t="s">
        <v>273</v>
      </c>
      <c r="H109" s="269"/>
      <c r="I109" s="166" t="s">
        <v>791</v>
      </c>
      <c r="J109" s="167">
        <v>2.2000000000000002</v>
      </c>
      <c r="K109" s="168">
        <f t="shared" si="2"/>
        <v>0</v>
      </c>
      <c r="L109" s="125"/>
    </row>
    <row r="110" spans="1:12" ht="24">
      <c r="A110" s="123"/>
      <c r="B110" s="115">
        <v>10</v>
      </c>
      <c r="C110" s="11" t="s">
        <v>790</v>
      </c>
      <c r="D110" s="128" t="s">
        <v>790</v>
      </c>
      <c r="E110" s="128"/>
      <c r="F110" s="128" t="s">
        <v>35</v>
      </c>
      <c r="G110" s="249" t="s">
        <v>272</v>
      </c>
      <c r="H110" s="250"/>
      <c r="I110" s="12" t="s">
        <v>791</v>
      </c>
      <c r="J110" s="16">
        <v>2.2000000000000002</v>
      </c>
      <c r="K110" s="117">
        <f t="shared" si="2"/>
        <v>22</v>
      </c>
      <c r="L110" s="125"/>
    </row>
    <row r="111" spans="1:12" ht="24">
      <c r="A111" s="123"/>
      <c r="B111" s="164">
        <v>0</v>
      </c>
      <c r="C111" s="165" t="s">
        <v>790</v>
      </c>
      <c r="D111" s="135" t="s">
        <v>790</v>
      </c>
      <c r="E111" s="135"/>
      <c r="F111" s="135" t="s">
        <v>37</v>
      </c>
      <c r="G111" s="268" t="s">
        <v>273</v>
      </c>
      <c r="H111" s="269"/>
      <c r="I111" s="166" t="s">
        <v>791</v>
      </c>
      <c r="J111" s="167">
        <v>2.2000000000000002</v>
      </c>
      <c r="K111" s="168">
        <f t="shared" si="2"/>
        <v>0</v>
      </c>
      <c r="L111" s="125"/>
    </row>
    <row r="112" spans="1:12" ht="24.75" thickBot="1">
      <c r="A112" s="123"/>
      <c r="B112" s="194">
        <v>10</v>
      </c>
      <c r="C112" s="195" t="s">
        <v>790</v>
      </c>
      <c r="D112" s="196" t="s">
        <v>790</v>
      </c>
      <c r="E112" s="196"/>
      <c r="F112" s="196" t="s">
        <v>37</v>
      </c>
      <c r="G112" s="279" t="s">
        <v>272</v>
      </c>
      <c r="H112" s="280"/>
      <c r="I112" s="197" t="s">
        <v>791</v>
      </c>
      <c r="J112" s="198">
        <v>2.2000000000000002</v>
      </c>
      <c r="K112" s="199">
        <f t="shared" si="2"/>
        <v>22</v>
      </c>
      <c r="L112" s="125"/>
    </row>
    <row r="113" spans="1:12">
      <c r="A113" s="123"/>
      <c r="B113" s="115">
        <v>10</v>
      </c>
      <c r="C113" s="11" t="s">
        <v>794</v>
      </c>
      <c r="D113" s="128" t="s">
        <v>830</v>
      </c>
      <c r="E113" s="128"/>
      <c r="F113" s="128" t="s">
        <v>795</v>
      </c>
      <c r="G113" s="249"/>
      <c r="H113" s="250"/>
      <c r="I113" s="12" t="s">
        <v>796</v>
      </c>
      <c r="J113" s="16">
        <v>1.4</v>
      </c>
      <c r="K113" s="117">
        <f t="shared" si="2"/>
        <v>14</v>
      </c>
      <c r="L113" s="125"/>
    </row>
    <row r="114" spans="1:12">
      <c r="A114" s="123"/>
      <c r="B114" s="115">
        <v>10</v>
      </c>
      <c r="C114" s="11" t="s">
        <v>794</v>
      </c>
      <c r="D114" s="128" t="s">
        <v>831</v>
      </c>
      <c r="E114" s="128"/>
      <c r="F114" s="128" t="s">
        <v>797</v>
      </c>
      <c r="G114" s="249"/>
      <c r="H114" s="250"/>
      <c r="I114" s="12" t="s">
        <v>796</v>
      </c>
      <c r="J114" s="16">
        <v>1.69</v>
      </c>
      <c r="K114" s="117">
        <f t="shared" si="2"/>
        <v>16.899999999999999</v>
      </c>
      <c r="L114" s="125"/>
    </row>
    <row r="115" spans="1:12">
      <c r="A115" s="123"/>
      <c r="B115" s="115">
        <v>10</v>
      </c>
      <c r="C115" s="11" t="s">
        <v>794</v>
      </c>
      <c r="D115" s="128" t="s">
        <v>832</v>
      </c>
      <c r="E115" s="128"/>
      <c r="F115" s="128" t="s">
        <v>798</v>
      </c>
      <c r="G115" s="249"/>
      <c r="H115" s="250"/>
      <c r="I115" s="12" t="s">
        <v>796</v>
      </c>
      <c r="J115" s="16">
        <v>1.98</v>
      </c>
      <c r="K115" s="117">
        <f t="shared" si="2"/>
        <v>19.8</v>
      </c>
      <c r="L115" s="125"/>
    </row>
    <row r="116" spans="1:12">
      <c r="A116" s="123"/>
      <c r="B116" s="115">
        <v>10</v>
      </c>
      <c r="C116" s="11" t="s">
        <v>794</v>
      </c>
      <c r="D116" s="128" t="s">
        <v>833</v>
      </c>
      <c r="E116" s="128"/>
      <c r="F116" s="128" t="s">
        <v>799</v>
      </c>
      <c r="G116" s="249"/>
      <c r="H116" s="250"/>
      <c r="I116" s="12" t="s">
        <v>796</v>
      </c>
      <c r="J116" s="16">
        <v>2.3199999999999998</v>
      </c>
      <c r="K116" s="117">
        <f t="shared" si="2"/>
        <v>23.2</v>
      </c>
      <c r="L116" s="125"/>
    </row>
    <row r="117" spans="1:12">
      <c r="A117" s="123"/>
      <c r="B117" s="115">
        <v>10</v>
      </c>
      <c r="C117" s="11" t="s">
        <v>794</v>
      </c>
      <c r="D117" s="128" t="s">
        <v>834</v>
      </c>
      <c r="E117" s="128"/>
      <c r="F117" s="128" t="s">
        <v>800</v>
      </c>
      <c r="G117" s="249"/>
      <c r="H117" s="250"/>
      <c r="I117" s="12" t="s">
        <v>796</v>
      </c>
      <c r="J117" s="16">
        <v>2.71</v>
      </c>
      <c r="K117" s="117">
        <f t="shared" si="2"/>
        <v>27.1</v>
      </c>
      <c r="L117" s="125"/>
    </row>
    <row r="118" spans="1:12">
      <c r="A118" s="123"/>
      <c r="B118" s="164">
        <v>0</v>
      </c>
      <c r="C118" s="165" t="s">
        <v>794</v>
      </c>
      <c r="D118" s="135" t="s">
        <v>835</v>
      </c>
      <c r="E118" s="135"/>
      <c r="F118" s="135" t="s">
        <v>801</v>
      </c>
      <c r="G118" s="268"/>
      <c r="H118" s="269"/>
      <c r="I118" s="166" t="s">
        <v>796</v>
      </c>
      <c r="J118" s="167">
        <v>3.15</v>
      </c>
      <c r="K118" s="168">
        <f t="shared" si="2"/>
        <v>0</v>
      </c>
      <c r="L118" s="125"/>
    </row>
    <row r="119" spans="1:12">
      <c r="A119" s="123"/>
      <c r="B119" s="115">
        <v>10</v>
      </c>
      <c r="C119" s="11" t="s">
        <v>794</v>
      </c>
      <c r="D119" s="128" t="s">
        <v>836</v>
      </c>
      <c r="E119" s="128"/>
      <c r="F119" s="128" t="s">
        <v>802</v>
      </c>
      <c r="G119" s="249"/>
      <c r="H119" s="250"/>
      <c r="I119" s="12" t="s">
        <v>796</v>
      </c>
      <c r="J119" s="16">
        <v>3.63</v>
      </c>
      <c r="K119" s="117">
        <f t="shared" si="2"/>
        <v>36.299999999999997</v>
      </c>
      <c r="L119" s="125"/>
    </row>
    <row r="120" spans="1:12" ht="13.5" thickBot="1">
      <c r="A120" s="123"/>
      <c r="B120" s="115">
        <v>10</v>
      </c>
      <c r="C120" s="11" t="s">
        <v>794</v>
      </c>
      <c r="D120" s="128" t="s">
        <v>837</v>
      </c>
      <c r="E120" s="128"/>
      <c r="F120" s="128" t="s">
        <v>803</v>
      </c>
      <c r="G120" s="249"/>
      <c r="H120" s="250"/>
      <c r="I120" s="12" t="s">
        <v>796</v>
      </c>
      <c r="J120" s="16">
        <v>4.17</v>
      </c>
      <c r="K120" s="117">
        <f t="shared" si="2"/>
        <v>41.7</v>
      </c>
      <c r="L120" s="125"/>
    </row>
    <row r="121" spans="1:12" ht="14.25" thickTop="1" thickBot="1">
      <c r="A121" s="123"/>
      <c r="B121" s="233"/>
      <c r="C121" s="234"/>
      <c r="D121" s="234"/>
      <c r="E121" s="234"/>
      <c r="F121" s="234"/>
      <c r="G121" s="272"/>
      <c r="H121" s="272"/>
      <c r="I121" s="234" t="s">
        <v>1006</v>
      </c>
      <c r="J121" s="234"/>
      <c r="K121" s="235"/>
      <c r="L121" s="125"/>
    </row>
    <row r="122" spans="1:12" ht="69.95" customHeight="1" thickTop="1">
      <c r="A122" s="123"/>
      <c r="B122" s="236">
        <v>50</v>
      </c>
      <c r="C122" s="237" t="s">
        <v>1007</v>
      </c>
      <c r="D122" s="238"/>
      <c r="E122" s="238"/>
      <c r="F122" s="238" t="s">
        <v>29</v>
      </c>
      <c r="G122" s="291" t="s">
        <v>733</v>
      </c>
      <c r="H122" s="292"/>
      <c r="I122" s="239" t="s">
        <v>1022</v>
      </c>
      <c r="J122" s="240">
        <v>0.27</v>
      </c>
      <c r="K122" s="241">
        <f t="shared" ref="K122:K126" si="3">J122*B122</f>
        <v>13.5</v>
      </c>
      <c r="L122" s="125"/>
    </row>
    <row r="123" spans="1:12" ht="69.95" customHeight="1">
      <c r="A123" s="123"/>
      <c r="B123" s="115">
        <v>2</v>
      </c>
      <c r="C123" s="11" t="s">
        <v>1008</v>
      </c>
      <c r="D123" s="128"/>
      <c r="E123" s="128"/>
      <c r="F123" s="128"/>
      <c r="G123" s="249"/>
      <c r="H123" s="250"/>
      <c r="I123" s="12" t="s">
        <v>1010</v>
      </c>
      <c r="J123" s="16">
        <f>ROUND(104.03*0.9716,2)</f>
        <v>101.08</v>
      </c>
      <c r="K123" s="117">
        <f t="shared" si="3"/>
        <v>202.16</v>
      </c>
      <c r="L123" s="125"/>
    </row>
    <row r="124" spans="1:12" ht="69.95" customHeight="1">
      <c r="A124" s="123"/>
      <c r="B124" s="116">
        <v>2</v>
      </c>
      <c r="C124" s="13" t="s">
        <v>1009</v>
      </c>
      <c r="D124" s="129"/>
      <c r="E124" s="129"/>
      <c r="F124" s="129"/>
      <c r="G124" s="251"/>
      <c r="H124" s="252"/>
      <c r="I124" s="14" t="s">
        <v>1011</v>
      </c>
      <c r="J124" s="17">
        <f>ROUND(117.91*0.9716,2)</f>
        <v>114.56</v>
      </c>
      <c r="K124" s="118">
        <f t="shared" si="3"/>
        <v>229.12</v>
      </c>
      <c r="L124" s="125"/>
    </row>
    <row r="125" spans="1:12" ht="35.1" customHeight="1">
      <c r="A125" s="123"/>
      <c r="B125" s="115">
        <v>100</v>
      </c>
      <c r="C125" s="11" t="s">
        <v>1012</v>
      </c>
      <c r="D125" s="128"/>
      <c r="E125" s="128"/>
      <c r="F125" s="128" t="s">
        <v>733</v>
      </c>
      <c r="G125" s="249"/>
      <c r="H125" s="250"/>
      <c r="I125" s="12" t="s">
        <v>1013</v>
      </c>
      <c r="J125" s="16">
        <f>ROUND(0.11*0.9716,2)</f>
        <v>0.11</v>
      </c>
      <c r="K125" s="117">
        <f t="shared" si="3"/>
        <v>11</v>
      </c>
      <c r="L125" s="125"/>
    </row>
    <row r="126" spans="1:12" ht="35.1" customHeight="1">
      <c r="A126" s="123"/>
      <c r="B126" s="116">
        <v>5</v>
      </c>
      <c r="C126" s="13" t="s">
        <v>860</v>
      </c>
      <c r="D126" s="129"/>
      <c r="E126" s="129"/>
      <c r="F126" s="14" t="s">
        <v>29</v>
      </c>
      <c r="G126" s="251" t="s">
        <v>110</v>
      </c>
      <c r="H126" s="252"/>
      <c r="I126" s="14" t="s">
        <v>861</v>
      </c>
      <c r="J126" s="17">
        <v>0.76</v>
      </c>
      <c r="K126" s="118">
        <f t="shared" si="3"/>
        <v>3.8</v>
      </c>
      <c r="L126" s="125"/>
    </row>
    <row r="127" spans="1:12">
      <c r="A127" s="123"/>
      <c r="B127" s="15"/>
      <c r="C127" s="15"/>
      <c r="D127" s="15"/>
      <c r="E127" s="15"/>
      <c r="F127" s="15"/>
      <c r="G127" s="15"/>
      <c r="H127" s="15"/>
      <c r="I127" s="15"/>
      <c r="J127" s="18" t="s">
        <v>255</v>
      </c>
      <c r="K127" s="119">
        <f>SUM(K23:K126)</f>
        <v>5438.4156319999984</v>
      </c>
      <c r="L127" s="125"/>
    </row>
    <row r="128" spans="1:12">
      <c r="A128" s="123"/>
      <c r="B128" s="15"/>
      <c r="C128" s="15"/>
      <c r="D128" s="15"/>
      <c r="E128" s="15"/>
      <c r="F128" s="15"/>
      <c r="G128" s="15"/>
      <c r="H128" s="15"/>
      <c r="I128" s="15"/>
      <c r="J128" s="18" t="s">
        <v>876</v>
      </c>
      <c r="K128" s="119">
        <f>ROUND(K127*-0.05,2)</f>
        <v>-271.92</v>
      </c>
      <c r="L128" s="125"/>
    </row>
    <row r="129" spans="1:12" outlineLevel="1">
      <c r="A129" s="123"/>
      <c r="B129" s="15"/>
      <c r="C129" s="15"/>
      <c r="D129" s="15"/>
      <c r="E129" s="15"/>
      <c r="F129" s="15"/>
      <c r="G129" s="15"/>
      <c r="H129" s="15"/>
      <c r="J129" s="18" t="s">
        <v>857</v>
      </c>
      <c r="K129" s="119">
        <v>0</v>
      </c>
      <c r="L129" s="125"/>
    </row>
    <row r="130" spans="1:12">
      <c r="A130" s="123"/>
      <c r="B130" s="15"/>
      <c r="C130" s="15"/>
      <c r="D130" s="15"/>
      <c r="E130" s="15"/>
      <c r="F130" s="15"/>
      <c r="G130" s="15"/>
      <c r="H130" s="15"/>
      <c r="I130" s="15"/>
      <c r="J130" s="18" t="s">
        <v>257</v>
      </c>
      <c r="K130" s="119">
        <f>SUM(K127:K129)</f>
        <v>5166.4956319999983</v>
      </c>
      <c r="L130" s="125"/>
    </row>
    <row r="131" spans="1:12">
      <c r="A131" s="6"/>
      <c r="B131" s="7"/>
      <c r="C131" s="7"/>
      <c r="D131" s="7"/>
      <c r="E131" s="7"/>
      <c r="F131" s="7"/>
      <c r="G131" s="7"/>
      <c r="H131" s="7"/>
      <c r="I131" s="7" t="s">
        <v>1023</v>
      </c>
      <c r="J131" s="7"/>
      <c r="K131" s="7"/>
      <c r="L131" s="8"/>
    </row>
    <row r="133" spans="1:12">
      <c r="I133" s="1"/>
      <c r="J133" s="95"/>
    </row>
    <row r="134" spans="1:12">
      <c r="I134" s="1"/>
      <c r="J134" s="95"/>
    </row>
    <row r="135" spans="1:12">
      <c r="I135" s="1"/>
      <c r="J135" s="95"/>
    </row>
    <row r="136" spans="1:12">
      <c r="I136" s="1"/>
      <c r="J136" s="95"/>
    </row>
    <row r="137" spans="1:12">
      <c r="I137" s="1"/>
      <c r="J137" s="95"/>
    </row>
    <row r="138" spans="1:12">
      <c r="I138" s="1"/>
      <c r="J138" s="95"/>
    </row>
  </sheetData>
  <mergeCells count="108">
    <mergeCell ref="G121:H121"/>
    <mergeCell ref="G122:H122"/>
    <mergeCell ref="G123:H123"/>
    <mergeCell ref="G124:H124"/>
    <mergeCell ref="G125:H125"/>
    <mergeCell ref="G126:H126"/>
    <mergeCell ref="G115:H115"/>
    <mergeCell ref="G116:H116"/>
    <mergeCell ref="G117:H117"/>
    <mergeCell ref="G118:H118"/>
    <mergeCell ref="G119:H119"/>
    <mergeCell ref="G120:H120"/>
    <mergeCell ref="G109:H109"/>
    <mergeCell ref="G110:H110"/>
    <mergeCell ref="G111:H111"/>
    <mergeCell ref="G112:H112"/>
    <mergeCell ref="G113:H113"/>
    <mergeCell ref="G114:H114"/>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79:H79"/>
    <mergeCell ref="G80:H80"/>
    <mergeCell ref="G81:H81"/>
    <mergeCell ref="G82:H82"/>
    <mergeCell ref="G83:H83"/>
    <mergeCell ref="G84:H84"/>
    <mergeCell ref="G73:H73"/>
    <mergeCell ref="G74:H74"/>
    <mergeCell ref="G75:H75"/>
    <mergeCell ref="G76:H76"/>
    <mergeCell ref="G77:H77"/>
    <mergeCell ref="G78:H78"/>
    <mergeCell ref="G67:H67"/>
    <mergeCell ref="G68:H68"/>
    <mergeCell ref="G69:H69"/>
    <mergeCell ref="G70:H70"/>
    <mergeCell ref="G71:H71"/>
    <mergeCell ref="G72:H72"/>
    <mergeCell ref="G61:H61"/>
    <mergeCell ref="G62:H62"/>
    <mergeCell ref="G63:H63"/>
    <mergeCell ref="G64:H64"/>
    <mergeCell ref="G65:H65"/>
    <mergeCell ref="G66:H66"/>
    <mergeCell ref="G55:H55"/>
    <mergeCell ref="G56:H56"/>
    <mergeCell ref="G57:H57"/>
    <mergeCell ref="G58:H58"/>
    <mergeCell ref="G59:H59"/>
    <mergeCell ref="G60:H60"/>
    <mergeCell ref="G52:H52"/>
    <mergeCell ref="G53:H53"/>
    <mergeCell ref="G54:H54"/>
    <mergeCell ref="G43:H43"/>
    <mergeCell ref="G44:H44"/>
    <mergeCell ref="G45:H45"/>
    <mergeCell ref="G46:H46"/>
    <mergeCell ref="G47:H47"/>
    <mergeCell ref="G48:H48"/>
    <mergeCell ref="G40:H40"/>
    <mergeCell ref="G41:H41"/>
    <mergeCell ref="G42:H42"/>
    <mergeCell ref="G34:H34"/>
    <mergeCell ref="G35:H35"/>
    <mergeCell ref="G36:H36"/>
    <mergeCell ref="G49:H49"/>
    <mergeCell ref="G50:H50"/>
    <mergeCell ref="G51:H51"/>
    <mergeCell ref="K10:K11"/>
    <mergeCell ref="K14:K15"/>
    <mergeCell ref="G21:H21"/>
    <mergeCell ref="G22:H22"/>
    <mergeCell ref="G23:H23"/>
    <mergeCell ref="G24:H24"/>
    <mergeCell ref="G37:H37"/>
    <mergeCell ref="G38:H38"/>
    <mergeCell ref="G39:H39"/>
    <mergeCell ref="G31:H31"/>
    <mergeCell ref="G32:H32"/>
    <mergeCell ref="G33:H33"/>
    <mergeCell ref="G25:H25"/>
    <mergeCell ref="G26:H26"/>
    <mergeCell ref="G27:H27"/>
    <mergeCell ref="G28:H28"/>
    <mergeCell ref="G29:H29"/>
    <mergeCell ref="G30:H30"/>
  </mergeCells>
  <printOptions horizontalCentered="1"/>
  <pageMargins left="0.11" right="0.11" top="0.32" bottom="0.31" header="0.17" footer="0.12000000000000001"/>
  <pageSetup paperSize="9" scale="67" orientation="portrait" horizontalDpi="4294967293" verticalDpi="0" r:id="rId1"/>
  <headerFooter>
    <oddFooter>&amp;CPage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1F5F-6115-485F-8DA7-B18EC1D76BCF}">
  <sheetPr>
    <tabColor rgb="FFFF0000"/>
  </sheetPr>
  <dimension ref="A1:M138"/>
  <sheetViews>
    <sheetView zoomScale="90" zoomScaleNormal="90" workbookViewId="0">
      <selection activeCell="B18" sqref="B18:B19"/>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3" width="16.140625" style="2" customWidth="1"/>
    <col min="14" max="16384" width="9.140625" style="2"/>
  </cols>
  <sheetData>
    <row r="1" spans="1:12">
      <c r="A1" s="3"/>
      <c r="B1" s="4"/>
      <c r="C1" s="4"/>
      <c r="D1" s="4"/>
      <c r="E1" s="4"/>
      <c r="F1" s="4"/>
      <c r="G1" s="4"/>
      <c r="H1" s="4"/>
      <c r="I1" s="4"/>
      <c r="J1" s="4"/>
      <c r="K1" s="4"/>
      <c r="L1" s="5"/>
    </row>
    <row r="2" spans="1:12" ht="15.75">
      <c r="A2" s="123"/>
      <c r="B2" s="110" t="s">
        <v>134</v>
      </c>
      <c r="C2" s="124"/>
      <c r="D2" s="124"/>
      <c r="E2" s="124"/>
      <c r="F2" s="124"/>
      <c r="G2" s="124"/>
      <c r="H2" s="124"/>
      <c r="I2" s="124"/>
      <c r="J2" s="124"/>
      <c r="K2" s="111" t="s">
        <v>140</v>
      </c>
      <c r="L2" s="125"/>
    </row>
    <row r="3" spans="1:12">
      <c r="A3" s="123"/>
      <c r="B3" s="103" t="s">
        <v>135</v>
      </c>
      <c r="C3" s="124"/>
      <c r="D3" s="124"/>
      <c r="E3" s="124"/>
      <c r="F3" s="124"/>
      <c r="G3" s="124"/>
      <c r="H3" s="124"/>
      <c r="I3" s="124"/>
      <c r="J3" s="124"/>
      <c r="K3" s="124"/>
      <c r="L3" s="125"/>
    </row>
    <row r="4" spans="1:12">
      <c r="A4" s="123"/>
      <c r="B4" s="103" t="s">
        <v>136</v>
      </c>
      <c r="C4" s="124"/>
      <c r="D4" s="124"/>
      <c r="E4" s="124"/>
      <c r="F4" s="124"/>
      <c r="G4" s="124"/>
      <c r="H4" s="124"/>
      <c r="I4" s="124"/>
      <c r="J4" s="124"/>
      <c r="K4" s="124"/>
      <c r="L4" s="125"/>
    </row>
    <row r="5" spans="1:12">
      <c r="A5" s="123"/>
      <c r="B5" s="103" t="s">
        <v>137</v>
      </c>
      <c r="C5" s="124"/>
      <c r="D5" s="124"/>
      <c r="E5" s="124"/>
      <c r="F5" s="124"/>
      <c r="G5" s="124"/>
      <c r="H5" s="124"/>
      <c r="I5" s="124"/>
      <c r="J5" s="124"/>
      <c r="K5" s="124"/>
      <c r="L5" s="125"/>
    </row>
    <row r="6" spans="1:12">
      <c r="A6" s="123"/>
      <c r="B6" s="103" t="s">
        <v>138</v>
      </c>
      <c r="C6" s="124"/>
      <c r="D6" s="124"/>
      <c r="E6" s="124"/>
      <c r="F6" s="124"/>
      <c r="G6" s="124"/>
      <c r="H6" s="124"/>
      <c r="I6" s="124"/>
      <c r="J6" s="124"/>
      <c r="K6" s="124"/>
      <c r="L6" s="125"/>
    </row>
    <row r="7" spans="1:12" hidden="1">
      <c r="A7" s="123"/>
      <c r="B7" s="103" t="s">
        <v>139</v>
      </c>
      <c r="C7" s="124"/>
      <c r="D7" s="124"/>
      <c r="E7" s="124"/>
      <c r="F7" s="124"/>
      <c r="G7" s="124"/>
      <c r="H7" s="124"/>
      <c r="I7" s="124"/>
      <c r="J7" s="124"/>
      <c r="K7" s="124"/>
      <c r="L7" s="125"/>
    </row>
    <row r="8" spans="1:12">
      <c r="A8" s="123"/>
      <c r="B8" s="124"/>
      <c r="C8" s="124"/>
      <c r="D8" s="124"/>
      <c r="E8" s="124"/>
      <c r="F8" s="124"/>
      <c r="G8" s="124"/>
      <c r="H8" s="124"/>
      <c r="I8" s="124"/>
      <c r="J8" s="124"/>
      <c r="K8" s="124"/>
      <c r="L8" s="125"/>
    </row>
    <row r="9" spans="1:12">
      <c r="A9" s="123"/>
      <c r="B9" s="107" t="s">
        <v>0</v>
      </c>
      <c r="C9" s="108"/>
      <c r="D9" s="108"/>
      <c r="E9" s="108"/>
      <c r="F9" s="109"/>
      <c r="G9" s="102"/>
      <c r="H9" s="105" t="s">
        <v>7</v>
      </c>
      <c r="I9" s="124"/>
      <c r="J9" s="124"/>
      <c r="K9" s="105" t="s">
        <v>195</v>
      </c>
      <c r="L9" s="125"/>
    </row>
    <row r="10" spans="1:12" ht="15" customHeight="1">
      <c r="A10" s="123"/>
      <c r="B10" s="123" t="s">
        <v>852</v>
      </c>
      <c r="C10" s="124"/>
      <c r="D10" s="124"/>
      <c r="E10" s="124"/>
      <c r="F10" s="125"/>
      <c r="G10" s="126"/>
      <c r="H10" s="126" t="str">
        <f>B10</f>
        <v>DUCHENE ERIC</v>
      </c>
      <c r="I10" s="124"/>
      <c r="J10" s="124"/>
      <c r="K10" s="253">
        <v>53783</v>
      </c>
      <c r="L10" s="125"/>
    </row>
    <row r="11" spans="1:12">
      <c r="A11" s="123"/>
      <c r="B11" s="123" t="s">
        <v>1028</v>
      </c>
      <c r="C11" s="124"/>
      <c r="D11" s="124"/>
      <c r="E11" s="124"/>
      <c r="F11" s="125"/>
      <c r="G11" s="126"/>
      <c r="H11" s="126" t="str">
        <f t="shared" ref="H11:H16" si="0">B11</f>
        <v>DOMAINE DE LA BERGERIE</v>
      </c>
      <c r="I11" s="124"/>
      <c r="J11" s="124"/>
      <c r="K11" s="254"/>
      <c r="L11" s="125"/>
    </row>
    <row r="12" spans="1:12">
      <c r="A12" s="123"/>
      <c r="B12" s="123" t="s">
        <v>1029</v>
      </c>
      <c r="C12" s="124"/>
      <c r="D12" s="124"/>
      <c r="E12" s="124"/>
      <c r="F12" s="125"/>
      <c r="G12" s="126"/>
      <c r="H12" s="126" t="str">
        <f t="shared" si="0"/>
        <v>5115 Route des hauts du camp</v>
      </c>
      <c r="I12" s="124"/>
      <c r="J12" s="124"/>
      <c r="K12" s="124"/>
      <c r="L12" s="125"/>
    </row>
    <row r="13" spans="1:12">
      <c r="A13" s="123"/>
      <c r="B13" s="123" t="s">
        <v>1030</v>
      </c>
      <c r="C13" s="124"/>
      <c r="D13" s="124"/>
      <c r="E13" s="124"/>
      <c r="F13" s="125"/>
      <c r="G13" s="126"/>
      <c r="H13" s="126" t="str">
        <f t="shared" si="0"/>
        <v>83330 Le CASTELLET</v>
      </c>
      <c r="I13" s="124"/>
      <c r="J13" s="124"/>
      <c r="K13" s="105" t="s">
        <v>11</v>
      </c>
      <c r="L13" s="125"/>
    </row>
    <row r="14" spans="1:12" ht="15" customHeight="1">
      <c r="A14" s="123"/>
      <c r="B14" s="123" t="s">
        <v>5</v>
      </c>
      <c r="C14" s="124"/>
      <c r="D14" s="124"/>
      <c r="E14" s="124"/>
      <c r="F14" s="125"/>
      <c r="G14" s="126"/>
      <c r="H14" s="126" t="str">
        <f t="shared" si="0"/>
        <v>France</v>
      </c>
      <c r="I14" s="124"/>
      <c r="J14" s="124"/>
      <c r="K14" s="255">
        <v>45377</v>
      </c>
      <c r="L14" s="125"/>
    </row>
    <row r="15" spans="1:12" ht="15" customHeight="1">
      <c r="A15" s="123"/>
      <c r="B15" s="244" t="s">
        <v>1033</v>
      </c>
      <c r="C15" s="124"/>
      <c r="D15" s="124"/>
      <c r="E15" s="124"/>
      <c r="F15" s="125"/>
      <c r="G15" s="126"/>
      <c r="H15" s="102" t="str">
        <f t="shared" si="0"/>
        <v>TVA: FR18402494421</v>
      </c>
      <c r="I15" s="124"/>
      <c r="J15" s="124"/>
      <c r="K15" s="261"/>
      <c r="L15" s="125"/>
    </row>
    <row r="16" spans="1:12" ht="15" customHeight="1">
      <c r="A16" s="123"/>
      <c r="B16" s="130" t="s">
        <v>856</v>
      </c>
      <c r="C16" s="7"/>
      <c r="D16" s="7"/>
      <c r="E16" s="7"/>
      <c r="F16" s="8"/>
      <c r="G16" s="126"/>
      <c r="H16" s="131" t="str">
        <f t="shared" si="0"/>
        <v>EORI: FR40249442100025</v>
      </c>
      <c r="I16" s="124"/>
      <c r="J16" s="124"/>
      <c r="K16" s="256"/>
      <c r="L16" s="125"/>
    </row>
    <row r="17" spans="1:13" ht="15" customHeight="1">
      <c r="A17" s="123"/>
      <c r="B17" s="124"/>
      <c r="C17" s="124"/>
      <c r="D17" s="124"/>
      <c r="E17" s="124"/>
      <c r="F17" s="124"/>
      <c r="G17" s="124"/>
      <c r="H17" s="124"/>
      <c r="I17" s="10" t="s">
        <v>142</v>
      </c>
      <c r="J17" s="10"/>
      <c r="K17" s="19" t="s">
        <v>851</v>
      </c>
      <c r="L17" s="125"/>
    </row>
    <row r="18" spans="1:13">
      <c r="A18" s="123"/>
      <c r="B18" s="124" t="s">
        <v>1031</v>
      </c>
      <c r="C18" s="124"/>
      <c r="D18" s="124"/>
      <c r="E18" s="124"/>
      <c r="F18" s="124"/>
      <c r="G18" s="124"/>
      <c r="H18" s="124"/>
      <c r="I18" s="10" t="s">
        <v>143</v>
      </c>
      <c r="J18" s="10"/>
      <c r="K18" s="19" t="s">
        <v>711</v>
      </c>
      <c r="L18" s="125"/>
    </row>
    <row r="19" spans="1:13" ht="18">
      <c r="A19" s="123"/>
      <c r="B19" s="124" t="s">
        <v>1032</v>
      </c>
      <c r="C19" s="124"/>
      <c r="D19" s="124"/>
      <c r="E19" s="124"/>
      <c r="F19" s="124"/>
      <c r="G19" s="124"/>
      <c r="H19" s="124"/>
      <c r="I19" s="104" t="s">
        <v>258</v>
      </c>
      <c r="J19" s="104"/>
      <c r="K19" s="112" t="s">
        <v>133</v>
      </c>
      <c r="L19" s="125"/>
    </row>
    <row r="20" spans="1:13">
      <c r="A20" s="123"/>
      <c r="B20" s="124"/>
      <c r="C20" s="124"/>
      <c r="D20" s="124"/>
      <c r="E20" s="124"/>
      <c r="F20" s="124"/>
      <c r="G20" s="124"/>
      <c r="H20" s="124"/>
      <c r="I20" s="124"/>
      <c r="J20" s="124"/>
      <c r="K20" s="124"/>
      <c r="L20" s="125"/>
    </row>
    <row r="21" spans="1:13">
      <c r="A21" s="123"/>
      <c r="B21" s="106" t="s">
        <v>198</v>
      </c>
      <c r="C21" s="106" t="s">
        <v>199</v>
      </c>
      <c r="D21" s="127" t="s">
        <v>284</v>
      </c>
      <c r="E21" s="127" t="s">
        <v>200</v>
      </c>
      <c r="F21" s="257" t="s">
        <v>201</v>
      </c>
      <c r="G21" s="258"/>
      <c r="H21" s="106" t="s">
        <v>169</v>
      </c>
      <c r="I21" s="106" t="s">
        <v>202</v>
      </c>
      <c r="J21" s="106"/>
      <c r="K21" s="106" t="s">
        <v>21</v>
      </c>
      <c r="L21" s="125"/>
    </row>
    <row r="22" spans="1:13">
      <c r="A22" s="123"/>
      <c r="B22" s="113"/>
      <c r="C22" s="113"/>
      <c r="D22" s="114"/>
      <c r="E22" s="114"/>
      <c r="F22" s="259"/>
      <c r="G22" s="260"/>
      <c r="H22" s="113" t="s">
        <v>141</v>
      </c>
      <c r="I22" s="113"/>
      <c r="J22" s="113"/>
      <c r="K22" s="113"/>
      <c r="L22" s="125"/>
    </row>
    <row r="23" spans="1:13" ht="36" customHeight="1">
      <c r="A23" s="123"/>
      <c r="B23" s="115">
        <v>4</v>
      </c>
      <c r="C23" s="11" t="s">
        <v>530</v>
      </c>
      <c r="D23" s="128" t="s">
        <v>530</v>
      </c>
      <c r="E23" s="128" t="s">
        <v>699</v>
      </c>
      <c r="F23" s="249" t="s">
        <v>25</v>
      </c>
      <c r="G23" s="250"/>
      <c r="H23" s="12" t="s">
        <v>977</v>
      </c>
      <c r="I23" s="16">
        <f>ROUND(J23/2,2)</f>
        <v>15.13</v>
      </c>
      <c r="J23" s="16">
        <v>30.26</v>
      </c>
      <c r="K23" s="117">
        <f t="shared" ref="K23:K86" si="1">I23*B23</f>
        <v>60.52</v>
      </c>
      <c r="L23" s="125"/>
    </row>
    <row r="24" spans="1:13" ht="24">
      <c r="A24" s="123"/>
      <c r="B24" s="138">
        <v>4</v>
      </c>
      <c r="C24" s="139" t="s">
        <v>867</v>
      </c>
      <c r="D24" s="140" t="s">
        <v>530</v>
      </c>
      <c r="E24" s="140" t="s">
        <v>699</v>
      </c>
      <c r="F24" s="262" t="s">
        <v>26</v>
      </c>
      <c r="G24" s="263"/>
      <c r="H24" s="219" t="s">
        <v>978</v>
      </c>
      <c r="I24" s="142">
        <f t="shared" ref="I24:I87" si="2">ROUND(J24/2,2)</f>
        <v>16.71</v>
      </c>
      <c r="J24" s="142">
        <f>34.4*0.9716</f>
        <v>33.42304</v>
      </c>
      <c r="K24" s="143">
        <f t="shared" si="1"/>
        <v>66.84</v>
      </c>
      <c r="L24" s="125"/>
      <c r="M24" s="136"/>
    </row>
    <row r="25" spans="1:13" ht="24">
      <c r="A25" s="123"/>
      <c r="B25" s="138">
        <v>4</v>
      </c>
      <c r="C25" s="144" t="s">
        <v>869</v>
      </c>
      <c r="D25" s="140" t="s">
        <v>530</v>
      </c>
      <c r="E25" s="140" t="s">
        <v>699</v>
      </c>
      <c r="F25" s="262" t="s">
        <v>25</v>
      </c>
      <c r="G25" s="263"/>
      <c r="H25" s="141" t="s">
        <v>991</v>
      </c>
      <c r="I25" s="142">
        <f t="shared" si="2"/>
        <v>19.04</v>
      </c>
      <c r="J25" s="142">
        <f>39.19*0.9716</f>
        <v>38.077003999999995</v>
      </c>
      <c r="K25" s="143">
        <f t="shared" si="1"/>
        <v>76.16</v>
      </c>
      <c r="L25" s="125"/>
      <c r="M25" s="136"/>
    </row>
    <row r="26" spans="1:13" ht="24">
      <c r="A26" s="123"/>
      <c r="B26" s="138">
        <v>4</v>
      </c>
      <c r="C26" s="144" t="s">
        <v>870</v>
      </c>
      <c r="D26" s="140" t="s">
        <v>530</v>
      </c>
      <c r="E26" s="140" t="s">
        <v>699</v>
      </c>
      <c r="F26" s="262" t="s">
        <v>26</v>
      </c>
      <c r="G26" s="263"/>
      <c r="H26" s="141" t="s">
        <v>992</v>
      </c>
      <c r="I26" s="142">
        <f t="shared" si="2"/>
        <v>20.059999999999999</v>
      </c>
      <c r="J26" s="142">
        <f>41.29*0.9716</f>
        <v>40.117364000000002</v>
      </c>
      <c r="K26" s="143">
        <f t="shared" si="1"/>
        <v>80.239999999999995</v>
      </c>
      <c r="L26" s="125"/>
      <c r="M26" s="136"/>
    </row>
    <row r="27" spans="1:13" ht="36" hidden="1">
      <c r="A27" s="123"/>
      <c r="B27" s="145">
        <v>0</v>
      </c>
      <c r="C27" s="146" t="s">
        <v>859</v>
      </c>
      <c r="D27" s="147" t="s">
        <v>530</v>
      </c>
      <c r="E27" s="147" t="s">
        <v>699</v>
      </c>
      <c r="F27" s="266" t="s">
        <v>25</v>
      </c>
      <c r="G27" s="267"/>
      <c r="H27" s="148" t="s">
        <v>980</v>
      </c>
      <c r="I27" s="149">
        <f t="shared" si="2"/>
        <v>10.76</v>
      </c>
      <c r="J27" s="149">
        <v>21.52</v>
      </c>
      <c r="K27" s="150">
        <f t="shared" si="1"/>
        <v>0</v>
      </c>
      <c r="L27" s="125"/>
      <c r="M27" s="136"/>
    </row>
    <row r="28" spans="1:13" ht="36">
      <c r="A28" s="123"/>
      <c r="B28" s="138">
        <v>3</v>
      </c>
      <c r="C28" s="139" t="s">
        <v>859</v>
      </c>
      <c r="D28" s="140" t="s">
        <v>530</v>
      </c>
      <c r="E28" s="140" t="s">
        <v>699</v>
      </c>
      <c r="F28" s="262" t="s">
        <v>26</v>
      </c>
      <c r="G28" s="263"/>
      <c r="H28" s="141" t="s">
        <v>981</v>
      </c>
      <c r="I28" s="142">
        <f t="shared" si="2"/>
        <v>10.76</v>
      </c>
      <c r="J28" s="142">
        <v>21.52</v>
      </c>
      <c r="K28" s="143">
        <f t="shared" si="1"/>
        <v>32.28</v>
      </c>
      <c r="L28" s="125"/>
      <c r="M28" s="137"/>
    </row>
    <row r="29" spans="1:13" ht="24" hidden="1">
      <c r="A29" s="123"/>
      <c r="B29" s="227">
        <v>0</v>
      </c>
      <c r="C29" s="228" t="s">
        <v>860</v>
      </c>
      <c r="D29" s="229"/>
      <c r="E29" s="229" t="s">
        <v>29</v>
      </c>
      <c r="F29" s="264" t="s">
        <v>84</v>
      </c>
      <c r="G29" s="265"/>
      <c r="H29" s="230" t="s">
        <v>861</v>
      </c>
      <c r="I29" s="231">
        <f t="shared" si="2"/>
        <v>0.38</v>
      </c>
      <c r="J29" s="231">
        <v>0.76</v>
      </c>
      <c r="K29" s="232">
        <f t="shared" si="1"/>
        <v>0</v>
      </c>
      <c r="L29" s="125"/>
      <c r="M29" s="136" t="s">
        <v>1005</v>
      </c>
    </row>
    <row r="30" spans="1:13" ht="24">
      <c r="A30" s="123"/>
      <c r="B30" s="115">
        <v>15</v>
      </c>
      <c r="C30" s="11" t="s">
        <v>863</v>
      </c>
      <c r="D30" s="128" t="s">
        <v>824</v>
      </c>
      <c r="E30" s="128" t="s">
        <v>27</v>
      </c>
      <c r="F30" s="249" t="s">
        <v>107</v>
      </c>
      <c r="G30" s="250"/>
      <c r="H30" s="12" t="s">
        <v>990</v>
      </c>
      <c r="I30" s="16">
        <f t="shared" si="2"/>
        <v>1.04</v>
      </c>
      <c r="J30" s="16">
        <v>2.08</v>
      </c>
      <c r="K30" s="117">
        <f t="shared" si="1"/>
        <v>15.600000000000001</v>
      </c>
      <c r="L30" s="125"/>
      <c r="M30" s="136"/>
    </row>
    <row r="31" spans="1:13" ht="24">
      <c r="A31" s="123"/>
      <c r="B31" s="115">
        <v>15</v>
      </c>
      <c r="C31" s="11" t="s">
        <v>863</v>
      </c>
      <c r="D31" s="128" t="s">
        <v>825</v>
      </c>
      <c r="E31" s="128" t="s">
        <v>28</v>
      </c>
      <c r="F31" s="249" t="s">
        <v>107</v>
      </c>
      <c r="G31" s="250"/>
      <c r="H31" s="12" t="s">
        <v>990</v>
      </c>
      <c r="I31" s="16">
        <f t="shared" si="2"/>
        <v>1.04</v>
      </c>
      <c r="J31" s="16">
        <v>2.08</v>
      </c>
      <c r="K31" s="117">
        <f t="shared" si="1"/>
        <v>15.600000000000001</v>
      </c>
      <c r="L31" s="125"/>
      <c r="M31" s="136"/>
    </row>
    <row r="32" spans="1:13" ht="24">
      <c r="A32" s="123"/>
      <c r="B32" s="115">
        <v>15</v>
      </c>
      <c r="C32" s="11" t="s">
        <v>863</v>
      </c>
      <c r="D32" s="128" t="s">
        <v>504</v>
      </c>
      <c r="E32" s="128" t="s">
        <v>29</v>
      </c>
      <c r="F32" s="249" t="s">
        <v>107</v>
      </c>
      <c r="G32" s="250"/>
      <c r="H32" s="12" t="s">
        <v>990</v>
      </c>
      <c r="I32" s="16">
        <f t="shared" si="2"/>
        <v>1.04</v>
      </c>
      <c r="J32" s="16">
        <v>2.08</v>
      </c>
      <c r="K32" s="117">
        <f t="shared" si="1"/>
        <v>15.600000000000001</v>
      </c>
      <c r="L32" s="125"/>
      <c r="M32" s="136"/>
    </row>
    <row r="33" spans="1:13" ht="36">
      <c r="A33" s="123"/>
      <c r="B33" s="115">
        <v>15</v>
      </c>
      <c r="C33" s="11" t="s">
        <v>451</v>
      </c>
      <c r="D33" s="128" t="s">
        <v>824</v>
      </c>
      <c r="E33" s="128" t="s">
        <v>27</v>
      </c>
      <c r="F33" s="249" t="s">
        <v>107</v>
      </c>
      <c r="G33" s="250"/>
      <c r="H33" s="12" t="s">
        <v>996</v>
      </c>
      <c r="I33" s="16">
        <f t="shared" si="2"/>
        <v>1.48</v>
      </c>
      <c r="J33" s="16">
        <v>2.96</v>
      </c>
      <c r="K33" s="117">
        <f t="shared" si="1"/>
        <v>22.2</v>
      </c>
      <c r="L33" s="125"/>
      <c r="M33" s="136"/>
    </row>
    <row r="34" spans="1:13" ht="36">
      <c r="A34" s="123"/>
      <c r="B34" s="115">
        <v>15</v>
      </c>
      <c r="C34" s="11" t="s">
        <v>451</v>
      </c>
      <c r="D34" s="128" t="s">
        <v>825</v>
      </c>
      <c r="E34" s="128" t="s">
        <v>28</v>
      </c>
      <c r="F34" s="249" t="s">
        <v>107</v>
      </c>
      <c r="G34" s="250"/>
      <c r="H34" s="12" t="s">
        <v>996</v>
      </c>
      <c r="I34" s="16">
        <f t="shared" si="2"/>
        <v>1.48</v>
      </c>
      <c r="J34" s="16">
        <v>2.96</v>
      </c>
      <c r="K34" s="117">
        <f t="shared" si="1"/>
        <v>22.2</v>
      </c>
      <c r="L34" s="125"/>
      <c r="M34" s="136"/>
    </row>
    <row r="35" spans="1:13" ht="36">
      <c r="A35" s="123"/>
      <c r="B35" s="115">
        <v>15</v>
      </c>
      <c r="C35" s="11" t="s">
        <v>451</v>
      </c>
      <c r="D35" s="128" t="s">
        <v>504</v>
      </c>
      <c r="E35" s="128" t="s">
        <v>29</v>
      </c>
      <c r="F35" s="249" t="s">
        <v>107</v>
      </c>
      <c r="G35" s="250"/>
      <c r="H35" s="12" t="s">
        <v>996</v>
      </c>
      <c r="I35" s="16">
        <f t="shared" si="2"/>
        <v>1.48</v>
      </c>
      <c r="J35" s="16">
        <v>2.96</v>
      </c>
      <c r="K35" s="117">
        <f t="shared" si="1"/>
        <v>22.2</v>
      </c>
      <c r="L35" s="125"/>
      <c r="M35" s="136"/>
    </row>
    <row r="36" spans="1:13" ht="24" hidden="1">
      <c r="A36" s="123"/>
      <c r="B36" s="227">
        <v>0</v>
      </c>
      <c r="C36" s="228" t="s">
        <v>873</v>
      </c>
      <c r="D36" s="229" t="s">
        <v>825</v>
      </c>
      <c r="E36" s="229"/>
      <c r="F36" s="264"/>
      <c r="G36" s="265"/>
      <c r="H36" s="230" t="s">
        <v>984</v>
      </c>
      <c r="I36" s="231">
        <f t="shared" si="2"/>
        <v>39.840000000000003</v>
      </c>
      <c r="J36" s="231">
        <v>79.67</v>
      </c>
      <c r="K36" s="232">
        <f t="shared" si="1"/>
        <v>0</v>
      </c>
      <c r="L36" s="125"/>
      <c r="M36" s="136" t="s">
        <v>1005</v>
      </c>
    </row>
    <row r="37" spans="1:13" ht="25.5" hidden="1" customHeight="1">
      <c r="A37" s="123"/>
      <c r="B37" s="227">
        <v>0</v>
      </c>
      <c r="C37" s="228" t="s">
        <v>864</v>
      </c>
      <c r="D37" s="229" t="s">
        <v>504</v>
      </c>
      <c r="E37" s="229"/>
      <c r="F37" s="264"/>
      <c r="G37" s="265"/>
      <c r="H37" s="230" t="s">
        <v>997</v>
      </c>
      <c r="I37" s="231">
        <f t="shared" si="2"/>
        <v>37.35</v>
      </c>
      <c r="J37" s="231">
        <v>74.69</v>
      </c>
      <c r="K37" s="232">
        <f t="shared" si="1"/>
        <v>0</v>
      </c>
      <c r="L37" s="125"/>
      <c r="M37" s="136" t="s">
        <v>1005</v>
      </c>
    </row>
    <row r="38" spans="1:13" ht="24">
      <c r="A38" s="123"/>
      <c r="B38" s="115">
        <v>60</v>
      </c>
      <c r="C38" s="11" t="s">
        <v>782</v>
      </c>
      <c r="D38" s="128" t="s">
        <v>824</v>
      </c>
      <c r="E38" s="128" t="s">
        <v>25</v>
      </c>
      <c r="F38" s="249"/>
      <c r="G38" s="250"/>
      <c r="H38" s="12" t="s">
        <v>993</v>
      </c>
      <c r="I38" s="16">
        <f t="shared" si="2"/>
        <v>0.78</v>
      </c>
      <c r="J38" s="16">
        <v>1.55</v>
      </c>
      <c r="K38" s="117">
        <f t="shared" si="1"/>
        <v>46.800000000000004</v>
      </c>
      <c r="L38" s="125"/>
    </row>
    <row r="39" spans="1:13" ht="24">
      <c r="A39" s="123"/>
      <c r="B39" s="115">
        <v>60</v>
      </c>
      <c r="C39" s="11" t="s">
        <v>782</v>
      </c>
      <c r="D39" s="128" t="s">
        <v>825</v>
      </c>
      <c r="E39" s="128" t="s">
        <v>26</v>
      </c>
      <c r="F39" s="249"/>
      <c r="G39" s="250"/>
      <c r="H39" s="12" t="s">
        <v>993</v>
      </c>
      <c r="I39" s="16">
        <f t="shared" si="2"/>
        <v>0.82</v>
      </c>
      <c r="J39" s="16">
        <v>1.64</v>
      </c>
      <c r="K39" s="117">
        <f t="shared" si="1"/>
        <v>49.199999999999996</v>
      </c>
      <c r="L39" s="125"/>
    </row>
    <row r="40" spans="1:13" ht="24">
      <c r="A40" s="123"/>
      <c r="B40" s="115">
        <v>70</v>
      </c>
      <c r="C40" s="11" t="s">
        <v>778</v>
      </c>
      <c r="D40" s="128" t="s">
        <v>504</v>
      </c>
      <c r="E40" s="128" t="s">
        <v>779</v>
      </c>
      <c r="F40" s="249" t="s">
        <v>107</v>
      </c>
      <c r="G40" s="250"/>
      <c r="H40" s="12" t="s">
        <v>998</v>
      </c>
      <c r="I40" s="16">
        <f t="shared" si="2"/>
        <v>0.77</v>
      </c>
      <c r="J40" s="16">
        <v>1.54</v>
      </c>
      <c r="K40" s="117">
        <f t="shared" si="1"/>
        <v>53.9</v>
      </c>
      <c r="L40" s="125"/>
    </row>
    <row r="41" spans="1:13" ht="24">
      <c r="A41" s="123"/>
      <c r="B41" s="115">
        <v>70</v>
      </c>
      <c r="C41" s="11" t="s">
        <v>778</v>
      </c>
      <c r="D41" s="128" t="s">
        <v>823</v>
      </c>
      <c r="E41" s="128" t="s">
        <v>781</v>
      </c>
      <c r="F41" s="249" t="s">
        <v>107</v>
      </c>
      <c r="G41" s="250"/>
      <c r="H41" s="12" t="s">
        <v>998</v>
      </c>
      <c r="I41" s="16">
        <f t="shared" si="2"/>
        <v>0.82</v>
      </c>
      <c r="J41" s="16">
        <v>1.64</v>
      </c>
      <c r="K41" s="117">
        <f t="shared" si="1"/>
        <v>57.4</v>
      </c>
      <c r="L41" s="125"/>
    </row>
    <row r="42" spans="1:13" ht="24">
      <c r="A42" s="123"/>
      <c r="B42" s="115">
        <v>80</v>
      </c>
      <c r="C42" s="11" t="s">
        <v>786</v>
      </c>
      <c r="D42" s="128" t="s">
        <v>828</v>
      </c>
      <c r="E42" s="128" t="s">
        <v>25</v>
      </c>
      <c r="F42" s="249"/>
      <c r="G42" s="250"/>
      <c r="H42" s="12" t="s">
        <v>982</v>
      </c>
      <c r="I42" s="16">
        <f t="shared" si="2"/>
        <v>0.31</v>
      </c>
      <c r="J42" s="16">
        <v>0.61</v>
      </c>
      <c r="K42" s="117">
        <f t="shared" si="1"/>
        <v>24.8</v>
      </c>
      <c r="L42" s="125"/>
    </row>
    <row r="43" spans="1:13" ht="24">
      <c r="A43" s="123"/>
      <c r="B43" s="115">
        <v>80</v>
      </c>
      <c r="C43" s="11" t="s">
        <v>786</v>
      </c>
      <c r="D43" s="128" t="s">
        <v>829</v>
      </c>
      <c r="E43" s="128" t="s">
        <v>26</v>
      </c>
      <c r="F43" s="249"/>
      <c r="G43" s="250"/>
      <c r="H43" s="12" t="s">
        <v>982</v>
      </c>
      <c r="I43" s="16">
        <f t="shared" si="2"/>
        <v>0.34</v>
      </c>
      <c r="J43" s="16">
        <v>0.68</v>
      </c>
      <c r="K43" s="117">
        <f t="shared" si="1"/>
        <v>27.200000000000003</v>
      </c>
      <c r="L43" s="125"/>
    </row>
    <row r="44" spans="1:13" ht="24">
      <c r="A44" s="123"/>
      <c r="B44" s="115">
        <v>80</v>
      </c>
      <c r="C44" s="11" t="s">
        <v>722</v>
      </c>
      <c r="D44" s="128" t="s">
        <v>807</v>
      </c>
      <c r="E44" s="128" t="s">
        <v>25</v>
      </c>
      <c r="F44" s="249"/>
      <c r="G44" s="250"/>
      <c r="H44" s="12" t="s">
        <v>982</v>
      </c>
      <c r="I44" s="16">
        <f t="shared" si="2"/>
        <v>0.2</v>
      </c>
      <c r="J44" s="16">
        <v>0.39</v>
      </c>
      <c r="K44" s="117">
        <f t="shared" si="1"/>
        <v>16</v>
      </c>
      <c r="L44" s="125"/>
    </row>
    <row r="45" spans="1:13" ht="24">
      <c r="A45" s="123"/>
      <c r="B45" s="115">
        <v>80</v>
      </c>
      <c r="C45" s="11" t="s">
        <v>722</v>
      </c>
      <c r="D45" s="128" t="s">
        <v>808</v>
      </c>
      <c r="E45" s="128" t="s">
        <v>26</v>
      </c>
      <c r="F45" s="249"/>
      <c r="G45" s="250"/>
      <c r="H45" s="12" t="s">
        <v>982</v>
      </c>
      <c r="I45" s="16">
        <f t="shared" si="2"/>
        <v>0.23</v>
      </c>
      <c r="J45" s="16">
        <v>0.46</v>
      </c>
      <c r="K45" s="117">
        <f t="shared" si="1"/>
        <v>18.400000000000002</v>
      </c>
      <c r="L45" s="125"/>
    </row>
    <row r="46" spans="1:13" ht="36">
      <c r="A46" s="123"/>
      <c r="B46" s="115">
        <v>10</v>
      </c>
      <c r="C46" s="11" t="s">
        <v>750</v>
      </c>
      <c r="D46" s="128" t="s">
        <v>750</v>
      </c>
      <c r="E46" s="128"/>
      <c r="F46" s="249"/>
      <c r="G46" s="250"/>
      <c r="H46" s="12" t="s">
        <v>994</v>
      </c>
      <c r="I46" s="16">
        <f t="shared" si="2"/>
        <v>14.14</v>
      </c>
      <c r="J46" s="16">
        <v>28.28</v>
      </c>
      <c r="K46" s="117">
        <f t="shared" si="1"/>
        <v>141.4</v>
      </c>
      <c r="L46" s="125"/>
    </row>
    <row r="47" spans="1:13" ht="24">
      <c r="A47" s="123"/>
      <c r="B47" s="115">
        <v>100</v>
      </c>
      <c r="C47" s="11" t="s">
        <v>793</v>
      </c>
      <c r="D47" s="128" t="s">
        <v>793</v>
      </c>
      <c r="E47" s="128"/>
      <c r="F47" s="249"/>
      <c r="G47" s="250"/>
      <c r="H47" s="218" t="s">
        <v>979</v>
      </c>
      <c r="I47" s="16">
        <f t="shared" si="2"/>
        <v>1.68</v>
      </c>
      <c r="J47" s="16">
        <v>3.35</v>
      </c>
      <c r="K47" s="117">
        <f t="shared" si="1"/>
        <v>168</v>
      </c>
      <c r="L47" s="125"/>
    </row>
    <row r="48" spans="1:13" ht="24">
      <c r="A48" s="123"/>
      <c r="B48" s="138">
        <v>100</v>
      </c>
      <c r="C48" s="139" t="s">
        <v>874</v>
      </c>
      <c r="D48" s="140" t="s">
        <v>793</v>
      </c>
      <c r="E48" s="140" t="s">
        <v>272</v>
      </c>
      <c r="F48" s="262"/>
      <c r="G48" s="263"/>
      <c r="H48" s="141" t="s">
        <v>1000</v>
      </c>
      <c r="I48" s="142">
        <f t="shared" si="2"/>
        <v>1.99</v>
      </c>
      <c r="J48" s="142">
        <f>4.1*0.9716</f>
        <v>3.9835599999999998</v>
      </c>
      <c r="K48" s="143">
        <f t="shared" si="1"/>
        <v>199</v>
      </c>
      <c r="L48" s="125"/>
      <c r="M48" s="136"/>
    </row>
    <row r="49" spans="1:13" ht="36">
      <c r="A49" s="123"/>
      <c r="B49" s="115">
        <v>30</v>
      </c>
      <c r="C49" s="11" t="s">
        <v>757</v>
      </c>
      <c r="D49" s="128" t="s">
        <v>816</v>
      </c>
      <c r="E49" s="128" t="s">
        <v>273</v>
      </c>
      <c r="F49" s="249"/>
      <c r="G49" s="250"/>
      <c r="H49" s="12" t="s">
        <v>758</v>
      </c>
      <c r="I49" s="16">
        <f t="shared" si="2"/>
        <v>0.87</v>
      </c>
      <c r="J49" s="16">
        <v>1.74</v>
      </c>
      <c r="K49" s="117">
        <f t="shared" si="1"/>
        <v>26.1</v>
      </c>
      <c r="L49" s="125"/>
    </row>
    <row r="50" spans="1:13" ht="36">
      <c r="A50" s="123"/>
      <c r="B50" s="115">
        <v>30</v>
      </c>
      <c r="C50" s="11" t="s">
        <v>757</v>
      </c>
      <c r="D50" s="128" t="s">
        <v>817</v>
      </c>
      <c r="E50" s="128" t="s">
        <v>272</v>
      </c>
      <c r="F50" s="249"/>
      <c r="G50" s="250"/>
      <c r="H50" s="12" t="s">
        <v>758</v>
      </c>
      <c r="I50" s="16">
        <f t="shared" si="2"/>
        <v>0.87</v>
      </c>
      <c r="J50" s="16">
        <v>1.74</v>
      </c>
      <c r="K50" s="117">
        <f t="shared" si="1"/>
        <v>26.1</v>
      </c>
      <c r="L50" s="125"/>
    </row>
    <row r="51" spans="1:13" ht="36">
      <c r="A51" s="123"/>
      <c r="B51" s="115">
        <v>30</v>
      </c>
      <c r="C51" s="11" t="s">
        <v>757</v>
      </c>
      <c r="D51" s="128" t="s">
        <v>818</v>
      </c>
      <c r="E51" s="128" t="s">
        <v>759</v>
      </c>
      <c r="F51" s="249"/>
      <c r="G51" s="250"/>
      <c r="H51" s="12" t="s">
        <v>758</v>
      </c>
      <c r="I51" s="16">
        <f t="shared" si="2"/>
        <v>0.73</v>
      </c>
      <c r="J51" s="16">
        <v>1.45</v>
      </c>
      <c r="K51" s="117">
        <f t="shared" si="1"/>
        <v>21.9</v>
      </c>
      <c r="L51" s="125"/>
    </row>
    <row r="52" spans="1:13" ht="36">
      <c r="A52" s="123"/>
      <c r="B52" s="115">
        <v>30</v>
      </c>
      <c r="C52" s="11" t="s">
        <v>757</v>
      </c>
      <c r="D52" s="128" t="s">
        <v>819</v>
      </c>
      <c r="E52" s="128" t="s">
        <v>760</v>
      </c>
      <c r="F52" s="249"/>
      <c r="G52" s="250"/>
      <c r="H52" s="12" t="s">
        <v>758</v>
      </c>
      <c r="I52" s="16">
        <f t="shared" si="2"/>
        <v>0.73</v>
      </c>
      <c r="J52" s="16">
        <v>1.45</v>
      </c>
      <c r="K52" s="117">
        <f t="shared" si="1"/>
        <v>21.9</v>
      </c>
      <c r="L52" s="125"/>
    </row>
    <row r="53" spans="1:13" ht="24">
      <c r="A53" s="123"/>
      <c r="B53" s="115">
        <v>30</v>
      </c>
      <c r="C53" s="11" t="s">
        <v>769</v>
      </c>
      <c r="D53" s="128" t="s">
        <v>820</v>
      </c>
      <c r="E53" s="128" t="s">
        <v>273</v>
      </c>
      <c r="F53" s="249" t="s">
        <v>770</v>
      </c>
      <c r="G53" s="250"/>
      <c r="H53" s="12" t="s">
        <v>771</v>
      </c>
      <c r="I53" s="16">
        <f t="shared" si="2"/>
        <v>0.84</v>
      </c>
      <c r="J53" s="16">
        <v>1.67</v>
      </c>
      <c r="K53" s="117">
        <f t="shared" si="1"/>
        <v>25.2</v>
      </c>
      <c r="L53" s="125"/>
    </row>
    <row r="54" spans="1:13" ht="24">
      <c r="A54" s="123"/>
      <c r="B54" s="115">
        <v>30</v>
      </c>
      <c r="C54" s="11" t="s">
        <v>769</v>
      </c>
      <c r="D54" s="128" t="s">
        <v>820</v>
      </c>
      <c r="E54" s="128" t="s">
        <v>272</v>
      </c>
      <c r="F54" s="249" t="s">
        <v>770</v>
      </c>
      <c r="G54" s="250"/>
      <c r="H54" s="12" t="s">
        <v>771</v>
      </c>
      <c r="I54" s="16">
        <f t="shared" si="2"/>
        <v>0.84</v>
      </c>
      <c r="J54" s="16">
        <v>1.67</v>
      </c>
      <c r="K54" s="117">
        <f t="shared" si="1"/>
        <v>25.2</v>
      </c>
      <c r="L54" s="125"/>
    </row>
    <row r="55" spans="1:13" ht="24" hidden="1">
      <c r="A55" s="123"/>
      <c r="B55" s="145">
        <v>0</v>
      </c>
      <c r="C55" s="146" t="s">
        <v>769</v>
      </c>
      <c r="D55" s="147" t="s">
        <v>822</v>
      </c>
      <c r="E55" s="147" t="s">
        <v>273</v>
      </c>
      <c r="F55" s="266" t="s">
        <v>773</v>
      </c>
      <c r="G55" s="267"/>
      <c r="H55" s="148" t="s">
        <v>771</v>
      </c>
      <c r="I55" s="149">
        <f t="shared" si="2"/>
        <v>0.84</v>
      </c>
      <c r="J55" s="149">
        <v>1.67</v>
      </c>
      <c r="K55" s="150">
        <f t="shared" si="1"/>
        <v>0</v>
      </c>
      <c r="L55" s="125"/>
      <c r="M55" s="136"/>
    </row>
    <row r="56" spans="1:13" ht="24">
      <c r="A56" s="123"/>
      <c r="B56" s="115">
        <v>30</v>
      </c>
      <c r="C56" s="11" t="s">
        <v>769</v>
      </c>
      <c r="D56" s="128" t="s">
        <v>822</v>
      </c>
      <c r="E56" s="128" t="s">
        <v>272</v>
      </c>
      <c r="F56" s="249" t="s">
        <v>773</v>
      </c>
      <c r="G56" s="250"/>
      <c r="H56" s="12" t="s">
        <v>771</v>
      </c>
      <c r="I56" s="16">
        <f t="shared" si="2"/>
        <v>0.84</v>
      </c>
      <c r="J56" s="16">
        <v>1.67</v>
      </c>
      <c r="K56" s="117">
        <f t="shared" si="1"/>
        <v>25.2</v>
      </c>
      <c r="L56" s="125"/>
      <c r="M56" s="136"/>
    </row>
    <row r="57" spans="1:13" ht="24">
      <c r="A57" s="123"/>
      <c r="B57" s="115">
        <v>30</v>
      </c>
      <c r="C57" s="11" t="s">
        <v>769</v>
      </c>
      <c r="D57" s="128" t="s">
        <v>821</v>
      </c>
      <c r="E57" s="128" t="s">
        <v>273</v>
      </c>
      <c r="F57" s="249" t="s">
        <v>772</v>
      </c>
      <c r="G57" s="250"/>
      <c r="H57" s="12" t="s">
        <v>771</v>
      </c>
      <c r="I57" s="16">
        <f t="shared" si="2"/>
        <v>0.84</v>
      </c>
      <c r="J57" s="16">
        <v>1.67</v>
      </c>
      <c r="K57" s="117">
        <f t="shared" si="1"/>
        <v>25.2</v>
      </c>
      <c r="L57" s="125"/>
      <c r="M57" s="136"/>
    </row>
    <row r="58" spans="1:13" ht="24">
      <c r="A58" s="123"/>
      <c r="B58" s="115">
        <v>13</v>
      </c>
      <c r="C58" s="11" t="s">
        <v>769</v>
      </c>
      <c r="D58" s="128" t="s">
        <v>821</v>
      </c>
      <c r="E58" s="128" t="s">
        <v>272</v>
      </c>
      <c r="F58" s="249" t="s">
        <v>772</v>
      </c>
      <c r="G58" s="250"/>
      <c r="H58" s="12" t="s">
        <v>771</v>
      </c>
      <c r="I58" s="16">
        <f t="shared" si="2"/>
        <v>0.84</v>
      </c>
      <c r="J58" s="16">
        <v>1.67</v>
      </c>
      <c r="K58" s="117">
        <f t="shared" si="1"/>
        <v>10.92</v>
      </c>
      <c r="L58" s="125"/>
      <c r="M58" s="136"/>
    </row>
    <row r="59" spans="1:13" ht="24" hidden="1">
      <c r="A59" s="123"/>
      <c r="B59" s="145">
        <v>0</v>
      </c>
      <c r="C59" s="146" t="s">
        <v>769</v>
      </c>
      <c r="D59" s="147" t="s">
        <v>821</v>
      </c>
      <c r="E59" s="147" t="s">
        <v>273</v>
      </c>
      <c r="F59" s="266" t="s">
        <v>858</v>
      </c>
      <c r="G59" s="267"/>
      <c r="H59" s="148" t="s">
        <v>771</v>
      </c>
      <c r="I59" s="149">
        <f t="shared" si="2"/>
        <v>0.84</v>
      </c>
      <c r="J59" s="149">
        <v>1.67</v>
      </c>
      <c r="K59" s="150">
        <f t="shared" si="1"/>
        <v>0</v>
      </c>
      <c r="L59" s="125"/>
      <c r="M59" s="136"/>
    </row>
    <row r="60" spans="1:13" ht="24" hidden="1">
      <c r="A60" s="123"/>
      <c r="B60" s="145">
        <v>0</v>
      </c>
      <c r="C60" s="146" t="s">
        <v>769</v>
      </c>
      <c r="D60" s="147" t="s">
        <v>821</v>
      </c>
      <c r="E60" s="147" t="s">
        <v>272</v>
      </c>
      <c r="F60" s="266" t="s">
        <v>858</v>
      </c>
      <c r="G60" s="267"/>
      <c r="H60" s="148" t="s">
        <v>771</v>
      </c>
      <c r="I60" s="149">
        <f t="shared" si="2"/>
        <v>0.84</v>
      </c>
      <c r="J60" s="149">
        <v>1.67</v>
      </c>
      <c r="K60" s="150">
        <f t="shared" si="1"/>
        <v>0</v>
      </c>
      <c r="L60" s="125"/>
      <c r="M60" s="136"/>
    </row>
    <row r="61" spans="1:13" ht="24">
      <c r="A61" s="123"/>
      <c r="B61" s="115">
        <v>30</v>
      </c>
      <c r="C61" s="11" t="s">
        <v>763</v>
      </c>
      <c r="D61" s="128" t="s">
        <v>763</v>
      </c>
      <c r="E61" s="128"/>
      <c r="F61" s="249"/>
      <c r="G61" s="250"/>
      <c r="H61" s="12" t="s">
        <v>764</v>
      </c>
      <c r="I61" s="16">
        <f t="shared" si="2"/>
        <v>0.77</v>
      </c>
      <c r="J61" s="16">
        <v>1.54</v>
      </c>
      <c r="K61" s="117">
        <f t="shared" si="1"/>
        <v>23.1</v>
      </c>
      <c r="L61" s="125"/>
    </row>
    <row r="62" spans="1:13" ht="24">
      <c r="A62" s="123"/>
      <c r="B62" s="115">
        <v>30</v>
      </c>
      <c r="C62" s="11" t="s">
        <v>767</v>
      </c>
      <c r="D62" s="128" t="s">
        <v>767</v>
      </c>
      <c r="E62" s="128"/>
      <c r="F62" s="249"/>
      <c r="G62" s="250"/>
      <c r="H62" s="12" t="s">
        <v>768</v>
      </c>
      <c r="I62" s="16">
        <f t="shared" si="2"/>
        <v>0.53</v>
      </c>
      <c r="J62" s="16">
        <v>1.06</v>
      </c>
      <c r="K62" s="117">
        <f t="shared" si="1"/>
        <v>15.9</v>
      </c>
      <c r="L62" s="125"/>
    </row>
    <row r="63" spans="1:13" ht="24">
      <c r="A63" s="123"/>
      <c r="B63" s="115">
        <v>40</v>
      </c>
      <c r="C63" s="11" t="s">
        <v>765</v>
      </c>
      <c r="D63" s="128" t="s">
        <v>765</v>
      </c>
      <c r="E63" s="128"/>
      <c r="F63" s="249"/>
      <c r="G63" s="250"/>
      <c r="H63" s="12" t="s">
        <v>999</v>
      </c>
      <c r="I63" s="16">
        <f t="shared" si="2"/>
        <v>0.82</v>
      </c>
      <c r="J63" s="16">
        <v>1.64</v>
      </c>
      <c r="K63" s="117">
        <f t="shared" si="1"/>
        <v>32.799999999999997</v>
      </c>
      <c r="L63" s="125"/>
    </row>
    <row r="64" spans="1:13" ht="24">
      <c r="A64" s="123"/>
      <c r="B64" s="115">
        <v>30</v>
      </c>
      <c r="C64" s="11" t="s">
        <v>761</v>
      </c>
      <c r="D64" s="128" t="s">
        <v>761</v>
      </c>
      <c r="E64" s="128"/>
      <c r="F64" s="249"/>
      <c r="G64" s="250"/>
      <c r="H64" s="12" t="s">
        <v>762</v>
      </c>
      <c r="I64" s="16">
        <f t="shared" si="2"/>
        <v>0.44</v>
      </c>
      <c r="J64" s="16">
        <v>0.87</v>
      </c>
      <c r="K64" s="117">
        <f t="shared" si="1"/>
        <v>13.2</v>
      </c>
      <c r="L64" s="125"/>
    </row>
    <row r="65" spans="1:12" ht="36">
      <c r="A65" s="123"/>
      <c r="B65" s="115">
        <v>30</v>
      </c>
      <c r="C65" s="11" t="s">
        <v>753</v>
      </c>
      <c r="D65" s="128" t="s">
        <v>753</v>
      </c>
      <c r="E65" s="128"/>
      <c r="F65" s="249"/>
      <c r="G65" s="250"/>
      <c r="H65" s="12" t="s">
        <v>1003</v>
      </c>
      <c r="I65" s="16">
        <f t="shared" si="2"/>
        <v>0.82</v>
      </c>
      <c r="J65" s="16">
        <v>1.64</v>
      </c>
      <c r="K65" s="117">
        <f t="shared" si="1"/>
        <v>24.599999999999998</v>
      </c>
      <c r="L65" s="125"/>
    </row>
    <row r="66" spans="1:12" ht="24">
      <c r="A66" s="123"/>
      <c r="B66" s="115">
        <v>30</v>
      </c>
      <c r="C66" s="11" t="s">
        <v>774</v>
      </c>
      <c r="D66" s="128" t="s">
        <v>774</v>
      </c>
      <c r="E66" s="128"/>
      <c r="F66" s="249"/>
      <c r="G66" s="250"/>
      <c r="H66" s="12" t="s">
        <v>775</v>
      </c>
      <c r="I66" s="16">
        <f t="shared" si="2"/>
        <v>1.08</v>
      </c>
      <c r="J66" s="16">
        <v>2.16</v>
      </c>
      <c r="K66" s="117">
        <f t="shared" si="1"/>
        <v>32.400000000000006</v>
      </c>
      <c r="L66" s="125"/>
    </row>
    <row r="67" spans="1:12" ht="24">
      <c r="A67" s="123"/>
      <c r="B67" s="115">
        <v>30</v>
      </c>
      <c r="C67" s="11" t="s">
        <v>755</v>
      </c>
      <c r="D67" s="128" t="s">
        <v>755</v>
      </c>
      <c r="E67" s="128"/>
      <c r="F67" s="249"/>
      <c r="G67" s="250"/>
      <c r="H67" s="12" t="s">
        <v>756</v>
      </c>
      <c r="I67" s="16">
        <f t="shared" si="2"/>
        <v>1.02</v>
      </c>
      <c r="J67" s="16">
        <v>2.04</v>
      </c>
      <c r="K67" s="117">
        <f t="shared" si="1"/>
        <v>30.6</v>
      </c>
      <c r="L67" s="125"/>
    </row>
    <row r="68" spans="1:12">
      <c r="A68" s="123"/>
      <c r="B68" s="115">
        <v>30</v>
      </c>
      <c r="C68" s="11" t="s">
        <v>597</v>
      </c>
      <c r="D68" s="128" t="s">
        <v>838</v>
      </c>
      <c r="E68" s="128" t="s">
        <v>294</v>
      </c>
      <c r="F68" s="249"/>
      <c r="G68" s="250"/>
      <c r="H68" s="12" t="s">
        <v>983</v>
      </c>
      <c r="I68" s="16">
        <f t="shared" si="2"/>
        <v>0.56999999999999995</v>
      </c>
      <c r="J68" s="16">
        <v>1.1399999999999999</v>
      </c>
      <c r="K68" s="117">
        <f t="shared" si="1"/>
        <v>17.099999999999998</v>
      </c>
      <c r="L68" s="125"/>
    </row>
    <row r="69" spans="1:12">
      <c r="A69" s="123"/>
      <c r="B69" s="115">
        <v>30</v>
      </c>
      <c r="C69" s="11" t="s">
        <v>597</v>
      </c>
      <c r="D69" s="128" t="s">
        <v>839</v>
      </c>
      <c r="E69" s="128" t="s">
        <v>314</v>
      </c>
      <c r="F69" s="249"/>
      <c r="G69" s="250"/>
      <c r="H69" s="12" t="s">
        <v>983</v>
      </c>
      <c r="I69" s="16">
        <f t="shared" si="2"/>
        <v>0.68</v>
      </c>
      <c r="J69" s="16">
        <v>1.35</v>
      </c>
      <c r="K69" s="117">
        <f t="shared" si="1"/>
        <v>20.400000000000002</v>
      </c>
      <c r="L69" s="125"/>
    </row>
    <row r="70" spans="1:12">
      <c r="A70" s="123"/>
      <c r="B70" s="115">
        <v>30</v>
      </c>
      <c r="C70" s="11" t="s">
        <v>805</v>
      </c>
      <c r="D70" s="128" t="s">
        <v>840</v>
      </c>
      <c r="E70" s="128" t="s">
        <v>294</v>
      </c>
      <c r="F70" s="249"/>
      <c r="G70" s="250"/>
      <c r="H70" s="12" t="s">
        <v>1001</v>
      </c>
      <c r="I70" s="16">
        <f t="shared" si="2"/>
        <v>0.88</v>
      </c>
      <c r="J70" s="16">
        <v>1.76</v>
      </c>
      <c r="K70" s="117">
        <f t="shared" si="1"/>
        <v>26.4</v>
      </c>
      <c r="L70" s="125"/>
    </row>
    <row r="71" spans="1:12">
      <c r="A71" s="123"/>
      <c r="B71" s="115">
        <v>30</v>
      </c>
      <c r="C71" s="11" t="s">
        <v>805</v>
      </c>
      <c r="D71" s="128" t="s">
        <v>841</v>
      </c>
      <c r="E71" s="128" t="s">
        <v>314</v>
      </c>
      <c r="F71" s="249"/>
      <c r="G71" s="250"/>
      <c r="H71" s="12" t="s">
        <v>1001</v>
      </c>
      <c r="I71" s="16">
        <f t="shared" si="2"/>
        <v>1.0900000000000001</v>
      </c>
      <c r="J71" s="16">
        <v>2.1800000000000002</v>
      </c>
      <c r="K71" s="117">
        <f t="shared" si="1"/>
        <v>32.700000000000003</v>
      </c>
      <c r="L71" s="125"/>
    </row>
    <row r="72" spans="1:12" ht="24">
      <c r="A72" s="123"/>
      <c r="B72" s="115">
        <v>20</v>
      </c>
      <c r="C72" s="11" t="s">
        <v>776</v>
      </c>
      <c r="D72" s="128" t="s">
        <v>776</v>
      </c>
      <c r="E72" s="128"/>
      <c r="F72" s="249"/>
      <c r="G72" s="250"/>
      <c r="H72" s="12" t="s">
        <v>777</v>
      </c>
      <c r="I72" s="16">
        <f t="shared" si="2"/>
        <v>1.37</v>
      </c>
      <c r="J72" s="16">
        <v>2.74</v>
      </c>
      <c r="K72" s="117">
        <f t="shared" si="1"/>
        <v>27.400000000000002</v>
      </c>
      <c r="L72" s="125"/>
    </row>
    <row r="73" spans="1:12" ht="24">
      <c r="A73" s="123"/>
      <c r="B73" s="115">
        <v>30</v>
      </c>
      <c r="C73" s="11" t="s">
        <v>747</v>
      </c>
      <c r="D73" s="128" t="s">
        <v>811</v>
      </c>
      <c r="E73" s="128" t="s">
        <v>590</v>
      </c>
      <c r="F73" s="249" t="s">
        <v>239</v>
      </c>
      <c r="G73" s="250"/>
      <c r="H73" s="12" t="s">
        <v>985</v>
      </c>
      <c r="I73" s="16">
        <f t="shared" si="2"/>
        <v>0.54</v>
      </c>
      <c r="J73" s="16">
        <v>1.07</v>
      </c>
      <c r="K73" s="117">
        <f t="shared" si="1"/>
        <v>16.200000000000003</v>
      </c>
      <c r="L73" s="125"/>
    </row>
    <row r="74" spans="1:12" ht="24">
      <c r="A74" s="123"/>
      <c r="B74" s="115">
        <v>30</v>
      </c>
      <c r="C74" s="11" t="s">
        <v>747</v>
      </c>
      <c r="D74" s="128" t="s">
        <v>812</v>
      </c>
      <c r="E74" s="128" t="s">
        <v>572</v>
      </c>
      <c r="F74" s="249" t="s">
        <v>239</v>
      </c>
      <c r="G74" s="250"/>
      <c r="H74" s="12" t="s">
        <v>985</v>
      </c>
      <c r="I74" s="16">
        <f t="shared" si="2"/>
        <v>0.63</v>
      </c>
      <c r="J74" s="16">
        <v>1.26</v>
      </c>
      <c r="K74" s="117">
        <f t="shared" si="1"/>
        <v>18.899999999999999</v>
      </c>
      <c r="L74" s="125"/>
    </row>
    <row r="75" spans="1:12" ht="24">
      <c r="A75" s="123"/>
      <c r="B75" s="115">
        <v>30</v>
      </c>
      <c r="C75" s="11" t="s">
        <v>747</v>
      </c>
      <c r="D75" s="128" t="s">
        <v>813</v>
      </c>
      <c r="E75" s="128" t="s">
        <v>746</v>
      </c>
      <c r="F75" s="249" t="s">
        <v>239</v>
      </c>
      <c r="G75" s="250"/>
      <c r="H75" s="12" t="s">
        <v>985</v>
      </c>
      <c r="I75" s="16">
        <f t="shared" si="2"/>
        <v>0.67</v>
      </c>
      <c r="J75" s="16">
        <v>1.34</v>
      </c>
      <c r="K75" s="117">
        <f t="shared" si="1"/>
        <v>20.100000000000001</v>
      </c>
      <c r="L75" s="125"/>
    </row>
    <row r="76" spans="1:12" ht="24">
      <c r="A76" s="123"/>
      <c r="B76" s="115">
        <v>30</v>
      </c>
      <c r="C76" s="11" t="s">
        <v>747</v>
      </c>
      <c r="D76" s="128" t="s">
        <v>814</v>
      </c>
      <c r="E76" s="128" t="s">
        <v>749</v>
      </c>
      <c r="F76" s="249" t="s">
        <v>239</v>
      </c>
      <c r="G76" s="250"/>
      <c r="H76" s="12" t="s">
        <v>985</v>
      </c>
      <c r="I76" s="16">
        <f t="shared" si="2"/>
        <v>0.83</v>
      </c>
      <c r="J76" s="16">
        <v>1.65</v>
      </c>
      <c r="K76" s="117">
        <f t="shared" si="1"/>
        <v>24.9</v>
      </c>
      <c r="L76" s="125"/>
    </row>
    <row r="77" spans="1:12" ht="24">
      <c r="A77" s="123"/>
      <c r="B77" s="115">
        <v>30</v>
      </c>
      <c r="C77" s="11" t="s">
        <v>747</v>
      </c>
      <c r="D77" s="128" t="s">
        <v>815</v>
      </c>
      <c r="E77" s="128" t="s">
        <v>298</v>
      </c>
      <c r="F77" s="249" t="s">
        <v>239</v>
      </c>
      <c r="G77" s="250"/>
      <c r="H77" s="12" t="s">
        <v>985</v>
      </c>
      <c r="I77" s="16">
        <f t="shared" si="2"/>
        <v>0.97</v>
      </c>
      <c r="J77" s="16">
        <v>1.94</v>
      </c>
      <c r="K77" s="117">
        <f t="shared" si="1"/>
        <v>29.099999999999998</v>
      </c>
      <c r="L77" s="125"/>
    </row>
    <row r="78" spans="1:12" ht="24">
      <c r="A78" s="123"/>
      <c r="B78" s="115">
        <v>30</v>
      </c>
      <c r="C78" s="11" t="s">
        <v>588</v>
      </c>
      <c r="D78" s="128" t="s">
        <v>809</v>
      </c>
      <c r="E78" s="128" t="s">
        <v>590</v>
      </c>
      <c r="F78" s="249" t="s">
        <v>107</v>
      </c>
      <c r="G78" s="250"/>
      <c r="H78" s="12" t="s">
        <v>986</v>
      </c>
      <c r="I78" s="16">
        <f t="shared" si="2"/>
        <v>0.48</v>
      </c>
      <c r="J78" s="16">
        <v>0.96</v>
      </c>
      <c r="K78" s="117">
        <f t="shared" si="1"/>
        <v>14.399999999999999</v>
      </c>
      <c r="L78" s="125"/>
    </row>
    <row r="79" spans="1:12" ht="24">
      <c r="A79" s="123"/>
      <c r="B79" s="115">
        <v>30</v>
      </c>
      <c r="C79" s="11" t="s">
        <v>588</v>
      </c>
      <c r="D79" s="128" t="s">
        <v>810</v>
      </c>
      <c r="E79" s="128" t="s">
        <v>746</v>
      </c>
      <c r="F79" s="249" t="s">
        <v>107</v>
      </c>
      <c r="G79" s="250"/>
      <c r="H79" s="12" t="s">
        <v>986</v>
      </c>
      <c r="I79" s="16">
        <f t="shared" si="2"/>
        <v>0.6</v>
      </c>
      <c r="J79" s="16">
        <v>1.19</v>
      </c>
      <c r="K79" s="117">
        <f t="shared" si="1"/>
        <v>18</v>
      </c>
      <c r="L79" s="125"/>
    </row>
    <row r="80" spans="1:12" ht="24">
      <c r="A80" s="123"/>
      <c r="B80" s="115">
        <v>2</v>
      </c>
      <c r="C80" s="11" t="s">
        <v>739</v>
      </c>
      <c r="D80" s="128" t="s">
        <v>739</v>
      </c>
      <c r="E80" s="128"/>
      <c r="F80" s="249"/>
      <c r="G80" s="250"/>
      <c r="H80" s="12" t="s">
        <v>987</v>
      </c>
      <c r="I80" s="16">
        <f t="shared" si="2"/>
        <v>34.299999999999997</v>
      </c>
      <c r="J80" s="16">
        <v>68.599999999999994</v>
      </c>
      <c r="K80" s="117">
        <f t="shared" si="1"/>
        <v>68.599999999999994</v>
      </c>
      <c r="L80" s="125"/>
    </row>
    <row r="81" spans="1:13" ht="24">
      <c r="A81" s="123"/>
      <c r="B81" s="115">
        <v>2</v>
      </c>
      <c r="C81" s="11" t="s">
        <v>741</v>
      </c>
      <c r="D81" s="128" t="s">
        <v>741</v>
      </c>
      <c r="E81" s="128"/>
      <c r="F81" s="249"/>
      <c r="G81" s="250"/>
      <c r="H81" s="12" t="s">
        <v>988</v>
      </c>
      <c r="I81" s="16">
        <f t="shared" si="2"/>
        <v>39.630000000000003</v>
      </c>
      <c r="J81" s="16">
        <v>79.25</v>
      </c>
      <c r="K81" s="117">
        <f t="shared" si="1"/>
        <v>79.260000000000005</v>
      </c>
      <c r="L81" s="125"/>
    </row>
    <row r="82" spans="1:13" ht="24">
      <c r="A82" s="123"/>
      <c r="B82" s="115">
        <v>10</v>
      </c>
      <c r="C82" s="11" t="s">
        <v>788</v>
      </c>
      <c r="D82" s="128" t="s">
        <v>788</v>
      </c>
      <c r="E82" s="128" t="s">
        <v>35</v>
      </c>
      <c r="F82" s="249"/>
      <c r="G82" s="250"/>
      <c r="H82" s="12" t="s">
        <v>789</v>
      </c>
      <c r="I82" s="16">
        <f t="shared" si="2"/>
        <v>0.82</v>
      </c>
      <c r="J82" s="16">
        <v>1.64</v>
      </c>
      <c r="K82" s="117">
        <f t="shared" si="1"/>
        <v>8.1999999999999993</v>
      </c>
      <c r="L82" s="125"/>
    </row>
    <row r="83" spans="1:13" ht="24">
      <c r="A83" s="123"/>
      <c r="B83" s="115">
        <v>10</v>
      </c>
      <c r="C83" s="11" t="s">
        <v>788</v>
      </c>
      <c r="D83" s="128" t="s">
        <v>788</v>
      </c>
      <c r="E83" s="128" t="s">
        <v>37</v>
      </c>
      <c r="F83" s="249"/>
      <c r="G83" s="250"/>
      <c r="H83" s="12" t="s">
        <v>789</v>
      </c>
      <c r="I83" s="16">
        <f t="shared" si="2"/>
        <v>0.82</v>
      </c>
      <c r="J83" s="16">
        <v>1.64</v>
      </c>
      <c r="K83" s="117">
        <f t="shared" si="1"/>
        <v>8.1999999999999993</v>
      </c>
      <c r="L83" s="125"/>
    </row>
    <row r="84" spans="1:13" ht="24">
      <c r="A84" s="123"/>
      <c r="B84" s="115">
        <v>10</v>
      </c>
      <c r="C84" s="11" t="s">
        <v>788</v>
      </c>
      <c r="D84" s="128" t="s">
        <v>788</v>
      </c>
      <c r="E84" s="128" t="s">
        <v>38</v>
      </c>
      <c r="F84" s="249"/>
      <c r="G84" s="250"/>
      <c r="H84" s="12" t="s">
        <v>789</v>
      </c>
      <c r="I84" s="16">
        <f t="shared" si="2"/>
        <v>0.82</v>
      </c>
      <c r="J84" s="16">
        <v>1.64</v>
      </c>
      <c r="K84" s="117">
        <f t="shared" si="1"/>
        <v>8.1999999999999993</v>
      </c>
      <c r="L84" s="125"/>
    </row>
    <row r="85" spans="1:13" ht="24">
      <c r="A85" s="123"/>
      <c r="B85" s="115">
        <v>60</v>
      </c>
      <c r="C85" s="11" t="s">
        <v>784</v>
      </c>
      <c r="D85" s="128" t="s">
        <v>826</v>
      </c>
      <c r="E85" s="128" t="s">
        <v>25</v>
      </c>
      <c r="F85" s="249"/>
      <c r="G85" s="250"/>
      <c r="H85" s="12" t="s">
        <v>995</v>
      </c>
      <c r="I85" s="16">
        <f t="shared" si="2"/>
        <v>0.81</v>
      </c>
      <c r="J85" s="16">
        <v>1.61</v>
      </c>
      <c r="K85" s="117">
        <f t="shared" si="1"/>
        <v>48.6</v>
      </c>
      <c r="L85" s="125"/>
    </row>
    <row r="86" spans="1:13" ht="24">
      <c r="A86" s="123"/>
      <c r="B86" s="115">
        <v>60</v>
      </c>
      <c r="C86" s="11" t="s">
        <v>784</v>
      </c>
      <c r="D86" s="128" t="s">
        <v>827</v>
      </c>
      <c r="E86" s="128" t="s">
        <v>26</v>
      </c>
      <c r="F86" s="249"/>
      <c r="G86" s="250"/>
      <c r="H86" s="12" t="s">
        <v>995</v>
      </c>
      <c r="I86" s="16">
        <f t="shared" si="2"/>
        <v>0.86</v>
      </c>
      <c r="J86" s="16">
        <v>1.72</v>
      </c>
      <c r="K86" s="117">
        <f t="shared" si="1"/>
        <v>51.6</v>
      </c>
      <c r="L86" s="125"/>
    </row>
    <row r="87" spans="1:13" ht="36">
      <c r="A87" s="123"/>
      <c r="B87" s="115">
        <v>30</v>
      </c>
      <c r="C87" s="11" t="s">
        <v>735</v>
      </c>
      <c r="D87" s="128" t="s">
        <v>735</v>
      </c>
      <c r="E87" s="128" t="s">
        <v>239</v>
      </c>
      <c r="F87" s="249"/>
      <c r="G87" s="250"/>
      <c r="H87" s="12" t="s">
        <v>1004</v>
      </c>
      <c r="I87" s="16">
        <f t="shared" si="2"/>
        <v>0.48</v>
      </c>
      <c r="J87" s="16">
        <v>0.96</v>
      </c>
      <c r="K87" s="117">
        <f t="shared" ref="K87:K126" si="3">I87*B87</f>
        <v>14.399999999999999</v>
      </c>
      <c r="L87" s="125"/>
    </row>
    <row r="88" spans="1:13" ht="24">
      <c r="A88" s="123"/>
      <c r="B88" s="115">
        <v>30</v>
      </c>
      <c r="C88" s="11" t="s">
        <v>743</v>
      </c>
      <c r="D88" s="128" t="s">
        <v>743</v>
      </c>
      <c r="E88" s="128" t="s">
        <v>25</v>
      </c>
      <c r="F88" s="249" t="s">
        <v>733</v>
      </c>
      <c r="G88" s="250"/>
      <c r="H88" s="12" t="s">
        <v>744</v>
      </c>
      <c r="I88" s="16">
        <f t="shared" ref="I88:I126" si="4">ROUND(J88/2,2)</f>
        <v>0.21</v>
      </c>
      <c r="J88" s="16">
        <v>0.42</v>
      </c>
      <c r="K88" s="117">
        <f t="shared" si="3"/>
        <v>6.3</v>
      </c>
      <c r="L88" s="125"/>
    </row>
    <row r="89" spans="1:13" ht="24">
      <c r="A89" s="123"/>
      <c r="B89" s="115">
        <v>30</v>
      </c>
      <c r="C89" s="11" t="s">
        <v>743</v>
      </c>
      <c r="D89" s="128" t="s">
        <v>743</v>
      </c>
      <c r="E89" s="128" t="s">
        <v>26</v>
      </c>
      <c r="F89" s="249" t="s">
        <v>733</v>
      </c>
      <c r="G89" s="250"/>
      <c r="H89" s="12" t="s">
        <v>744</v>
      </c>
      <c r="I89" s="16">
        <f t="shared" si="4"/>
        <v>0.21</v>
      </c>
      <c r="J89" s="16">
        <v>0.42</v>
      </c>
      <c r="K89" s="117">
        <f t="shared" si="3"/>
        <v>6.3</v>
      </c>
      <c r="L89" s="125"/>
    </row>
    <row r="90" spans="1:13" ht="24">
      <c r="A90" s="123"/>
      <c r="B90" s="115">
        <v>40</v>
      </c>
      <c r="C90" s="11" t="s">
        <v>732</v>
      </c>
      <c r="D90" s="128" t="s">
        <v>732</v>
      </c>
      <c r="E90" s="128" t="s">
        <v>733</v>
      </c>
      <c r="F90" s="249"/>
      <c r="G90" s="250"/>
      <c r="H90" s="12" t="s">
        <v>734</v>
      </c>
      <c r="I90" s="16">
        <f t="shared" si="4"/>
        <v>0.19</v>
      </c>
      <c r="J90" s="16">
        <v>0.37</v>
      </c>
      <c r="K90" s="117">
        <f t="shared" si="3"/>
        <v>7.6</v>
      </c>
      <c r="L90" s="125"/>
    </row>
    <row r="91" spans="1:13" ht="24">
      <c r="A91" s="123"/>
      <c r="B91" s="115">
        <v>30</v>
      </c>
      <c r="C91" s="11" t="s">
        <v>730</v>
      </c>
      <c r="D91" s="128" t="s">
        <v>730</v>
      </c>
      <c r="E91" s="128" t="s">
        <v>23</v>
      </c>
      <c r="F91" s="249" t="s">
        <v>583</v>
      </c>
      <c r="G91" s="250"/>
      <c r="H91" s="12" t="s">
        <v>1002</v>
      </c>
      <c r="I91" s="16">
        <f t="shared" si="4"/>
        <v>0.27</v>
      </c>
      <c r="J91" s="16">
        <v>0.53</v>
      </c>
      <c r="K91" s="117">
        <f t="shared" si="3"/>
        <v>8.1000000000000014</v>
      </c>
      <c r="L91" s="125"/>
    </row>
    <row r="92" spans="1:13" ht="24">
      <c r="A92" s="123"/>
      <c r="B92" s="115">
        <v>30</v>
      </c>
      <c r="C92" s="11" t="s">
        <v>730</v>
      </c>
      <c r="D92" s="128" t="s">
        <v>730</v>
      </c>
      <c r="E92" s="128" t="s">
        <v>25</v>
      </c>
      <c r="F92" s="249" t="s">
        <v>583</v>
      </c>
      <c r="G92" s="250"/>
      <c r="H92" s="12" t="s">
        <v>1002</v>
      </c>
      <c r="I92" s="16">
        <f t="shared" si="4"/>
        <v>0.27</v>
      </c>
      <c r="J92" s="16">
        <v>0.53</v>
      </c>
      <c r="K92" s="117">
        <f t="shared" si="3"/>
        <v>8.1000000000000014</v>
      </c>
      <c r="L92" s="125"/>
    </row>
    <row r="93" spans="1:13" ht="24">
      <c r="A93" s="123"/>
      <c r="B93" s="115">
        <v>30</v>
      </c>
      <c r="C93" s="11" t="s">
        <v>730</v>
      </c>
      <c r="D93" s="128" t="s">
        <v>730</v>
      </c>
      <c r="E93" s="128" t="s">
        <v>26</v>
      </c>
      <c r="F93" s="249" t="s">
        <v>583</v>
      </c>
      <c r="G93" s="250"/>
      <c r="H93" s="12" t="s">
        <v>1002</v>
      </c>
      <c r="I93" s="16">
        <f t="shared" si="4"/>
        <v>0.27</v>
      </c>
      <c r="J93" s="16">
        <v>0.53</v>
      </c>
      <c r="K93" s="117">
        <f t="shared" si="3"/>
        <v>8.1000000000000014</v>
      </c>
      <c r="L93" s="125"/>
    </row>
    <row r="94" spans="1:13" ht="24">
      <c r="A94" s="123"/>
      <c r="B94" s="115">
        <v>30</v>
      </c>
      <c r="C94" s="11" t="s">
        <v>792</v>
      </c>
      <c r="D94" s="128" t="s">
        <v>792</v>
      </c>
      <c r="E94" s="128" t="s">
        <v>23</v>
      </c>
      <c r="F94" s="249" t="s">
        <v>733</v>
      </c>
      <c r="G94" s="250"/>
      <c r="H94" s="12" t="s">
        <v>848</v>
      </c>
      <c r="I94" s="16">
        <f t="shared" si="4"/>
        <v>0.14000000000000001</v>
      </c>
      <c r="J94" s="16">
        <v>0.27</v>
      </c>
      <c r="K94" s="117">
        <f t="shared" si="3"/>
        <v>4.2</v>
      </c>
      <c r="L94" s="125"/>
    </row>
    <row r="95" spans="1:13" ht="24">
      <c r="A95" s="123"/>
      <c r="B95" s="115">
        <v>30</v>
      </c>
      <c r="C95" s="11" t="s">
        <v>792</v>
      </c>
      <c r="D95" s="128" t="s">
        <v>792</v>
      </c>
      <c r="E95" s="128" t="s">
        <v>25</v>
      </c>
      <c r="F95" s="249" t="s">
        <v>733</v>
      </c>
      <c r="G95" s="250"/>
      <c r="H95" s="12" t="s">
        <v>848</v>
      </c>
      <c r="I95" s="16">
        <f t="shared" si="4"/>
        <v>0.14000000000000001</v>
      </c>
      <c r="J95" s="16">
        <v>0.27</v>
      </c>
      <c r="K95" s="117">
        <f t="shared" si="3"/>
        <v>4.2</v>
      </c>
      <c r="L95" s="125"/>
    </row>
    <row r="96" spans="1:13" ht="24">
      <c r="A96" s="123"/>
      <c r="B96" s="138">
        <v>30</v>
      </c>
      <c r="C96" s="139" t="s">
        <v>792</v>
      </c>
      <c r="D96" s="140" t="s">
        <v>792</v>
      </c>
      <c r="E96" s="140" t="s">
        <v>26</v>
      </c>
      <c r="F96" s="262" t="s">
        <v>733</v>
      </c>
      <c r="G96" s="263"/>
      <c r="H96" s="141" t="s">
        <v>848</v>
      </c>
      <c r="I96" s="142">
        <f t="shared" si="4"/>
        <v>0.14000000000000001</v>
      </c>
      <c r="J96" s="142">
        <v>0.27</v>
      </c>
      <c r="K96" s="143">
        <f t="shared" si="3"/>
        <v>4.2</v>
      </c>
      <c r="L96" s="125"/>
      <c r="M96" s="136"/>
    </row>
    <row r="97" spans="1:12" ht="24">
      <c r="A97" s="123"/>
      <c r="B97" s="115">
        <v>40</v>
      </c>
      <c r="C97" s="11" t="s">
        <v>736</v>
      </c>
      <c r="D97" s="128" t="s">
        <v>736</v>
      </c>
      <c r="E97" s="128" t="s">
        <v>25</v>
      </c>
      <c r="F97" s="249" t="s">
        <v>737</v>
      </c>
      <c r="G97" s="250"/>
      <c r="H97" s="12" t="s">
        <v>738</v>
      </c>
      <c r="I97" s="16">
        <f t="shared" si="4"/>
        <v>0.24</v>
      </c>
      <c r="J97" s="16">
        <v>0.48</v>
      </c>
      <c r="K97" s="117">
        <f t="shared" si="3"/>
        <v>9.6</v>
      </c>
      <c r="L97" s="125"/>
    </row>
    <row r="98" spans="1:12" ht="24">
      <c r="A98" s="123"/>
      <c r="B98" s="115">
        <v>40</v>
      </c>
      <c r="C98" s="11" t="s">
        <v>736</v>
      </c>
      <c r="D98" s="128" t="s">
        <v>736</v>
      </c>
      <c r="E98" s="128" t="s">
        <v>25</v>
      </c>
      <c r="F98" s="249" t="s">
        <v>733</v>
      </c>
      <c r="G98" s="250"/>
      <c r="H98" s="12" t="s">
        <v>738</v>
      </c>
      <c r="I98" s="16">
        <f t="shared" si="4"/>
        <v>0.24</v>
      </c>
      <c r="J98" s="16">
        <v>0.48</v>
      </c>
      <c r="K98" s="117">
        <f t="shared" si="3"/>
        <v>9.6</v>
      </c>
      <c r="L98" s="125"/>
    </row>
    <row r="99" spans="1:12" ht="24">
      <c r="A99" s="123"/>
      <c r="B99" s="115">
        <v>40</v>
      </c>
      <c r="C99" s="11" t="s">
        <v>736</v>
      </c>
      <c r="D99" s="128" t="s">
        <v>736</v>
      </c>
      <c r="E99" s="128" t="s">
        <v>26</v>
      </c>
      <c r="F99" s="249" t="s">
        <v>737</v>
      </c>
      <c r="G99" s="250"/>
      <c r="H99" s="12" t="s">
        <v>738</v>
      </c>
      <c r="I99" s="16">
        <f t="shared" si="4"/>
        <v>0.24</v>
      </c>
      <c r="J99" s="16">
        <v>0.48</v>
      </c>
      <c r="K99" s="117">
        <f t="shared" si="3"/>
        <v>9.6</v>
      </c>
      <c r="L99" s="125"/>
    </row>
    <row r="100" spans="1:12" ht="24">
      <c r="A100" s="123"/>
      <c r="B100" s="115">
        <v>40</v>
      </c>
      <c r="C100" s="11" t="s">
        <v>736</v>
      </c>
      <c r="D100" s="128" t="s">
        <v>736</v>
      </c>
      <c r="E100" s="128" t="s">
        <v>26</v>
      </c>
      <c r="F100" s="249" t="s">
        <v>733</v>
      </c>
      <c r="G100" s="250"/>
      <c r="H100" s="12" t="s">
        <v>738</v>
      </c>
      <c r="I100" s="16">
        <f t="shared" si="4"/>
        <v>0.24</v>
      </c>
      <c r="J100" s="16">
        <v>0.48</v>
      </c>
      <c r="K100" s="117">
        <f t="shared" si="3"/>
        <v>9.6</v>
      </c>
      <c r="L100" s="125"/>
    </row>
    <row r="101" spans="1:12" ht="36">
      <c r="A101" s="123"/>
      <c r="B101" s="115">
        <v>30</v>
      </c>
      <c r="C101" s="11" t="s">
        <v>727</v>
      </c>
      <c r="D101" s="128" t="s">
        <v>727</v>
      </c>
      <c r="E101" s="128" t="s">
        <v>728</v>
      </c>
      <c r="F101" s="249"/>
      <c r="G101" s="250"/>
      <c r="H101" s="12" t="s">
        <v>846</v>
      </c>
      <c r="I101" s="16">
        <f t="shared" si="4"/>
        <v>0.92</v>
      </c>
      <c r="J101" s="16">
        <v>1.83</v>
      </c>
      <c r="K101" s="117">
        <f t="shared" si="3"/>
        <v>27.6</v>
      </c>
      <c r="L101" s="125"/>
    </row>
    <row r="102" spans="1:12" ht="36">
      <c r="A102" s="123"/>
      <c r="B102" s="115">
        <v>30</v>
      </c>
      <c r="C102" s="11" t="s">
        <v>727</v>
      </c>
      <c r="D102" s="128" t="s">
        <v>727</v>
      </c>
      <c r="E102" s="128" t="s">
        <v>729</v>
      </c>
      <c r="F102" s="249"/>
      <c r="G102" s="250"/>
      <c r="H102" s="12" t="s">
        <v>846</v>
      </c>
      <c r="I102" s="16">
        <f t="shared" si="4"/>
        <v>0.92</v>
      </c>
      <c r="J102" s="16">
        <v>1.83</v>
      </c>
      <c r="K102" s="117">
        <f t="shared" si="3"/>
        <v>27.6</v>
      </c>
      <c r="L102" s="125"/>
    </row>
    <row r="103" spans="1:12" ht="36">
      <c r="A103" s="123"/>
      <c r="B103" s="115">
        <v>30</v>
      </c>
      <c r="C103" s="11" t="s">
        <v>725</v>
      </c>
      <c r="D103" s="128" t="s">
        <v>725</v>
      </c>
      <c r="E103" s="128" t="s">
        <v>107</v>
      </c>
      <c r="F103" s="249"/>
      <c r="G103" s="250"/>
      <c r="H103" s="12" t="s">
        <v>844</v>
      </c>
      <c r="I103" s="16">
        <f t="shared" si="4"/>
        <v>0.6</v>
      </c>
      <c r="J103" s="16">
        <v>1.2</v>
      </c>
      <c r="K103" s="117">
        <f t="shared" si="3"/>
        <v>18</v>
      </c>
      <c r="L103" s="125"/>
    </row>
    <row r="104" spans="1:12" ht="36">
      <c r="A104" s="123"/>
      <c r="B104" s="115">
        <v>30</v>
      </c>
      <c r="C104" s="11" t="s">
        <v>725</v>
      </c>
      <c r="D104" s="128" t="s">
        <v>725</v>
      </c>
      <c r="E104" s="128" t="s">
        <v>265</v>
      </c>
      <c r="F104" s="249"/>
      <c r="G104" s="250"/>
      <c r="H104" s="12" t="s">
        <v>844</v>
      </c>
      <c r="I104" s="16">
        <f t="shared" si="4"/>
        <v>0.6</v>
      </c>
      <c r="J104" s="16">
        <v>1.2</v>
      </c>
      <c r="K104" s="117">
        <f t="shared" si="3"/>
        <v>18</v>
      </c>
      <c r="L104" s="125"/>
    </row>
    <row r="105" spans="1:12" ht="36">
      <c r="A105" s="123"/>
      <c r="B105" s="115">
        <v>30</v>
      </c>
      <c r="C105" s="11" t="s">
        <v>726</v>
      </c>
      <c r="D105" s="128" t="s">
        <v>726</v>
      </c>
      <c r="E105" s="128" t="s">
        <v>635</v>
      </c>
      <c r="F105" s="249"/>
      <c r="G105" s="250"/>
      <c r="H105" s="12" t="s">
        <v>845</v>
      </c>
      <c r="I105" s="16">
        <f t="shared" si="4"/>
        <v>0.6</v>
      </c>
      <c r="J105" s="16">
        <v>1.2</v>
      </c>
      <c r="K105" s="117">
        <f t="shared" si="3"/>
        <v>18</v>
      </c>
      <c r="L105" s="125"/>
    </row>
    <row r="106" spans="1:12" ht="24">
      <c r="A106" s="123"/>
      <c r="B106" s="115">
        <v>30</v>
      </c>
      <c r="C106" s="11" t="s">
        <v>724</v>
      </c>
      <c r="D106" s="128" t="s">
        <v>724</v>
      </c>
      <c r="E106" s="128" t="s">
        <v>637</v>
      </c>
      <c r="F106" s="249"/>
      <c r="G106" s="250"/>
      <c r="H106" s="12" t="s">
        <v>843</v>
      </c>
      <c r="I106" s="16">
        <f t="shared" si="4"/>
        <v>0.09</v>
      </c>
      <c r="J106" s="16">
        <v>0.17</v>
      </c>
      <c r="K106" s="117">
        <f t="shared" si="3"/>
        <v>2.6999999999999997</v>
      </c>
      <c r="L106" s="125"/>
    </row>
    <row r="107" spans="1:12" ht="24" hidden="1">
      <c r="A107" s="123"/>
      <c r="B107" s="164">
        <v>0</v>
      </c>
      <c r="C107" s="165" t="s">
        <v>790</v>
      </c>
      <c r="D107" s="135" t="s">
        <v>790</v>
      </c>
      <c r="E107" s="135" t="s">
        <v>34</v>
      </c>
      <c r="F107" s="268" t="s">
        <v>273</v>
      </c>
      <c r="G107" s="269"/>
      <c r="H107" s="166" t="s">
        <v>791</v>
      </c>
      <c r="I107" s="167">
        <f t="shared" si="4"/>
        <v>1.1000000000000001</v>
      </c>
      <c r="J107" s="167">
        <v>2.2000000000000002</v>
      </c>
      <c r="K107" s="168">
        <f t="shared" si="3"/>
        <v>0</v>
      </c>
      <c r="L107" s="125"/>
    </row>
    <row r="108" spans="1:12" ht="24">
      <c r="A108" s="123"/>
      <c r="B108" s="115">
        <v>10</v>
      </c>
      <c r="C108" s="11" t="s">
        <v>790</v>
      </c>
      <c r="D108" s="128" t="s">
        <v>790</v>
      </c>
      <c r="E108" s="128" t="s">
        <v>34</v>
      </c>
      <c r="F108" s="249" t="s">
        <v>272</v>
      </c>
      <c r="G108" s="250"/>
      <c r="H108" s="12" t="s">
        <v>791</v>
      </c>
      <c r="I108" s="16">
        <f t="shared" si="4"/>
        <v>1.1000000000000001</v>
      </c>
      <c r="J108" s="16">
        <v>2.2000000000000002</v>
      </c>
      <c r="K108" s="117">
        <f t="shared" si="3"/>
        <v>11</v>
      </c>
      <c r="L108" s="125"/>
    </row>
    <row r="109" spans="1:12" ht="24" hidden="1">
      <c r="A109" s="123"/>
      <c r="B109" s="164">
        <v>0</v>
      </c>
      <c r="C109" s="165" t="s">
        <v>790</v>
      </c>
      <c r="D109" s="135" t="s">
        <v>790</v>
      </c>
      <c r="E109" s="135" t="s">
        <v>35</v>
      </c>
      <c r="F109" s="268" t="s">
        <v>273</v>
      </c>
      <c r="G109" s="269"/>
      <c r="H109" s="166" t="s">
        <v>791</v>
      </c>
      <c r="I109" s="167">
        <f t="shared" si="4"/>
        <v>1.1000000000000001</v>
      </c>
      <c r="J109" s="167">
        <v>2.2000000000000002</v>
      </c>
      <c r="K109" s="168">
        <f t="shared" si="3"/>
        <v>0</v>
      </c>
      <c r="L109" s="125"/>
    </row>
    <row r="110" spans="1:12" ht="24">
      <c r="A110" s="123"/>
      <c r="B110" s="115">
        <v>10</v>
      </c>
      <c r="C110" s="11" t="s">
        <v>790</v>
      </c>
      <c r="D110" s="128" t="s">
        <v>790</v>
      </c>
      <c r="E110" s="128" t="s">
        <v>35</v>
      </c>
      <c r="F110" s="249" t="s">
        <v>272</v>
      </c>
      <c r="G110" s="250"/>
      <c r="H110" s="12" t="s">
        <v>791</v>
      </c>
      <c r="I110" s="16">
        <f t="shared" si="4"/>
        <v>1.1000000000000001</v>
      </c>
      <c r="J110" s="16">
        <v>2.2000000000000002</v>
      </c>
      <c r="K110" s="117">
        <f t="shared" si="3"/>
        <v>11</v>
      </c>
      <c r="L110" s="125"/>
    </row>
    <row r="111" spans="1:12" ht="24" hidden="1">
      <c r="A111" s="123"/>
      <c r="B111" s="164">
        <v>0</v>
      </c>
      <c r="C111" s="165" t="s">
        <v>790</v>
      </c>
      <c r="D111" s="135" t="s">
        <v>790</v>
      </c>
      <c r="E111" s="135" t="s">
        <v>37</v>
      </c>
      <c r="F111" s="268" t="s">
        <v>273</v>
      </c>
      <c r="G111" s="269"/>
      <c r="H111" s="166" t="s">
        <v>791</v>
      </c>
      <c r="I111" s="167">
        <f t="shared" si="4"/>
        <v>1.1000000000000001</v>
      </c>
      <c r="J111" s="167">
        <v>2.2000000000000002</v>
      </c>
      <c r="K111" s="168">
        <f t="shared" si="3"/>
        <v>0</v>
      </c>
      <c r="L111" s="125"/>
    </row>
    <row r="112" spans="1:12" ht="24">
      <c r="A112" s="123"/>
      <c r="B112" s="115">
        <v>10</v>
      </c>
      <c r="C112" s="11" t="s">
        <v>790</v>
      </c>
      <c r="D112" s="128" t="s">
        <v>790</v>
      </c>
      <c r="E112" s="128" t="s">
        <v>37</v>
      </c>
      <c r="F112" s="249" t="s">
        <v>272</v>
      </c>
      <c r="G112" s="250"/>
      <c r="H112" s="12" t="s">
        <v>791</v>
      </c>
      <c r="I112" s="16">
        <f t="shared" si="4"/>
        <v>1.1000000000000001</v>
      </c>
      <c r="J112" s="16">
        <v>2.2000000000000002</v>
      </c>
      <c r="K112" s="117">
        <f t="shared" si="3"/>
        <v>11</v>
      </c>
      <c r="L112" s="125"/>
    </row>
    <row r="113" spans="1:12">
      <c r="A113" s="123"/>
      <c r="B113" s="115">
        <v>10</v>
      </c>
      <c r="C113" s="11" t="s">
        <v>794</v>
      </c>
      <c r="D113" s="128" t="s">
        <v>830</v>
      </c>
      <c r="E113" s="128" t="s">
        <v>795</v>
      </c>
      <c r="F113" s="249"/>
      <c r="G113" s="250"/>
      <c r="H113" s="12" t="s">
        <v>989</v>
      </c>
      <c r="I113" s="16">
        <f t="shared" si="4"/>
        <v>0.7</v>
      </c>
      <c r="J113" s="16">
        <v>1.4</v>
      </c>
      <c r="K113" s="117">
        <f t="shared" si="3"/>
        <v>7</v>
      </c>
      <c r="L113" s="125"/>
    </row>
    <row r="114" spans="1:12">
      <c r="A114" s="123"/>
      <c r="B114" s="115">
        <v>10</v>
      </c>
      <c r="C114" s="11" t="s">
        <v>794</v>
      </c>
      <c r="D114" s="128" t="s">
        <v>831</v>
      </c>
      <c r="E114" s="128" t="s">
        <v>797</v>
      </c>
      <c r="F114" s="249"/>
      <c r="G114" s="250"/>
      <c r="H114" s="12" t="s">
        <v>989</v>
      </c>
      <c r="I114" s="16">
        <f t="shared" si="4"/>
        <v>0.85</v>
      </c>
      <c r="J114" s="16">
        <v>1.69</v>
      </c>
      <c r="K114" s="117">
        <f t="shared" si="3"/>
        <v>8.5</v>
      </c>
      <c r="L114" s="125"/>
    </row>
    <row r="115" spans="1:12">
      <c r="A115" s="123"/>
      <c r="B115" s="115">
        <v>10</v>
      </c>
      <c r="C115" s="11" t="s">
        <v>794</v>
      </c>
      <c r="D115" s="128" t="s">
        <v>832</v>
      </c>
      <c r="E115" s="128" t="s">
        <v>798</v>
      </c>
      <c r="F115" s="249"/>
      <c r="G115" s="250"/>
      <c r="H115" s="12" t="s">
        <v>989</v>
      </c>
      <c r="I115" s="16">
        <f t="shared" si="4"/>
        <v>0.99</v>
      </c>
      <c r="J115" s="16">
        <v>1.98</v>
      </c>
      <c r="K115" s="117">
        <f t="shared" si="3"/>
        <v>9.9</v>
      </c>
      <c r="L115" s="125"/>
    </row>
    <row r="116" spans="1:12">
      <c r="A116" s="123"/>
      <c r="B116" s="115">
        <v>10</v>
      </c>
      <c r="C116" s="11" t="s">
        <v>794</v>
      </c>
      <c r="D116" s="128" t="s">
        <v>833</v>
      </c>
      <c r="E116" s="128" t="s">
        <v>799</v>
      </c>
      <c r="F116" s="249"/>
      <c r="G116" s="250"/>
      <c r="H116" s="12" t="s">
        <v>989</v>
      </c>
      <c r="I116" s="16">
        <f t="shared" si="4"/>
        <v>1.1599999999999999</v>
      </c>
      <c r="J116" s="16">
        <v>2.3199999999999998</v>
      </c>
      <c r="K116" s="117">
        <f t="shared" si="3"/>
        <v>11.6</v>
      </c>
      <c r="L116" s="125"/>
    </row>
    <row r="117" spans="1:12">
      <c r="A117" s="123"/>
      <c r="B117" s="115">
        <v>10</v>
      </c>
      <c r="C117" s="11" t="s">
        <v>794</v>
      </c>
      <c r="D117" s="128" t="s">
        <v>834</v>
      </c>
      <c r="E117" s="128" t="s">
        <v>800</v>
      </c>
      <c r="F117" s="249"/>
      <c r="G117" s="250"/>
      <c r="H117" s="12" t="s">
        <v>989</v>
      </c>
      <c r="I117" s="16">
        <f t="shared" si="4"/>
        <v>1.36</v>
      </c>
      <c r="J117" s="16">
        <v>2.71</v>
      </c>
      <c r="K117" s="117">
        <f t="shared" si="3"/>
        <v>13.600000000000001</v>
      </c>
      <c r="L117" s="125"/>
    </row>
    <row r="118" spans="1:12" hidden="1">
      <c r="A118" s="123"/>
      <c r="B118" s="164">
        <v>0</v>
      </c>
      <c r="C118" s="165" t="s">
        <v>794</v>
      </c>
      <c r="D118" s="135" t="s">
        <v>835</v>
      </c>
      <c r="E118" s="135" t="s">
        <v>801</v>
      </c>
      <c r="F118" s="268"/>
      <c r="G118" s="269"/>
      <c r="H118" s="166" t="s">
        <v>989</v>
      </c>
      <c r="I118" s="167">
        <f t="shared" si="4"/>
        <v>1.58</v>
      </c>
      <c r="J118" s="167">
        <v>3.15</v>
      </c>
      <c r="K118" s="168">
        <f t="shared" si="3"/>
        <v>0</v>
      </c>
      <c r="L118" s="125"/>
    </row>
    <row r="119" spans="1:12">
      <c r="A119" s="123"/>
      <c r="B119" s="115">
        <v>10</v>
      </c>
      <c r="C119" s="11" t="s">
        <v>794</v>
      </c>
      <c r="D119" s="128" t="s">
        <v>836</v>
      </c>
      <c r="E119" s="128" t="s">
        <v>802</v>
      </c>
      <c r="F119" s="249"/>
      <c r="G119" s="250"/>
      <c r="H119" s="12" t="s">
        <v>989</v>
      </c>
      <c r="I119" s="16">
        <f t="shared" si="4"/>
        <v>1.82</v>
      </c>
      <c r="J119" s="16">
        <v>3.63</v>
      </c>
      <c r="K119" s="117">
        <f t="shared" si="3"/>
        <v>18.2</v>
      </c>
      <c r="L119" s="125"/>
    </row>
    <row r="120" spans="1:12" ht="13.5" thickBot="1">
      <c r="A120" s="123"/>
      <c r="B120" s="115">
        <v>10</v>
      </c>
      <c r="C120" s="11" t="s">
        <v>794</v>
      </c>
      <c r="D120" s="128" t="s">
        <v>837</v>
      </c>
      <c r="E120" s="128" t="s">
        <v>803</v>
      </c>
      <c r="F120" s="249"/>
      <c r="G120" s="250"/>
      <c r="H120" s="12" t="s">
        <v>989</v>
      </c>
      <c r="I120" s="16">
        <f t="shared" si="4"/>
        <v>2.09</v>
      </c>
      <c r="J120" s="16">
        <v>4.17</v>
      </c>
      <c r="K120" s="117">
        <f t="shared" si="3"/>
        <v>20.9</v>
      </c>
      <c r="L120" s="125"/>
    </row>
    <row r="121" spans="1:12" ht="13.5" customHeight="1" thickTop="1" thickBot="1">
      <c r="A121" s="123"/>
      <c r="B121" s="233"/>
      <c r="C121" s="234"/>
      <c r="D121" s="234"/>
      <c r="E121" s="234"/>
      <c r="F121" s="272"/>
      <c r="G121" s="272"/>
      <c r="H121" s="234" t="s">
        <v>1006</v>
      </c>
      <c r="I121" s="234"/>
      <c r="J121" s="234"/>
      <c r="K121" s="235"/>
      <c r="L121" s="125"/>
    </row>
    <row r="122" spans="1:12" ht="23.25" customHeight="1" thickTop="1">
      <c r="A122" s="123"/>
      <c r="B122" s="115">
        <v>50</v>
      </c>
      <c r="C122" s="11" t="s">
        <v>1007</v>
      </c>
      <c r="D122" s="128"/>
      <c r="E122" s="128" t="s">
        <v>29</v>
      </c>
      <c r="F122" s="249" t="s">
        <v>733</v>
      </c>
      <c r="G122" s="250"/>
      <c r="H122" s="12" t="s">
        <v>1022</v>
      </c>
      <c r="I122" s="16">
        <f t="shared" si="4"/>
        <v>0.14000000000000001</v>
      </c>
      <c r="J122" s="16">
        <v>0.27</v>
      </c>
      <c r="K122" s="117">
        <f t="shared" si="3"/>
        <v>7.0000000000000009</v>
      </c>
      <c r="L122" s="125"/>
    </row>
    <row r="123" spans="1:12" ht="24">
      <c r="A123" s="123"/>
      <c r="B123" s="115">
        <v>2</v>
      </c>
      <c r="C123" s="11" t="s">
        <v>1008</v>
      </c>
      <c r="D123" s="128"/>
      <c r="E123" s="128"/>
      <c r="F123" s="249"/>
      <c r="G123" s="250"/>
      <c r="H123" s="12" t="s">
        <v>1020</v>
      </c>
      <c r="I123" s="16">
        <f t="shared" si="4"/>
        <v>50.54</v>
      </c>
      <c r="J123" s="16">
        <v>101.08</v>
      </c>
      <c r="K123" s="117">
        <f t="shared" si="3"/>
        <v>101.08</v>
      </c>
      <c r="L123" s="125"/>
    </row>
    <row r="124" spans="1:12" ht="24">
      <c r="A124" s="123"/>
      <c r="B124" s="116">
        <v>2</v>
      </c>
      <c r="C124" s="13" t="s">
        <v>1009</v>
      </c>
      <c r="D124" s="129"/>
      <c r="E124" s="129"/>
      <c r="F124" s="251"/>
      <c r="G124" s="252"/>
      <c r="H124" s="14" t="s">
        <v>1021</v>
      </c>
      <c r="I124" s="17">
        <f t="shared" si="4"/>
        <v>57.28</v>
      </c>
      <c r="J124" s="17">
        <v>114.56</v>
      </c>
      <c r="K124" s="118">
        <f t="shared" si="3"/>
        <v>114.56</v>
      </c>
      <c r="L124" s="125"/>
    </row>
    <row r="125" spans="1:12">
      <c r="A125" s="123"/>
      <c r="B125" s="115">
        <v>100</v>
      </c>
      <c r="C125" s="11" t="s">
        <v>1012</v>
      </c>
      <c r="D125" s="128"/>
      <c r="E125" s="128"/>
      <c r="F125" s="249"/>
      <c r="G125" s="250"/>
      <c r="H125" s="12" t="s">
        <v>1013</v>
      </c>
      <c r="I125" s="16">
        <f t="shared" si="4"/>
        <v>0.06</v>
      </c>
      <c r="J125" s="16">
        <f>ROUND(0.11*0.9716,2)</f>
        <v>0.11</v>
      </c>
      <c r="K125" s="117">
        <f t="shared" si="3"/>
        <v>6</v>
      </c>
      <c r="L125" s="125"/>
    </row>
    <row r="126" spans="1:12" ht="24">
      <c r="A126" s="123"/>
      <c r="B126" s="116">
        <v>5</v>
      </c>
      <c r="C126" s="13" t="s">
        <v>860</v>
      </c>
      <c r="D126" s="129"/>
      <c r="E126" s="129"/>
      <c r="F126" s="251"/>
      <c r="G126" s="252"/>
      <c r="H126" s="14" t="s">
        <v>861</v>
      </c>
      <c r="I126" s="17">
        <f t="shared" si="4"/>
        <v>0.38</v>
      </c>
      <c r="J126" s="17">
        <v>0.76</v>
      </c>
      <c r="K126" s="118">
        <f t="shared" si="3"/>
        <v>1.9</v>
      </c>
      <c r="L126" s="125"/>
    </row>
    <row r="127" spans="1:12">
      <c r="A127" s="123"/>
      <c r="B127" s="15"/>
      <c r="C127" s="15"/>
      <c r="D127" s="15"/>
      <c r="E127" s="15"/>
      <c r="F127" s="15"/>
      <c r="G127" s="15"/>
      <c r="H127" s="15"/>
      <c r="I127" s="18" t="s">
        <v>255</v>
      </c>
      <c r="J127" s="18"/>
      <c r="K127" s="119">
        <f>SUM(K23:K126)</f>
        <v>2725.1599999999989</v>
      </c>
      <c r="L127" s="125"/>
    </row>
    <row r="128" spans="1:12">
      <c r="A128" s="123"/>
      <c r="B128" s="15"/>
      <c r="C128" s="15"/>
      <c r="D128" s="15"/>
      <c r="E128" s="15"/>
      <c r="F128" s="15"/>
      <c r="G128" s="15"/>
      <c r="H128" s="15"/>
      <c r="I128" s="18" t="s">
        <v>876</v>
      </c>
      <c r="J128" s="18"/>
      <c r="K128" s="119">
        <f>ROUND(K127*-0.05,2)</f>
        <v>-136.26</v>
      </c>
      <c r="L128" s="125"/>
    </row>
    <row r="129" spans="1:12" outlineLevel="1">
      <c r="A129" s="123"/>
      <c r="B129" s="15"/>
      <c r="C129" s="15"/>
      <c r="D129" s="15"/>
      <c r="E129" s="15"/>
      <c r="F129" s="15"/>
      <c r="G129" s="15"/>
      <c r="I129" s="18" t="s">
        <v>857</v>
      </c>
      <c r="J129" s="18"/>
      <c r="K129" s="119">
        <v>0</v>
      </c>
      <c r="L129" s="125"/>
    </row>
    <row r="130" spans="1:12">
      <c r="A130" s="123"/>
      <c r="B130" s="15"/>
      <c r="C130" s="15"/>
      <c r="D130" s="15"/>
      <c r="E130" s="15"/>
      <c r="F130" s="15"/>
      <c r="G130" s="15"/>
      <c r="H130" s="15"/>
      <c r="I130" s="18" t="s">
        <v>257</v>
      </c>
      <c r="J130" s="18"/>
      <c r="K130" s="119">
        <f>SUM(K127:K129)</f>
        <v>2588.8999999999987</v>
      </c>
      <c r="L130" s="125"/>
    </row>
    <row r="131" spans="1:12">
      <c r="A131" s="6"/>
      <c r="B131" s="7"/>
      <c r="C131" s="7"/>
      <c r="D131" s="7"/>
      <c r="E131" s="7"/>
      <c r="F131" s="7"/>
      <c r="G131" s="7"/>
      <c r="H131" s="7" t="s">
        <v>1026</v>
      </c>
      <c r="I131" s="7"/>
      <c r="J131" s="7"/>
      <c r="K131" s="7"/>
      <c r="L131" s="8"/>
    </row>
    <row r="133" spans="1:12">
      <c r="H133" s="1"/>
      <c r="I133" s="95"/>
      <c r="J133" s="95"/>
    </row>
    <row r="134" spans="1:12">
      <c r="H134" s="1"/>
      <c r="I134" s="95"/>
      <c r="J134" s="95"/>
    </row>
    <row r="135" spans="1:12">
      <c r="H135" s="1"/>
      <c r="I135" s="95"/>
      <c r="J135" s="95"/>
    </row>
    <row r="136" spans="1:12">
      <c r="H136" s="1"/>
      <c r="I136" s="95"/>
      <c r="J136" s="95"/>
    </row>
    <row r="137" spans="1:12">
      <c r="H137" s="1"/>
      <c r="I137" s="95"/>
      <c r="J137" s="95"/>
    </row>
    <row r="138" spans="1:12">
      <c r="H138" s="1"/>
      <c r="I138" s="95"/>
      <c r="J138" s="95"/>
    </row>
  </sheetData>
  <mergeCells count="108">
    <mergeCell ref="F121:G121"/>
    <mergeCell ref="F122:G122"/>
    <mergeCell ref="F123:G123"/>
    <mergeCell ref="F124:G124"/>
    <mergeCell ref="F125:G125"/>
    <mergeCell ref="F126:G126"/>
    <mergeCell ref="F115:G115"/>
    <mergeCell ref="F116:G116"/>
    <mergeCell ref="F117:G117"/>
    <mergeCell ref="F118:G118"/>
    <mergeCell ref="F119:G119"/>
    <mergeCell ref="F120:G120"/>
    <mergeCell ref="F109:G109"/>
    <mergeCell ref="F110:G110"/>
    <mergeCell ref="F111:G111"/>
    <mergeCell ref="F112:G112"/>
    <mergeCell ref="F113:G113"/>
    <mergeCell ref="F114:G114"/>
    <mergeCell ref="F103:G103"/>
    <mergeCell ref="F104:G104"/>
    <mergeCell ref="F105:G105"/>
    <mergeCell ref="F106:G106"/>
    <mergeCell ref="F107:G107"/>
    <mergeCell ref="F108:G108"/>
    <mergeCell ref="F97:G97"/>
    <mergeCell ref="F98:G98"/>
    <mergeCell ref="F99:G99"/>
    <mergeCell ref="F100:G100"/>
    <mergeCell ref="F101:G101"/>
    <mergeCell ref="F102:G102"/>
    <mergeCell ref="F91:G91"/>
    <mergeCell ref="F92:G92"/>
    <mergeCell ref="F93:G93"/>
    <mergeCell ref="F94:G94"/>
    <mergeCell ref="F95:G95"/>
    <mergeCell ref="F96:G96"/>
    <mergeCell ref="F85:G85"/>
    <mergeCell ref="F86:G86"/>
    <mergeCell ref="F87:G87"/>
    <mergeCell ref="F88:G88"/>
    <mergeCell ref="F89:G89"/>
    <mergeCell ref="F90:G90"/>
    <mergeCell ref="F79:G79"/>
    <mergeCell ref="F80:G80"/>
    <mergeCell ref="F81:G81"/>
    <mergeCell ref="F82:G82"/>
    <mergeCell ref="F83:G83"/>
    <mergeCell ref="F84:G84"/>
    <mergeCell ref="F73:G73"/>
    <mergeCell ref="F74:G74"/>
    <mergeCell ref="F75:G75"/>
    <mergeCell ref="F76:G76"/>
    <mergeCell ref="F77:G77"/>
    <mergeCell ref="F78:G78"/>
    <mergeCell ref="F67:G67"/>
    <mergeCell ref="F68:G68"/>
    <mergeCell ref="F69:G69"/>
    <mergeCell ref="F70:G70"/>
    <mergeCell ref="F71:G71"/>
    <mergeCell ref="F72:G72"/>
    <mergeCell ref="F61:G61"/>
    <mergeCell ref="F62:G62"/>
    <mergeCell ref="F63:G63"/>
    <mergeCell ref="F64:G64"/>
    <mergeCell ref="F65:G65"/>
    <mergeCell ref="F66:G66"/>
    <mergeCell ref="F55:G55"/>
    <mergeCell ref="F56:G56"/>
    <mergeCell ref="F57:G57"/>
    <mergeCell ref="F58:G58"/>
    <mergeCell ref="F59:G59"/>
    <mergeCell ref="F60:G60"/>
    <mergeCell ref="F49:G49"/>
    <mergeCell ref="F50:G50"/>
    <mergeCell ref="F51:G51"/>
    <mergeCell ref="F52:G52"/>
    <mergeCell ref="F53:G53"/>
    <mergeCell ref="F54:G54"/>
    <mergeCell ref="F43:G43"/>
    <mergeCell ref="F44:G44"/>
    <mergeCell ref="F45:G45"/>
    <mergeCell ref="F46:G46"/>
    <mergeCell ref="F47:G47"/>
    <mergeCell ref="F48:G48"/>
    <mergeCell ref="F37:G37"/>
    <mergeCell ref="F38:G38"/>
    <mergeCell ref="F39:G39"/>
    <mergeCell ref="F40:G40"/>
    <mergeCell ref="F41:G41"/>
    <mergeCell ref="F42:G42"/>
    <mergeCell ref="F31:G31"/>
    <mergeCell ref="F32:G32"/>
    <mergeCell ref="F33:G33"/>
    <mergeCell ref="F34:G34"/>
    <mergeCell ref="F35:G35"/>
    <mergeCell ref="F36:G36"/>
    <mergeCell ref="F25:G25"/>
    <mergeCell ref="F26:G26"/>
    <mergeCell ref="F27:G27"/>
    <mergeCell ref="F28:G28"/>
    <mergeCell ref="F29:G29"/>
    <mergeCell ref="F30:G30"/>
    <mergeCell ref="K10:K11"/>
    <mergeCell ref="K14:K16"/>
    <mergeCell ref="F21:G21"/>
    <mergeCell ref="F22:G22"/>
    <mergeCell ref="F23:G23"/>
    <mergeCell ref="F24:G24"/>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98B6-0590-4726-BAD6-9D43B7D7861A}">
  <sheetPr>
    <tabColor rgb="FFFFFF00"/>
  </sheetPr>
  <dimension ref="A1:L138"/>
  <sheetViews>
    <sheetView zoomScale="90" zoomScaleNormal="90" workbookViewId="0">
      <selection activeCell="O24" sqref="O24"/>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16.140625" style="2" customWidth="1"/>
    <col min="13"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ht="25.5">
      <c r="A9" s="123"/>
      <c r="B9" s="153" t="s">
        <v>970</v>
      </c>
      <c r="C9" s="157"/>
      <c r="D9" s="157"/>
      <c r="E9" s="157"/>
      <c r="F9" s="161"/>
      <c r="G9" s="151"/>
      <c r="H9" s="156" t="s">
        <v>971</v>
      </c>
      <c r="I9" s="159"/>
      <c r="J9" s="158" t="s">
        <v>972</v>
      </c>
      <c r="K9" s="125"/>
    </row>
    <row r="10" spans="1:11" ht="15" customHeight="1">
      <c r="A10" s="123"/>
      <c r="B10" s="123" t="s">
        <v>852</v>
      </c>
      <c r="C10" s="124"/>
      <c r="D10" s="124"/>
      <c r="E10" s="124"/>
      <c r="F10" s="125"/>
      <c r="G10" s="126"/>
      <c r="H10" s="126" t="str">
        <f>B10</f>
        <v>DUCHENE ERIC</v>
      </c>
      <c r="I10" s="124"/>
      <c r="J10" s="253">
        <v>53783</v>
      </c>
      <c r="K10" s="125"/>
    </row>
    <row r="11" spans="1:11">
      <c r="A11" s="123"/>
      <c r="B11" s="123" t="s">
        <v>1028</v>
      </c>
      <c r="C11" s="124"/>
      <c r="D11" s="124"/>
      <c r="E11" s="124"/>
      <c r="F11" s="125"/>
      <c r="G11" s="126"/>
      <c r="H11" s="126" t="str">
        <f t="shared" ref="H11:H16" si="0">B11</f>
        <v>DOMAINE DE LA BERGERIE</v>
      </c>
      <c r="I11" s="124"/>
      <c r="J11" s="254"/>
      <c r="K11" s="125"/>
    </row>
    <row r="12" spans="1:11">
      <c r="A12" s="123"/>
      <c r="B12" s="123" t="s">
        <v>1029</v>
      </c>
      <c r="C12" s="124"/>
      <c r="D12" s="124"/>
      <c r="E12" s="124"/>
      <c r="F12" s="125"/>
      <c r="G12" s="126"/>
      <c r="H12" s="126" t="str">
        <f t="shared" si="0"/>
        <v>5115 Route des hauts du camp</v>
      </c>
      <c r="I12" s="124"/>
      <c r="J12" s="124"/>
      <c r="K12" s="125"/>
    </row>
    <row r="13" spans="1:11">
      <c r="A13" s="123"/>
      <c r="B13" s="123" t="s">
        <v>1030</v>
      </c>
      <c r="C13" s="124"/>
      <c r="D13" s="124"/>
      <c r="E13" s="124"/>
      <c r="F13" s="125"/>
      <c r="G13" s="126"/>
      <c r="H13" s="126" t="str">
        <f t="shared" si="0"/>
        <v>83330 Le CASTELLET</v>
      </c>
      <c r="I13" s="124"/>
      <c r="J13" s="105" t="s">
        <v>973</v>
      </c>
      <c r="K13" s="125"/>
    </row>
    <row r="14" spans="1:11" ht="15" customHeight="1">
      <c r="A14" s="123"/>
      <c r="B14" s="123" t="s">
        <v>5</v>
      </c>
      <c r="C14" s="124"/>
      <c r="D14" s="124"/>
      <c r="E14" s="124"/>
      <c r="F14" s="125"/>
      <c r="G14" s="126"/>
      <c r="H14" s="126" t="str">
        <f t="shared" si="0"/>
        <v>France</v>
      </c>
      <c r="I14" s="124"/>
      <c r="J14" s="255">
        <v>45377</v>
      </c>
      <c r="K14" s="125"/>
    </row>
    <row r="15" spans="1:11" ht="15" customHeight="1">
      <c r="A15" s="123"/>
      <c r="B15" s="244" t="s">
        <v>1033</v>
      </c>
      <c r="C15" s="124"/>
      <c r="D15" s="124"/>
      <c r="E15" s="124"/>
      <c r="F15" s="125"/>
      <c r="G15" s="126"/>
      <c r="H15" s="102" t="str">
        <f t="shared" si="0"/>
        <v>TVA: FR18402494421</v>
      </c>
      <c r="I15" s="124"/>
      <c r="J15" s="261"/>
      <c r="K15" s="125"/>
    </row>
    <row r="16" spans="1:11" ht="15" customHeight="1">
      <c r="A16" s="123"/>
      <c r="B16" s="130" t="s">
        <v>856</v>
      </c>
      <c r="C16" s="7"/>
      <c r="D16" s="7"/>
      <c r="E16" s="7"/>
      <c r="F16" s="8"/>
      <c r="G16" s="126"/>
      <c r="H16" s="131" t="str">
        <f t="shared" si="0"/>
        <v>EORI: FR40249442100025</v>
      </c>
      <c r="I16" s="124"/>
      <c r="J16" s="256"/>
      <c r="K16" s="125"/>
    </row>
    <row r="17" spans="1:12" ht="15" customHeight="1">
      <c r="A17" s="123"/>
      <c r="B17" s="124"/>
      <c r="C17" s="124"/>
      <c r="D17" s="124"/>
      <c r="E17" s="124"/>
      <c r="F17" s="124"/>
      <c r="G17" s="124"/>
      <c r="H17" s="124"/>
      <c r="I17" s="10" t="s">
        <v>974</v>
      </c>
      <c r="J17" s="19" t="s">
        <v>851</v>
      </c>
      <c r="K17" s="125"/>
    </row>
    <row r="18" spans="1:12">
      <c r="A18" s="123"/>
      <c r="B18" s="124" t="s">
        <v>1031</v>
      </c>
      <c r="C18" s="124"/>
      <c r="D18" s="124"/>
      <c r="E18" s="124"/>
      <c r="F18" s="124"/>
      <c r="G18" s="124"/>
      <c r="H18" s="124"/>
      <c r="I18" s="10" t="s">
        <v>143</v>
      </c>
      <c r="J18" s="19" t="s">
        <v>711</v>
      </c>
      <c r="K18" s="125"/>
    </row>
    <row r="19" spans="1:12" ht="18">
      <c r="A19" s="123"/>
      <c r="B19" s="124" t="s">
        <v>1032</v>
      </c>
      <c r="C19" s="124"/>
      <c r="D19" s="124"/>
      <c r="E19" s="124"/>
      <c r="F19" s="124"/>
      <c r="G19" s="124"/>
      <c r="H19" s="124"/>
      <c r="I19" s="104" t="s">
        <v>975</v>
      </c>
      <c r="J19" s="112" t="s">
        <v>133</v>
      </c>
      <c r="K19" s="125"/>
    </row>
    <row r="20" spans="1:12">
      <c r="A20" s="123"/>
      <c r="B20" s="124"/>
      <c r="C20" s="124"/>
      <c r="D20" s="124"/>
      <c r="E20" s="124"/>
      <c r="F20" s="124"/>
      <c r="G20" s="124"/>
      <c r="H20" s="124"/>
      <c r="I20" s="124"/>
      <c r="J20" s="124"/>
      <c r="K20" s="125"/>
    </row>
    <row r="21" spans="1:12">
      <c r="A21" s="123"/>
      <c r="B21" s="106" t="s">
        <v>198</v>
      </c>
      <c r="C21" s="106" t="s">
        <v>199</v>
      </c>
      <c r="D21" s="127" t="s">
        <v>284</v>
      </c>
      <c r="E21" s="127" t="s">
        <v>200</v>
      </c>
      <c r="F21" s="257" t="s">
        <v>201</v>
      </c>
      <c r="G21" s="258"/>
      <c r="H21" s="106" t="s">
        <v>169</v>
      </c>
      <c r="I21" s="106" t="s">
        <v>202</v>
      </c>
      <c r="J21" s="106" t="s">
        <v>21</v>
      </c>
      <c r="K21" s="125"/>
    </row>
    <row r="22" spans="1:12">
      <c r="A22" s="123"/>
      <c r="B22" s="113"/>
      <c r="C22" s="113"/>
      <c r="D22" s="114"/>
      <c r="E22" s="114"/>
      <c r="F22" s="259"/>
      <c r="G22" s="260"/>
      <c r="H22" s="113" t="s">
        <v>969</v>
      </c>
      <c r="I22" s="113"/>
      <c r="J22" s="113"/>
      <c r="K22" s="125"/>
    </row>
    <row r="23" spans="1:12" ht="36">
      <c r="A23" s="123"/>
      <c r="B23" s="115">
        <f>' Invoice'!B23</f>
        <v>4</v>
      </c>
      <c r="C23" s="11" t="s">
        <v>530</v>
      </c>
      <c r="D23" s="128" t="s">
        <v>530</v>
      </c>
      <c r="E23" s="128" t="s">
        <v>967</v>
      </c>
      <c r="F23" s="249" t="s">
        <v>949</v>
      </c>
      <c r="G23" s="250"/>
      <c r="H23" s="12" t="s">
        <v>879</v>
      </c>
      <c r="I23" s="16">
        <v>30.26</v>
      </c>
      <c r="J23" s="117">
        <f t="shared" ref="J23:J43" si="1">I23*B23</f>
        <v>121.04</v>
      </c>
      <c r="K23" s="125"/>
    </row>
    <row r="24" spans="1:12" ht="36">
      <c r="A24" s="123"/>
      <c r="B24" s="138">
        <f>' Invoice'!B24</f>
        <v>4</v>
      </c>
      <c r="C24" s="139" t="s">
        <v>867</v>
      </c>
      <c r="D24" s="140" t="s">
        <v>530</v>
      </c>
      <c r="E24" s="140" t="s">
        <v>967</v>
      </c>
      <c r="F24" s="262" t="s">
        <v>950</v>
      </c>
      <c r="G24" s="263"/>
      <c r="H24" s="12" t="s">
        <v>880</v>
      </c>
      <c r="I24" s="142">
        <f>34.4*0.9716</f>
        <v>33.42304</v>
      </c>
      <c r="J24" s="143">
        <f t="shared" si="1"/>
        <v>133.69216</v>
      </c>
      <c r="K24" s="125"/>
      <c r="L24" s="136"/>
    </row>
    <row r="25" spans="1:12" ht="48">
      <c r="A25" s="123"/>
      <c r="B25" s="138">
        <f>' Invoice'!B25</f>
        <v>4</v>
      </c>
      <c r="C25" s="144" t="s">
        <v>869</v>
      </c>
      <c r="D25" s="140" t="s">
        <v>530</v>
      </c>
      <c r="E25" s="140" t="s">
        <v>968</v>
      </c>
      <c r="F25" s="262" t="s">
        <v>949</v>
      </c>
      <c r="G25" s="263"/>
      <c r="H25" s="141" t="s">
        <v>881</v>
      </c>
      <c r="I25" s="142">
        <f>39.19*0.9716</f>
        <v>38.077003999999995</v>
      </c>
      <c r="J25" s="143">
        <f t="shared" si="1"/>
        <v>152.30801599999998</v>
      </c>
      <c r="K25" s="125"/>
      <c r="L25" s="136"/>
    </row>
    <row r="26" spans="1:12" ht="48">
      <c r="A26" s="123"/>
      <c r="B26" s="138">
        <f>' Invoice'!B26</f>
        <v>4</v>
      </c>
      <c r="C26" s="144" t="s">
        <v>870</v>
      </c>
      <c r="D26" s="140" t="s">
        <v>530</v>
      </c>
      <c r="E26" s="140" t="s">
        <v>967</v>
      </c>
      <c r="F26" s="262" t="s">
        <v>950</v>
      </c>
      <c r="G26" s="263"/>
      <c r="H26" s="141" t="s">
        <v>882</v>
      </c>
      <c r="I26" s="142">
        <f>41.29*0.9716</f>
        <v>40.117364000000002</v>
      </c>
      <c r="J26" s="143">
        <f t="shared" si="1"/>
        <v>160.46945600000001</v>
      </c>
      <c r="K26" s="125"/>
      <c r="L26" s="136"/>
    </row>
    <row r="27" spans="1:12" ht="48">
      <c r="A27" s="123"/>
      <c r="B27" s="145">
        <f>' Invoice'!B27</f>
        <v>0</v>
      </c>
      <c r="C27" s="146" t="s">
        <v>859</v>
      </c>
      <c r="D27" s="147" t="s">
        <v>530</v>
      </c>
      <c r="E27" s="147" t="s">
        <v>967</v>
      </c>
      <c r="F27" s="266" t="s">
        <v>949</v>
      </c>
      <c r="G27" s="267"/>
      <c r="H27" s="148" t="s">
        <v>883</v>
      </c>
      <c r="I27" s="149">
        <v>21.52</v>
      </c>
      <c r="J27" s="150">
        <f t="shared" si="1"/>
        <v>0</v>
      </c>
      <c r="K27" s="125"/>
      <c r="L27" s="136"/>
    </row>
    <row r="28" spans="1:12" ht="48">
      <c r="A28" s="123"/>
      <c r="B28" s="138">
        <f>' Invoice'!B28</f>
        <v>3</v>
      </c>
      <c r="C28" s="139" t="s">
        <v>859</v>
      </c>
      <c r="D28" s="140" t="s">
        <v>530</v>
      </c>
      <c r="E28" s="140" t="s">
        <v>967</v>
      </c>
      <c r="F28" s="262" t="s">
        <v>950</v>
      </c>
      <c r="G28" s="263"/>
      <c r="H28" s="141" t="s">
        <v>884</v>
      </c>
      <c r="I28" s="142">
        <v>21.52</v>
      </c>
      <c r="J28" s="143">
        <f t="shared" si="1"/>
        <v>64.56</v>
      </c>
      <c r="K28" s="125"/>
      <c r="L28" s="137"/>
    </row>
    <row r="29" spans="1:12" ht="24" hidden="1">
      <c r="A29" s="123"/>
      <c r="B29" s="227">
        <f>' Invoice'!B29</f>
        <v>0</v>
      </c>
      <c r="C29" s="228" t="s">
        <v>860</v>
      </c>
      <c r="D29" s="229"/>
      <c r="E29" s="229" t="s">
        <v>946</v>
      </c>
      <c r="F29" s="264" t="s">
        <v>929</v>
      </c>
      <c r="G29" s="265"/>
      <c r="H29" s="230" t="s">
        <v>885</v>
      </c>
      <c r="I29" s="231">
        <v>0.76</v>
      </c>
      <c r="J29" s="232">
        <f t="shared" si="1"/>
        <v>0</v>
      </c>
      <c r="K29" s="125"/>
      <c r="L29" s="136"/>
    </row>
    <row r="30" spans="1:12" ht="24">
      <c r="A30" s="123"/>
      <c r="B30" s="138">
        <f>' Invoice'!B30</f>
        <v>15</v>
      </c>
      <c r="C30" s="139" t="s">
        <v>863</v>
      </c>
      <c r="D30" s="140" t="s">
        <v>824</v>
      </c>
      <c r="E30" s="140" t="s">
        <v>947</v>
      </c>
      <c r="F30" s="262" t="s">
        <v>930</v>
      </c>
      <c r="G30" s="263"/>
      <c r="H30" s="141" t="s">
        <v>886</v>
      </c>
      <c r="I30" s="142">
        <v>2.08</v>
      </c>
      <c r="J30" s="143">
        <f t="shared" si="1"/>
        <v>31.200000000000003</v>
      </c>
      <c r="K30" s="125"/>
      <c r="L30" s="136"/>
    </row>
    <row r="31" spans="1:12" ht="24">
      <c r="A31" s="123"/>
      <c r="B31" s="138">
        <f>' Invoice'!B31</f>
        <v>15</v>
      </c>
      <c r="C31" s="139" t="s">
        <v>863</v>
      </c>
      <c r="D31" s="140" t="s">
        <v>825</v>
      </c>
      <c r="E31" s="140" t="s">
        <v>948</v>
      </c>
      <c r="F31" s="262" t="s">
        <v>930</v>
      </c>
      <c r="G31" s="263"/>
      <c r="H31" s="141" t="s">
        <v>886</v>
      </c>
      <c r="I31" s="142">
        <v>2.08</v>
      </c>
      <c r="J31" s="143">
        <f t="shared" si="1"/>
        <v>31.200000000000003</v>
      </c>
      <c r="K31" s="125"/>
      <c r="L31" s="136"/>
    </row>
    <row r="32" spans="1:12" ht="24">
      <c r="A32" s="123"/>
      <c r="B32" s="138">
        <f>' Invoice'!B32</f>
        <v>15</v>
      </c>
      <c r="C32" s="139" t="s">
        <v>863</v>
      </c>
      <c r="D32" s="140" t="s">
        <v>504</v>
      </c>
      <c r="E32" s="140" t="s">
        <v>946</v>
      </c>
      <c r="F32" s="262" t="s">
        <v>930</v>
      </c>
      <c r="G32" s="263"/>
      <c r="H32" s="141" t="s">
        <v>886</v>
      </c>
      <c r="I32" s="142">
        <v>2.08</v>
      </c>
      <c r="J32" s="143">
        <f t="shared" si="1"/>
        <v>31.200000000000003</v>
      </c>
      <c r="K32" s="125"/>
      <c r="L32" s="136"/>
    </row>
    <row r="33" spans="1:12" ht="27.75" customHeight="1">
      <c r="A33" s="123"/>
      <c r="B33" s="138">
        <f>' Invoice'!B33</f>
        <v>15</v>
      </c>
      <c r="C33" s="139" t="s">
        <v>451</v>
      </c>
      <c r="D33" s="140" t="s">
        <v>824</v>
      </c>
      <c r="E33" s="140" t="s">
        <v>947</v>
      </c>
      <c r="F33" s="262" t="s">
        <v>930</v>
      </c>
      <c r="G33" s="263"/>
      <c r="H33" s="141" t="s">
        <v>887</v>
      </c>
      <c r="I33" s="142">
        <v>2.96</v>
      </c>
      <c r="J33" s="143">
        <f t="shared" si="1"/>
        <v>44.4</v>
      </c>
      <c r="K33" s="125"/>
      <c r="L33" s="136"/>
    </row>
    <row r="34" spans="1:12" ht="27.75" customHeight="1">
      <c r="A34" s="123"/>
      <c r="B34" s="138">
        <f>' Invoice'!B34</f>
        <v>15</v>
      </c>
      <c r="C34" s="139" t="s">
        <v>451</v>
      </c>
      <c r="D34" s="140" t="s">
        <v>825</v>
      </c>
      <c r="E34" s="140" t="s">
        <v>948</v>
      </c>
      <c r="F34" s="262" t="s">
        <v>930</v>
      </c>
      <c r="G34" s="263"/>
      <c r="H34" s="141" t="s">
        <v>887</v>
      </c>
      <c r="I34" s="142">
        <v>2.96</v>
      </c>
      <c r="J34" s="143">
        <f t="shared" si="1"/>
        <v>44.4</v>
      </c>
      <c r="K34" s="125"/>
      <c r="L34" s="136"/>
    </row>
    <row r="35" spans="1:12" ht="27.75" customHeight="1">
      <c r="A35" s="123"/>
      <c r="B35" s="138">
        <f>' Invoice'!B35</f>
        <v>15</v>
      </c>
      <c r="C35" s="139" t="s">
        <v>451</v>
      </c>
      <c r="D35" s="140" t="s">
        <v>504</v>
      </c>
      <c r="E35" s="140" t="s">
        <v>946</v>
      </c>
      <c r="F35" s="262" t="s">
        <v>930</v>
      </c>
      <c r="G35" s="263"/>
      <c r="H35" s="141" t="s">
        <v>887</v>
      </c>
      <c r="I35" s="142">
        <v>2.96</v>
      </c>
      <c r="J35" s="143">
        <f t="shared" si="1"/>
        <v>44.4</v>
      </c>
      <c r="K35" s="125"/>
      <c r="L35" s="136"/>
    </row>
    <row r="36" spans="1:12" ht="36" hidden="1">
      <c r="A36" s="123"/>
      <c r="B36" s="227">
        <f>' Invoice'!B36</f>
        <v>0</v>
      </c>
      <c r="C36" s="228" t="s">
        <v>873</v>
      </c>
      <c r="D36" s="229" t="s">
        <v>825</v>
      </c>
      <c r="E36" s="229"/>
      <c r="F36" s="264"/>
      <c r="G36" s="265"/>
      <c r="H36" s="230" t="s">
        <v>888</v>
      </c>
      <c r="I36" s="231">
        <v>79.67</v>
      </c>
      <c r="J36" s="232">
        <f t="shared" si="1"/>
        <v>0</v>
      </c>
      <c r="K36" s="125"/>
      <c r="L36" s="136"/>
    </row>
    <row r="37" spans="1:12" ht="36" hidden="1">
      <c r="A37" s="123"/>
      <c r="B37" s="227">
        <f>' Invoice'!B37</f>
        <v>0</v>
      </c>
      <c r="C37" s="228" t="s">
        <v>864</v>
      </c>
      <c r="D37" s="229" t="s">
        <v>504</v>
      </c>
      <c r="E37" s="229"/>
      <c r="F37" s="264"/>
      <c r="G37" s="265"/>
      <c r="H37" s="230" t="s">
        <v>889</v>
      </c>
      <c r="I37" s="231">
        <v>74.69</v>
      </c>
      <c r="J37" s="232">
        <f t="shared" si="1"/>
        <v>0</v>
      </c>
      <c r="K37" s="125"/>
      <c r="L37" s="136"/>
    </row>
    <row r="38" spans="1:12" ht="36">
      <c r="A38" s="123"/>
      <c r="B38" s="115">
        <f>' Invoice'!B38</f>
        <v>60</v>
      </c>
      <c r="C38" s="11" t="s">
        <v>782</v>
      </c>
      <c r="D38" s="128" t="s">
        <v>824</v>
      </c>
      <c r="E38" s="128" t="s">
        <v>949</v>
      </c>
      <c r="F38" s="249"/>
      <c r="G38" s="250"/>
      <c r="H38" s="12" t="s">
        <v>890</v>
      </c>
      <c r="I38" s="16">
        <v>1.55</v>
      </c>
      <c r="J38" s="117">
        <f t="shared" si="1"/>
        <v>93</v>
      </c>
      <c r="K38" s="125"/>
    </row>
    <row r="39" spans="1:12" ht="36">
      <c r="A39" s="123"/>
      <c r="B39" s="115">
        <f>' Invoice'!B39</f>
        <v>60</v>
      </c>
      <c r="C39" s="11" t="s">
        <v>782</v>
      </c>
      <c r="D39" s="128" t="s">
        <v>825</v>
      </c>
      <c r="E39" s="128" t="s">
        <v>950</v>
      </c>
      <c r="F39" s="249"/>
      <c r="G39" s="250"/>
      <c r="H39" s="12" t="s">
        <v>890</v>
      </c>
      <c r="I39" s="16">
        <v>1.64</v>
      </c>
      <c r="J39" s="117">
        <f t="shared" si="1"/>
        <v>98.399999999999991</v>
      </c>
      <c r="K39" s="125"/>
    </row>
    <row r="40" spans="1:12" ht="36">
      <c r="A40" s="123"/>
      <c r="B40" s="115">
        <f>' Invoice'!B40</f>
        <v>70</v>
      </c>
      <c r="C40" s="11" t="s">
        <v>778</v>
      </c>
      <c r="D40" s="128" t="s">
        <v>504</v>
      </c>
      <c r="E40" s="128" t="s">
        <v>937</v>
      </c>
      <c r="F40" s="249" t="s">
        <v>930</v>
      </c>
      <c r="G40" s="250"/>
      <c r="H40" s="12" t="s">
        <v>891</v>
      </c>
      <c r="I40" s="16">
        <v>1.54</v>
      </c>
      <c r="J40" s="117">
        <f t="shared" si="1"/>
        <v>107.8</v>
      </c>
      <c r="K40" s="125"/>
    </row>
    <row r="41" spans="1:12" ht="36">
      <c r="A41" s="123"/>
      <c r="B41" s="115">
        <f>' Invoice'!B41</f>
        <v>70</v>
      </c>
      <c r="C41" s="11" t="s">
        <v>778</v>
      </c>
      <c r="D41" s="128" t="s">
        <v>823</v>
      </c>
      <c r="E41" s="128" t="s">
        <v>938</v>
      </c>
      <c r="F41" s="249" t="s">
        <v>930</v>
      </c>
      <c r="G41" s="250"/>
      <c r="H41" s="12" t="s">
        <v>891</v>
      </c>
      <c r="I41" s="16">
        <v>1.64</v>
      </c>
      <c r="J41" s="117">
        <f t="shared" si="1"/>
        <v>114.8</v>
      </c>
      <c r="K41" s="125"/>
    </row>
    <row r="42" spans="1:12" ht="36">
      <c r="A42" s="123"/>
      <c r="B42" s="115">
        <f>' Invoice'!B42</f>
        <v>80</v>
      </c>
      <c r="C42" s="11" t="s">
        <v>786</v>
      </c>
      <c r="D42" s="128" t="s">
        <v>828</v>
      </c>
      <c r="E42" s="128" t="s">
        <v>949</v>
      </c>
      <c r="F42" s="249"/>
      <c r="G42" s="250"/>
      <c r="H42" s="12" t="s">
        <v>892</v>
      </c>
      <c r="I42" s="16">
        <v>0.61</v>
      </c>
      <c r="J42" s="117">
        <f t="shared" si="1"/>
        <v>48.8</v>
      </c>
      <c r="K42" s="125"/>
    </row>
    <row r="43" spans="1:12" ht="36">
      <c r="A43" s="123"/>
      <c r="B43" s="115">
        <f>' Invoice'!B43</f>
        <v>80</v>
      </c>
      <c r="C43" s="11" t="s">
        <v>786</v>
      </c>
      <c r="D43" s="128" t="s">
        <v>829</v>
      </c>
      <c r="E43" s="128" t="s">
        <v>950</v>
      </c>
      <c r="F43" s="249"/>
      <c r="G43" s="250"/>
      <c r="H43" s="12" t="s">
        <v>892</v>
      </c>
      <c r="I43" s="16">
        <v>0.68</v>
      </c>
      <c r="J43" s="117">
        <f t="shared" si="1"/>
        <v>54.400000000000006</v>
      </c>
      <c r="K43" s="125"/>
    </row>
    <row r="44" spans="1:12" ht="36">
      <c r="A44" s="123"/>
      <c r="B44" s="115">
        <f>' Invoice'!B44</f>
        <v>80</v>
      </c>
      <c r="C44" s="11" t="s">
        <v>722</v>
      </c>
      <c r="D44" s="128" t="s">
        <v>807</v>
      </c>
      <c r="E44" s="128" t="s">
        <v>949</v>
      </c>
      <c r="F44" s="249"/>
      <c r="G44" s="250"/>
      <c r="H44" s="12" t="s">
        <v>893</v>
      </c>
      <c r="I44" s="16">
        <v>0.39</v>
      </c>
      <c r="J44" s="117">
        <f t="shared" ref="J44:J106" si="2">I44*B44</f>
        <v>31.200000000000003</v>
      </c>
      <c r="K44" s="125"/>
    </row>
    <row r="45" spans="1:12" ht="36">
      <c r="A45" s="123"/>
      <c r="B45" s="115">
        <f>' Invoice'!B45</f>
        <v>80</v>
      </c>
      <c r="C45" s="11" t="s">
        <v>722</v>
      </c>
      <c r="D45" s="128" t="s">
        <v>808</v>
      </c>
      <c r="E45" s="128" t="s">
        <v>950</v>
      </c>
      <c r="F45" s="249"/>
      <c r="G45" s="250"/>
      <c r="H45" s="12" t="s">
        <v>893</v>
      </c>
      <c r="I45" s="16">
        <v>0.46</v>
      </c>
      <c r="J45" s="117">
        <f t="shared" si="2"/>
        <v>36.800000000000004</v>
      </c>
      <c r="K45" s="125"/>
    </row>
    <row r="46" spans="1:12" ht="48">
      <c r="A46" s="123"/>
      <c r="B46" s="115">
        <f>' Invoice'!B46</f>
        <v>10</v>
      </c>
      <c r="C46" s="11" t="s">
        <v>750</v>
      </c>
      <c r="D46" s="128" t="s">
        <v>750</v>
      </c>
      <c r="E46" s="128"/>
      <c r="F46" s="249"/>
      <c r="G46" s="250"/>
      <c r="H46" s="12" t="s">
        <v>894</v>
      </c>
      <c r="I46" s="16">
        <v>28.28</v>
      </c>
      <c r="J46" s="117">
        <f t="shared" ref="J46:J93" si="3">I46*B46</f>
        <v>282.8</v>
      </c>
      <c r="K46" s="125"/>
    </row>
    <row r="47" spans="1:12" ht="24">
      <c r="A47" s="123"/>
      <c r="B47" s="115">
        <f>' Invoice'!B47</f>
        <v>100</v>
      </c>
      <c r="C47" s="11" t="s">
        <v>793</v>
      </c>
      <c r="D47" s="128" t="s">
        <v>793</v>
      </c>
      <c r="E47" s="128"/>
      <c r="F47" s="249"/>
      <c r="G47" s="250"/>
      <c r="H47" s="12" t="s">
        <v>895</v>
      </c>
      <c r="I47" s="16">
        <v>3.35</v>
      </c>
      <c r="J47" s="117">
        <f t="shared" si="3"/>
        <v>335</v>
      </c>
      <c r="K47" s="125"/>
    </row>
    <row r="48" spans="1:12" ht="36">
      <c r="A48" s="123"/>
      <c r="B48" s="138">
        <f>' Invoice'!B48</f>
        <v>100</v>
      </c>
      <c r="C48" s="139" t="s">
        <v>874</v>
      </c>
      <c r="D48" s="140" t="s">
        <v>793</v>
      </c>
      <c r="E48" s="140" t="s">
        <v>936</v>
      </c>
      <c r="F48" s="262"/>
      <c r="G48" s="263"/>
      <c r="H48" s="141" t="s">
        <v>896</v>
      </c>
      <c r="I48" s="142">
        <f>4.1*0.9716</f>
        <v>3.9835599999999998</v>
      </c>
      <c r="J48" s="143">
        <f t="shared" si="3"/>
        <v>398.35599999999999</v>
      </c>
      <c r="K48" s="125"/>
      <c r="L48" s="136"/>
    </row>
    <row r="49" spans="1:12" ht="36">
      <c r="A49" s="123"/>
      <c r="B49" s="115">
        <f>' Invoice'!B49</f>
        <v>30</v>
      </c>
      <c r="C49" s="11" t="s">
        <v>757</v>
      </c>
      <c r="D49" s="128" t="s">
        <v>816</v>
      </c>
      <c r="E49" s="128" t="s">
        <v>935</v>
      </c>
      <c r="F49" s="249"/>
      <c r="G49" s="250"/>
      <c r="H49" s="12" t="s">
        <v>897</v>
      </c>
      <c r="I49" s="16">
        <v>1.74</v>
      </c>
      <c r="J49" s="117">
        <f t="shared" si="3"/>
        <v>52.2</v>
      </c>
      <c r="K49" s="125"/>
    </row>
    <row r="50" spans="1:12" ht="36">
      <c r="A50" s="123"/>
      <c r="B50" s="115">
        <f>' Invoice'!B50</f>
        <v>30</v>
      </c>
      <c r="C50" s="11" t="s">
        <v>757</v>
      </c>
      <c r="D50" s="128" t="s">
        <v>817</v>
      </c>
      <c r="E50" s="128" t="s">
        <v>936</v>
      </c>
      <c r="F50" s="249"/>
      <c r="G50" s="250"/>
      <c r="H50" s="12" t="s">
        <v>897</v>
      </c>
      <c r="I50" s="16">
        <v>1.74</v>
      </c>
      <c r="J50" s="117">
        <f t="shared" si="3"/>
        <v>52.2</v>
      </c>
      <c r="K50" s="125"/>
    </row>
    <row r="51" spans="1:12" ht="36">
      <c r="A51" s="123"/>
      <c r="B51" s="115">
        <f>' Invoice'!B51</f>
        <v>30</v>
      </c>
      <c r="C51" s="11" t="s">
        <v>757</v>
      </c>
      <c r="D51" s="128" t="s">
        <v>818</v>
      </c>
      <c r="E51" s="128" t="s">
        <v>939</v>
      </c>
      <c r="F51" s="249"/>
      <c r="G51" s="250"/>
      <c r="H51" s="12" t="s">
        <v>897</v>
      </c>
      <c r="I51" s="16">
        <v>1.45</v>
      </c>
      <c r="J51" s="117">
        <f t="shared" si="3"/>
        <v>43.5</v>
      </c>
      <c r="K51" s="125"/>
    </row>
    <row r="52" spans="1:12" ht="36">
      <c r="A52" s="123"/>
      <c r="B52" s="115">
        <f>' Invoice'!B52</f>
        <v>30</v>
      </c>
      <c r="C52" s="11" t="s">
        <v>757</v>
      </c>
      <c r="D52" s="128" t="s">
        <v>819</v>
      </c>
      <c r="E52" s="128" t="s">
        <v>940</v>
      </c>
      <c r="F52" s="249"/>
      <c r="G52" s="250"/>
      <c r="H52" s="12" t="s">
        <v>897</v>
      </c>
      <c r="I52" s="16">
        <v>1.45</v>
      </c>
      <c r="J52" s="117">
        <f t="shared" si="3"/>
        <v>43.5</v>
      </c>
      <c r="K52" s="125"/>
    </row>
    <row r="53" spans="1:12" ht="36">
      <c r="A53" s="123"/>
      <c r="B53" s="115">
        <f>' Invoice'!B53</f>
        <v>30</v>
      </c>
      <c r="C53" s="11" t="s">
        <v>769</v>
      </c>
      <c r="D53" s="128" t="s">
        <v>820</v>
      </c>
      <c r="E53" s="128" t="s">
        <v>935</v>
      </c>
      <c r="F53" s="249" t="s">
        <v>956</v>
      </c>
      <c r="G53" s="250"/>
      <c r="H53" s="12" t="s">
        <v>898</v>
      </c>
      <c r="I53" s="16">
        <v>1.67</v>
      </c>
      <c r="J53" s="117">
        <f t="shared" si="3"/>
        <v>50.099999999999994</v>
      </c>
      <c r="K53" s="125"/>
    </row>
    <row r="54" spans="1:12" ht="36">
      <c r="A54" s="123"/>
      <c r="B54" s="115">
        <f>' Invoice'!B54</f>
        <v>30</v>
      </c>
      <c r="C54" s="11" t="s">
        <v>769</v>
      </c>
      <c r="D54" s="128" t="s">
        <v>820</v>
      </c>
      <c r="E54" s="128" t="s">
        <v>936</v>
      </c>
      <c r="F54" s="249" t="s">
        <v>956</v>
      </c>
      <c r="G54" s="250"/>
      <c r="H54" s="12" t="s">
        <v>898</v>
      </c>
      <c r="I54" s="16">
        <v>1.67</v>
      </c>
      <c r="J54" s="117">
        <f t="shared" si="3"/>
        <v>50.099999999999994</v>
      </c>
      <c r="K54" s="125"/>
    </row>
    <row r="55" spans="1:12" ht="36">
      <c r="A55" s="123"/>
      <c r="B55" s="145">
        <f>' Invoice'!B55</f>
        <v>0</v>
      </c>
      <c r="C55" s="146" t="s">
        <v>769</v>
      </c>
      <c r="D55" s="147" t="s">
        <v>822</v>
      </c>
      <c r="E55" s="147" t="s">
        <v>935</v>
      </c>
      <c r="F55" s="266" t="s">
        <v>957</v>
      </c>
      <c r="G55" s="267"/>
      <c r="H55" s="166" t="s">
        <v>898</v>
      </c>
      <c r="I55" s="149">
        <v>1.67</v>
      </c>
      <c r="J55" s="150">
        <f t="shared" si="3"/>
        <v>0</v>
      </c>
      <c r="K55" s="125"/>
      <c r="L55" s="136"/>
    </row>
    <row r="56" spans="1:12" ht="36">
      <c r="A56" s="123"/>
      <c r="B56" s="115">
        <f>' Invoice'!B56</f>
        <v>30</v>
      </c>
      <c r="C56" s="11" t="s">
        <v>769</v>
      </c>
      <c r="D56" s="128" t="s">
        <v>822</v>
      </c>
      <c r="E56" s="128" t="s">
        <v>936</v>
      </c>
      <c r="F56" s="249" t="s">
        <v>957</v>
      </c>
      <c r="G56" s="250"/>
      <c r="H56" s="12" t="s">
        <v>898</v>
      </c>
      <c r="I56" s="16">
        <v>1.67</v>
      </c>
      <c r="J56" s="117">
        <f t="shared" si="3"/>
        <v>50.099999999999994</v>
      </c>
      <c r="K56" s="125"/>
      <c r="L56" s="136"/>
    </row>
    <row r="57" spans="1:12" ht="24">
      <c r="A57" s="123"/>
      <c r="B57" s="115">
        <f>' Invoice'!B57</f>
        <v>30</v>
      </c>
      <c r="C57" s="11" t="s">
        <v>769</v>
      </c>
      <c r="D57" s="128" t="s">
        <v>821</v>
      </c>
      <c r="E57" s="128" t="s">
        <v>935</v>
      </c>
      <c r="F57" s="249" t="s">
        <v>958</v>
      </c>
      <c r="G57" s="250"/>
      <c r="H57" s="12" t="s">
        <v>771</v>
      </c>
      <c r="I57" s="16">
        <v>1.67</v>
      </c>
      <c r="J57" s="117">
        <f t="shared" si="3"/>
        <v>50.099999999999994</v>
      </c>
      <c r="K57" s="125"/>
      <c r="L57" s="136"/>
    </row>
    <row r="58" spans="1:12" ht="36">
      <c r="A58" s="123"/>
      <c r="B58" s="154">
        <f>' Invoice'!B58</f>
        <v>13</v>
      </c>
      <c r="C58" s="152" t="s">
        <v>769</v>
      </c>
      <c r="D58" s="155" t="s">
        <v>821</v>
      </c>
      <c r="E58" s="155" t="s">
        <v>936</v>
      </c>
      <c r="F58" s="270" t="s">
        <v>958</v>
      </c>
      <c r="G58" s="271"/>
      <c r="H58" s="163" t="s">
        <v>898</v>
      </c>
      <c r="I58" s="162">
        <v>1.67</v>
      </c>
      <c r="J58" s="160">
        <f t="shared" si="3"/>
        <v>21.71</v>
      </c>
      <c r="K58" s="125"/>
      <c r="L58" s="136"/>
    </row>
    <row r="59" spans="1:12" ht="36">
      <c r="A59" s="123"/>
      <c r="B59" s="145">
        <f>' Invoice'!B59</f>
        <v>0</v>
      </c>
      <c r="C59" s="146" t="s">
        <v>769</v>
      </c>
      <c r="D59" s="147" t="s">
        <v>821</v>
      </c>
      <c r="E59" s="147" t="s">
        <v>935</v>
      </c>
      <c r="F59" s="266" t="s">
        <v>959</v>
      </c>
      <c r="G59" s="267"/>
      <c r="H59" s="166" t="s">
        <v>898</v>
      </c>
      <c r="I59" s="149">
        <v>1.67</v>
      </c>
      <c r="J59" s="150">
        <f t="shared" si="3"/>
        <v>0</v>
      </c>
      <c r="K59" s="125"/>
      <c r="L59" s="136"/>
    </row>
    <row r="60" spans="1:12" ht="36">
      <c r="A60" s="123"/>
      <c r="B60" s="145">
        <f>' Invoice'!B60</f>
        <v>0</v>
      </c>
      <c r="C60" s="146" t="s">
        <v>769</v>
      </c>
      <c r="D60" s="147" t="s">
        <v>821</v>
      </c>
      <c r="E60" s="147" t="s">
        <v>936</v>
      </c>
      <c r="F60" s="266" t="s">
        <v>959</v>
      </c>
      <c r="G60" s="267"/>
      <c r="H60" s="166" t="s">
        <v>898</v>
      </c>
      <c r="I60" s="149">
        <v>1.67</v>
      </c>
      <c r="J60" s="150">
        <f t="shared" si="3"/>
        <v>0</v>
      </c>
      <c r="K60" s="125"/>
      <c r="L60" s="136"/>
    </row>
    <row r="61" spans="1:12" ht="24">
      <c r="A61" s="123"/>
      <c r="B61" s="115">
        <f>' Invoice'!B61</f>
        <v>30</v>
      </c>
      <c r="C61" s="11" t="s">
        <v>763</v>
      </c>
      <c r="D61" s="128" t="s">
        <v>763</v>
      </c>
      <c r="E61" s="128"/>
      <c r="F61" s="249"/>
      <c r="G61" s="250"/>
      <c r="H61" s="12" t="s">
        <v>899</v>
      </c>
      <c r="I61" s="16">
        <v>1.54</v>
      </c>
      <c r="J61" s="117">
        <f t="shared" si="3"/>
        <v>46.2</v>
      </c>
      <c r="K61" s="125"/>
    </row>
    <row r="62" spans="1:12" ht="24">
      <c r="A62" s="123"/>
      <c r="B62" s="115">
        <f>' Invoice'!B62</f>
        <v>30</v>
      </c>
      <c r="C62" s="11" t="s">
        <v>767</v>
      </c>
      <c r="D62" s="128" t="s">
        <v>767</v>
      </c>
      <c r="E62" s="128"/>
      <c r="F62" s="249"/>
      <c r="G62" s="250"/>
      <c r="H62" s="12" t="s">
        <v>900</v>
      </c>
      <c r="I62" s="16">
        <v>1.06</v>
      </c>
      <c r="J62" s="117">
        <f t="shared" si="3"/>
        <v>31.8</v>
      </c>
      <c r="K62" s="125"/>
    </row>
    <row r="63" spans="1:12" ht="24">
      <c r="A63" s="123"/>
      <c r="B63" s="115">
        <f>' Invoice'!B63</f>
        <v>40</v>
      </c>
      <c r="C63" s="11" t="s">
        <v>765</v>
      </c>
      <c r="D63" s="128" t="s">
        <v>765</v>
      </c>
      <c r="E63" s="128"/>
      <c r="F63" s="249"/>
      <c r="G63" s="250"/>
      <c r="H63" s="12" t="s">
        <v>901</v>
      </c>
      <c r="I63" s="16">
        <v>1.64</v>
      </c>
      <c r="J63" s="117">
        <f t="shared" si="3"/>
        <v>65.599999999999994</v>
      </c>
      <c r="K63" s="125"/>
    </row>
    <row r="64" spans="1:12" ht="24">
      <c r="A64" s="123"/>
      <c r="B64" s="115">
        <f>' Invoice'!B64</f>
        <v>30</v>
      </c>
      <c r="C64" s="11" t="s">
        <v>761</v>
      </c>
      <c r="D64" s="128" t="s">
        <v>761</v>
      </c>
      <c r="E64" s="128"/>
      <c r="F64" s="249"/>
      <c r="G64" s="250"/>
      <c r="H64" s="12" t="s">
        <v>902</v>
      </c>
      <c r="I64" s="16">
        <v>0.87</v>
      </c>
      <c r="J64" s="117">
        <f t="shared" si="3"/>
        <v>26.1</v>
      </c>
      <c r="K64" s="125"/>
    </row>
    <row r="65" spans="1:11" ht="36">
      <c r="A65" s="123"/>
      <c r="B65" s="115">
        <f>' Invoice'!B65</f>
        <v>30</v>
      </c>
      <c r="C65" s="11" t="s">
        <v>753</v>
      </c>
      <c r="D65" s="128" t="s">
        <v>753</v>
      </c>
      <c r="E65" s="128"/>
      <c r="F65" s="249"/>
      <c r="G65" s="250"/>
      <c r="H65" s="12" t="s">
        <v>903</v>
      </c>
      <c r="I65" s="16">
        <v>1.64</v>
      </c>
      <c r="J65" s="117">
        <f t="shared" si="3"/>
        <v>49.199999999999996</v>
      </c>
      <c r="K65" s="125"/>
    </row>
    <row r="66" spans="1:11" ht="24">
      <c r="A66" s="123"/>
      <c r="B66" s="115">
        <f>' Invoice'!B66</f>
        <v>30</v>
      </c>
      <c r="C66" s="11" t="s">
        <v>774</v>
      </c>
      <c r="D66" s="128" t="s">
        <v>774</v>
      </c>
      <c r="E66" s="128"/>
      <c r="F66" s="249"/>
      <c r="G66" s="250"/>
      <c r="H66" s="12" t="s">
        <v>904</v>
      </c>
      <c r="I66" s="16">
        <v>2.16</v>
      </c>
      <c r="J66" s="117">
        <f t="shared" si="3"/>
        <v>64.800000000000011</v>
      </c>
      <c r="K66" s="125"/>
    </row>
    <row r="67" spans="1:11" ht="24">
      <c r="A67" s="123"/>
      <c r="B67" s="115">
        <f>' Invoice'!B67</f>
        <v>30</v>
      </c>
      <c r="C67" s="11" t="s">
        <v>755</v>
      </c>
      <c r="D67" s="128" t="s">
        <v>755</v>
      </c>
      <c r="E67" s="128"/>
      <c r="F67" s="249"/>
      <c r="G67" s="250"/>
      <c r="H67" s="12" t="s">
        <v>905</v>
      </c>
      <c r="I67" s="16">
        <v>2.04</v>
      </c>
      <c r="J67" s="117">
        <f t="shared" si="3"/>
        <v>61.2</v>
      </c>
      <c r="K67" s="125"/>
    </row>
    <row r="68" spans="1:11" ht="24">
      <c r="A68" s="123"/>
      <c r="B68" s="115">
        <f>' Invoice'!B68</f>
        <v>30</v>
      </c>
      <c r="C68" s="11" t="s">
        <v>597</v>
      </c>
      <c r="D68" s="128" t="s">
        <v>838</v>
      </c>
      <c r="E68" s="128" t="s">
        <v>960</v>
      </c>
      <c r="F68" s="249"/>
      <c r="G68" s="250"/>
      <c r="H68" s="12" t="s">
        <v>906</v>
      </c>
      <c r="I68" s="16">
        <v>1.1399999999999999</v>
      </c>
      <c r="J68" s="117">
        <f t="shared" si="3"/>
        <v>34.199999999999996</v>
      </c>
      <c r="K68" s="125"/>
    </row>
    <row r="69" spans="1:11" ht="24">
      <c r="A69" s="123"/>
      <c r="B69" s="115">
        <f>' Invoice'!B69</f>
        <v>30</v>
      </c>
      <c r="C69" s="11" t="s">
        <v>597</v>
      </c>
      <c r="D69" s="128" t="s">
        <v>839</v>
      </c>
      <c r="E69" s="128" t="s">
        <v>961</v>
      </c>
      <c r="F69" s="249"/>
      <c r="G69" s="250"/>
      <c r="H69" s="12" t="s">
        <v>906</v>
      </c>
      <c r="I69" s="16">
        <v>1.35</v>
      </c>
      <c r="J69" s="117">
        <f t="shared" si="3"/>
        <v>40.5</v>
      </c>
      <c r="K69" s="125"/>
    </row>
    <row r="70" spans="1:11" ht="27" customHeight="1">
      <c r="A70" s="123"/>
      <c r="B70" s="115">
        <f>' Invoice'!B70</f>
        <v>30</v>
      </c>
      <c r="C70" s="11" t="s">
        <v>805</v>
      </c>
      <c r="D70" s="128" t="s">
        <v>840</v>
      </c>
      <c r="E70" s="128" t="s">
        <v>960</v>
      </c>
      <c r="F70" s="249"/>
      <c r="G70" s="250"/>
      <c r="H70" s="12" t="s">
        <v>907</v>
      </c>
      <c r="I70" s="16">
        <v>1.76</v>
      </c>
      <c r="J70" s="117">
        <f t="shared" si="3"/>
        <v>52.8</v>
      </c>
      <c r="K70" s="125"/>
    </row>
    <row r="71" spans="1:11" ht="27" customHeight="1">
      <c r="A71" s="123"/>
      <c r="B71" s="115">
        <f>' Invoice'!B71</f>
        <v>30</v>
      </c>
      <c r="C71" s="11" t="s">
        <v>805</v>
      </c>
      <c r="D71" s="128" t="s">
        <v>841</v>
      </c>
      <c r="E71" s="128" t="s">
        <v>961</v>
      </c>
      <c r="F71" s="249"/>
      <c r="G71" s="250"/>
      <c r="H71" s="12" t="s">
        <v>907</v>
      </c>
      <c r="I71" s="16">
        <v>2.1800000000000002</v>
      </c>
      <c r="J71" s="117">
        <f t="shared" si="3"/>
        <v>65.400000000000006</v>
      </c>
      <c r="K71" s="125"/>
    </row>
    <row r="72" spans="1:11" ht="24">
      <c r="A72" s="123"/>
      <c r="B72" s="115">
        <f>' Invoice'!B72</f>
        <v>20</v>
      </c>
      <c r="C72" s="11" t="s">
        <v>776</v>
      </c>
      <c r="D72" s="128" t="s">
        <v>776</v>
      </c>
      <c r="E72" s="128"/>
      <c r="F72" s="249"/>
      <c r="G72" s="250"/>
      <c r="H72" s="12" t="s">
        <v>908</v>
      </c>
      <c r="I72" s="16">
        <v>2.74</v>
      </c>
      <c r="J72" s="117">
        <f t="shared" si="3"/>
        <v>54.800000000000004</v>
      </c>
      <c r="K72" s="125"/>
    </row>
    <row r="73" spans="1:11" ht="36">
      <c r="A73" s="123"/>
      <c r="B73" s="115">
        <f>' Invoice'!B73</f>
        <v>30</v>
      </c>
      <c r="C73" s="11" t="s">
        <v>747</v>
      </c>
      <c r="D73" s="128" t="s">
        <v>811</v>
      </c>
      <c r="E73" s="128" t="s">
        <v>962</v>
      </c>
      <c r="F73" s="249" t="s">
        <v>931</v>
      </c>
      <c r="G73" s="250"/>
      <c r="H73" s="12" t="s">
        <v>909</v>
      </c>
      <c r="I73" s="16">
        <v>1.07</v>
      </c>
      <c r="J73" s="117">
        <f t="shared" si="3"/>
        <v>32.1</v>
      </c>
      <c r="K73" s="125"/>
    </row>
    <row r="74" spans="1:11" ht="36">
      <c r="A74" s="123"/>
      <c r="B74" s="115">
        <f>' Invoice'!B74</f>
        <v>30</v>
      </c>
      <c r="C74" s="11" t="s">
        <v>747</v>
      </c>
      <c r="D74" s="128" t="s">
        <v>812</v>
      </c>
      <c r="E74" s="128" t="s">
        <v>963</v>
      </c>
      <c r="F74" s="249" t="s">
        <v>931</v>
      </c>
      <c r="G74" s="250"/>
      <c r="H74" s="12" t="s">
        <v>909</v>
      </c>
      <c r="I74" s="16">
        <v>1.26</v>
      </c>
      <c r="J74" s="117">
        <f t="shared" si="3"/>
        <v>37.799999999999997</v>
      </c>
      <c r="K74" s="125"/>
    </row>
    <row r="75" spans="1:11" ht="36">
      <c r="A75" s="123"/>
      <c r="B75" s="115">
        <f>' Invoice'!B75</f>
        <v>30</v>
      </c>
      <c r="C75" s="11" t="s">
        <v>747</v>
      </c>
      <c r="D75" s="128" t="s">
        <v>813</v>
      </c>
      <c r="E75" s="128" t="s">
        <v>964</v>
      </c>
      <c r="F75" s="249" t="s">
        <v>931</v>
      </c>
      <c r="G75" s="250"/>
      <c r="H75" s="12" t="s">
        <v>909</v>
      </c>
      <c r="I75" s="16">
        <v>1.34</v>
      </c>
      <c r="J75" s="117">
        <f t="shared" si="3"/>
        <v>40.200000000000003</v>
      </c>
      <c r="K75" s="125"/>
    </row>
    <row r="76" spans="1:11" ht="36">
      <c r="A76" s="123"/>
      <c r="B76" s="115">
        <f>' Invoice'!B76</f>
        <v>30</v>
      </c>
      <c r="C76" s="11" t="s">
        <v>747</v>
      </c>
      <c r="D76" s="128" t="s">
        <v>814</v>
      </c>
      <c r="E76" s="128" t="s">
        <v>965</v>
      </c>
      <c r="F76" s="249" t="s">
        <v>931</v>
      </c>
      <c r="G76" s="250"/>
      <c r="H76" s="12" t="s">
        <v>909</v>
      </c>
      <c r="I76" s="16">
        <v>1.65</v>
      </c>
      <c r="J76" s="117">
        <f t="shared" si="3"/>
        <v>49.5</v>
      </c>
      <c r="K76" s="125"/>
    </row>
    <row r="77" spans="1:11" ht="24">
      <c r="A77" s="123"/>
      <c r="B77" s="115">
        <f>' Invoice'!B77</f>
        <v>30</v>
      </c>
      <c r="C77" s="11" t="s">
        <v>747</v>
      </c>
      <c r="D77" s="128" t="s">
        <v>815</v>
      </c>
      <c r="E77" s="128" t="s">
        <v>966</v>
      </c>
      <c r="F77" s="249" t="s">
        <v>931</v>
      </c>
      <c r="G77" s="250"/>
      <c r="H77" s="12" t="s">
        <v>748</v>
      </c>
      <c r="I77" s="16">
        <v>1.94</v>
      </c>
      <c r="J77" s="117">
        <f t="shared" si="3"/>
        <v>58.199999999999996</v>
      </c>
      <c r="K77" s="125"/>
    </row>
    <row r="78" spans="1:11" ht="36">
      <c r="A78" s="123"/>
      <c r="B78" s="115">
        <f>' Invoice'!B78</f>
        <v>30</v>
      </c>
      <c r="C78" s="11" t="s">
        <v>588</v>
      </c>
      <c r="D78" s="128" t="s">
        <v>809</v>
      </c>
      <c r="E78" s="128" t="s">
        <v>962</v>
      </c>
      <c r="F78" s="249" t="s">
        <v>930</v>
      </c>
      <c r="G78" s="250"/>
      <c r="H78" s="12" t="s">
        <v>909</v>
      </c>
      <c r="I78" s="16">
        <v>0.96</v>
      </c>
      <c r="J78" s="117">
        <f t="shared" si="3"/>
        <v>28.799999999999997</v>
      </c>
      <c r="K78" s="125"/>
    </row>
    <row r="79" spans="1:11" ht="36">
      <c r="A79" s="123"/>
      <c r="B79" s="115">
        <f>' Invoice'!B79</f>
        <v>30</v>
      </c>
      <c r="C79" s="11" t="s">
        <v>588</v>
      </c>
      <c r="D79" s="128" t="s">
        <v>810</v>
      </c>
      <c r="E79" s="128" t="s">
        <v>964</v>
      </c>
      <c r="F79" s="249" t="s">
        <v>930</v>
      </c>
      <c r="G79" s="250"/>
      <c r="H79" s="12" t="s">
        <v>909</v>
      </c>
      <c r="I79" s="16">
        <v>1.19</v>
      </c>
      <c r="J79" s="117">
        <f t="shared" si="3"/>
        <v>35.699999999999996</v>
      </c>
      <c r="K79" s="125"/>
    </row>
    <row r="80" spans="1:11" ht="36">
      <c r="A80" s="123"/>
      <c r="B80" s="115">
        <f>' Invoice'!B80</f>
        <v>2</v>
      </c>
      <c r="C80" s="11" t="s">
        <v>739</v>
      </c>
      <c r="D80" s="128" t="s">
        <v>739</v>
      </c>
      <c r="E80" s="128"/>
      <c r="F80" s="249"/>
      <c r="G80" s="250"/>
      <c r="H80" s="12" t="s">
        <v>910</v>
      </c>
      <c r="I80" s="16">
        <v>68.599999999999994</v>
      </c>
      <c r="J80" s="117">
        <f t="shared" si="3"/>
        <v>137.19999999999999</v>
      </c>
      <c r="K80" s="125"/>
    </row>
    <row r="81" spans="1:12" ht="36">
      <c r="A81" s="123"/>
      <c r="B81" s="115">
        <f>' Invoice'!B81</f>
        <v>2</v>
      </c>
      <c r="C81" s="11" t="s">
        <v>741</v>
      </c>
      <c r="D81" s="128" t="s">
        <v>741</v>
      </c>
      <c r="E81" s="128"/>
      <c r="F81" s="249"/>
      <c r="G81" s="250"/>
      <c r="H81" s="12" t="s">
        <v>911</v>
      </c>
      <c r="I81" s="16">
        <v>79.25</v>
      </c>
      <c r="J81" s="117">
        <f t="shared" si="3"/>
        <v>158.5</v>
      </c>
      <c r="K81" s="125"/>
    </row>
    <row r="82" spans="1:12" ht="24">
      <c r="A82" s="123"/>
      <c r="B82" s="115">
        <f>' Invoice'!B82</f>
        <v>10</v>
      </c>
      <c r="C82" s="11" t="s">
        <v>788</v>
      </c>
      <c r="D82" s="128" t="s">
        <v>788</v>
      </c>
      <c r="E82" s="128" t="s">
        <v>951</v>
      </c>
      <c r="F82" s="249"/>
      <c r="G82" s="250"/>
      <c r="H82" s="12" t="s">
        <v>912</v>
      </c>
      <c r="I82" s="16">
        <v>1.64</v>
      </c>
      <c r="J82" s="117">
        <f t="shared" si="3"/>
        <v>16.399999999999999</v>
      </c>
      <c r="K82" s="125"/>
    </row>
    <row r="83" spans="1:12" ht="24">
      <c r="A83" s="123"/>
      <c r="B83" s="115">
        <f>' Invoice'!B83</f>
        <v>10</v>
      </c>
      <c r="C83" s="11" t="s">
        <v>788</v>
      </c>
      <c r="D83" s="128" t="s">
        <v>788</v>
      </c>
      <c r="E83" s="128" t="s">
        <v>952</v>
      </c>
      <c r="F83" s="249"/>
      <c r="G83" s="250"/>
      <c r="H83" s="12" t="s">
        <v>912</v>
      </c>
      <c r="I83" s="16">
        <v>1.64</v>
      </c>
      <c r="J83" s="117">
        <f t="shared" si="3"/>
        <v>16.399999999999999</v>
      </c>
      <c r="K83" s="125"/>
    </row>
    <row r="84" spans="1:12" ht="24">
      <c r="A84" s="123"/>
      <c r="B84" s="115">
        <f>' Invoice'!B84</f>
        <v>10</v>
      </c>
      <c r="C84" s="11" t="s">
        <v>788</v>
      </c>
      <c r="D84" s="128" t="s">
        <v>788</v>
      </c>
      <c r="E84" s="128" t="s">
        <v>953</v>
      </c>
      <c r="F84" s="249"/>
      <c r="G84" s="250"/>
      <c r="H84" s="12" t="s">
        <v>912</v>
      </c>
      <c r="I84" s="16">
        <v>1.64</v>
      </c>
      <c r="J84" s="117">
        <f t="shared" si="3"/>
        <v>16.399999999999999</v>
      </c>
      <c r="K84" s="125"/>
    </row>
    <row r="85" spans="1:12" ht="36">
      <c r="A85" s="123"/>
      <c r="B85" s="115">
        <f>' Invoice'!B85</f>
        <v>60</v>
      </c>
      <c r="C85" s="11" t="s">
        <v>784</v>
      </c>
      <c r="D85" s="128" t="s">
        <v>826</v>
      </c>
      <c r="E85" s="128" t="s">
        <v>949</v>
      </c>
      <c r="F85" s="249"/>
      <c r="G85" s="250"/>
      <c r="H85" s="12" t="s">
        <v>913</v>
      </c>
      <c r="I85" s="16">
        <v>1.61</v>
      </c>
      <c r="J85" s="117">
        <f t="shared" si="3"/>
        <v>96.600000000000009</v>
      </c>
      <c r="K85" s="125"/>
    </row>
    <row r="86" spans="1:12" ht="36">
      <c r="A86" s="123"/>
      <c r="B86" s="115">
        <f>' Invoice'!B86</f>
        <v>60</v>
      </c>
      <c r="C86" s="11" t="s">
        <v>784</v>
      </c>
      <c r="D86" s="128" t="s">
        <v>827</v>
      </c>
      <c r="E86" s="128" t="s">
        <v>950</v>
      </c>
      <c r="F86" s="249"/>
      <c r="G86" s="250"/>
      <c r="H86" s="12" t="s">
        <v>913</v>
      </c>
      <c r="I86" s="16">
        <v>1.72</v>
      </c>
      <c r="J86" s="117">
        <f t="shared" si="3"/>
        <v>103.2</v>
      </c>
      <c r="K86" s="125"/>
    </row>
    <row r="87" spans="1:12" ht="38.25" customHeight="1">
      <c r="A87" s="123"/>
      <c r="B87" s="115">
        <f>' Invoice'!B87</f>
        <v>30</v>
      </c>
      <c r="C87" s="11" t="s">
        <v>735</v>
      </c>
      <c r="D87" s="128" t="s">
        <v>735</v>
      </c>
      <c r="E87" s="128" t="s">
        <v>931</v>
      </c>
      <c r="F87" s="249"/>
      <c r="G87" s="250"/>
      <c r="H87" s="12" t="s">
        <v>914</v>
      </c>
      <c r="I87" s="16">
        <v>0.96</v>
      </c>
      <c r="J87" s="117">
        <f t="shared" si="3"/>
        <v>28.799999999999997</v>
      </c>
      <c r="K87" s="125"/>
    </row>
    <row r="88" spans="1:12" ht="24">
      <c r="A88" s="123"/>
      <c r="B88" s="115">
        <f>' Invoice'!B88</f>
        <v>30</v>
      </c>
      <c r="C88" s="11" t="s">
        <v>743</v>
      </c>
      <c r="D88" s="128" t="s">
        <v>743</v>
      </c>
      <c r="E88" s="128" t="s">
        <v>949</v>
      </c>
      <c r="F88" s="249" t="s">
        <v>932</v>
      </c>
      <c r="G88" s="250"/>
      <c r="H88" s="12" t="s">
        <v>915</v>
      </c>
      <c r="I88" s="16">
        <v>0.42</v>
      </c>
      <c r="J88" s="117">
        <f t="shared" si="3"/>
        <v>12.6</v>
      </c>
      <c r="K88" s="125"/>
    </row>
    <row r="89" spans="1:12" ht="24">
      <c r="A89" s="123"/>
      <c r="B89" s="115">
        <f>' Invoice'!B89</f>
        <v>30</v>
      </c>
      <c r="C89" s="11" t="s">
        <v>743</v>
      </c>
      <c r="D89" s="128" t="s">
        <v>743</v>
      </c>
      <c r="E89" s="128" t="s">
        <v>950</v>
      </c>
      <c r="F89" s="249" t="s">
        <v>932</v>
      </c>
      <c r="G89" s="250"/>
      <c r="H89" s="12" t="s">
        <v>915</v>
      </c>
      <c r="I89" s="16">
        <v>0.42</v>
      </c>
      <c r="J89" s="117">
        <f t="shared" si="3"/>
        <v>12.6</v>
      </c>
      <c r="K89" s="125"/>
    </row>
    <row r="90" spans="1:12" ht="24">
      <c r="A90" s="123"/>
      <c r="B90" s="115">
        <f>' Invoice'!B90</f>
        <v>40</v>
      </c>
      <c r="C90" s="11" t="s">
        <v>732</v>
      </c>
      <c r="D90" s="128" t="s">
        <v>732</v>
      </c>
      <c r="E90" s="128" t="s">
        <v>932</v>
      </c>
      <c r="F90" s="249"/>
      <c r="G90" s="250"/>
      <c r="H90" s="12" t="s">
        <v>916</v>
      </c>
      <c r="I90" s="16">
        <v>0.37</v>
      </c>
      <c r="J90" s="117">
        <f t="shared" si="3"/>
        <v>14.8</v>
      </c>
      <c r="K90" s="125"/>
    </row>
    <row r="91" spans="1:12" ht="24">
      <c r="A91" s="123"/>
      <c r="B91" s="115">
        <f>' Invoice'!B91</f>
        <v>30</v>
      </c>
      <c r="C91" s="11" t="s">
        <v>730</v>
      </c>
      <c r="D91" s="128" t="s">
        <v>730</v>
      </c>
      <c r="E91" s="128" t="s">
        <v>954</v>
      </c>
      <c r="F91" s="249" t="s">
        <v>933</v>
      </c>
      <c r="G91" s="250"/>
      <c r="H91" s="12" t="s">
        <v>916</v>
      </c>
      <c r="I91" s="16">
        <v>0.53</v>
      </c>
      <c r="J91" s="117">
        <f t="shared" si="3"/>
        <v>15.9</v>
      </c>
      <c r="K91" s="125"/>
    </row>
    <row r="92" spans="1:12" ht="24">
      <c r="A92" s="123"/>
      <c r="B92" s="115">
        <f>' Invoice'!B92</f>
        <v>30</v>
      </c>
      <c r="C92" s="11" t="s">
        <v>730</v>
      </c>
      <c r="D92" s="128" t="s">
        <v>730</v>
      </c>
      <c r="E92" s="128" t="s">
        <v>949</v>
      </c>
      <c r="F92" s="249" t="s">
        <v>933</v>
      </c>
      <c r="G92" s="250"/>
      <c r="H92" s="12" t="s">
        <v>916</v>
      </c>
      <c r="I92" s="16">
        <v>0.53</v>
      </c>
      <c r="J92" s="117">
        <f t="shared" si="3"/>
        <v>15.9</v>
      </c>
      <c r="K92" s="125"/>
    </row>
    <row r="93" spans="1:12" ht="24">
      <c r="A93" s="123"/>
      <c r="B93" s="115">
        <f>' Invoice'!B93</f>
        <v>30</v>
      </c>
      <c r="C93" s="11" t="s">
        <v>730</v>
      </c>
      <c r="D93" s="128" t="s">
        <v>730</v>
      </c>
      <c r="E93" s="128" t="s">
        <v>950</v>
      </c>
      <c r="F93" s="249" t="s">
        <v>933</v>
      </c>
      <c r="G93" s="250"/>
      <c r="H93" s="12" t="s">
        <v>916</v>
      </c>
      <c r="I93" s="16">
        <v>0.53</v>
      </c>
      <c r="J93" s="117">
        <f t="shared" si="3"/>
        <v>15.9</v>
      </c>
      <c r="K93" s="125"/>
    </row>
    <row r="94" spans="1:12" ht="24">
      <c r="A94" s="123"/>
      <c r="B94" s="115">
        <f>' Invoice'!B94</f>
        <v>30</v>
      </c>
      <c r="C94" s="11" t="s">
        <v>792</v>
      </c>
      <c r="D94" s="128" t="s">
        <v>792</v>
      </c>
      <c r="E94" s="128" t="s">
        <v>954</v>
      </c>
      <c r="F94" s="249" t="s">
        <v>932</v>
      </c>
      <c r="G94" s="250"/>
      <c r="H94" s="12" t="s">
        <v>917</v>
      </c>
      <c r="I94" s="16">
        <v>0.27</v>
      </c>
      <c r="J94" s="117">
        <f t="shared" ref="J94:J96" si="4">I94*B94</f>
        <v>8.1000000000000014</v>
      </c>
      <c r="K94" s="125"/>
    </row>
    <row r="95" spans="1:12" ht="24">
      <c r="A95" s="123"/>
      <c r="B95" s="115">
        <f>' Invoice'!B95</f>
        <v>30</v>
      </c>
      <c r="C95" s="11" t="s">
        <v>792</v>
      </c>
      <c r="D95" s="128" t="s">
        <v>792</v>
      </c>
      <c r="E95" s="128" t="s">
        <v>949</v>
      </c>
      <c r="F95" s="249" t="s">
        <v>932</v>
      </c>
      <c r="G95" s="250"/>
      <c r="H95" s="12" t="s">
        <v>917</v>
      </c>
      <c r="I95" s="16">
        <v>0.27</v>
      </c>
      <c r="J95" s="117">
        <f t="shared" si="4"/>
        <v>8.1000000000000014</v>
      </c>
      <c r="K95" s="125"/>
    </row>
    <row r="96" spans="1:12" ht="24">
      <c r="A96" s="123"/>
      <c r="B96" s="138">
        <f>' Invoice'!B96</f>
        <v>30</v>
      </c>
      <c r="C96" s="139" t="s">
        <v>792</v>
      </c>
      <c r="D96" s="140" t="s">
        <v>792</v>
      </c>
      <c r="E96" s="140" t="s">
        <v>950</v>
      </c>
      <c r="F96" s="262" t="s">
        <v>932</v>
      </c>
      <c r="G96" s="263"/>
      <c r="H96" s="12" t="s">
        <v>917</v>
      </c>
      <c r="I96" s="142">
        <v>0.27</v>
      </c>
      <c r="J96" s="143">
        <f t="shared" si="4"/>
        <v>8.1000000000000014</v>
      </c>
      <c r="K96" s="125"/>
      <c r="L96" s="136"/>
    </row>
    <row r="97" spans="1:11" ht="24">
      <c r="A97" s="123"/>
      <c r="B97" s="115">
        <f>' Invoice'!B97</f>
        <v>40</v>
      </c>
      <c r="C97" s="11" t="s">
        <v>736</v>
      </c>
      <c r="D97" s="128" t="s">
        <v>736</v>
      </c>
      <c r="E97" s="128" t="s">
        <v>949</v>
      </c>
      <c r="F97" s="249" t="s">
        <v>934</v>
      </c>
      <c r="G97" s="250"/>
      <c r="H97" s="12" t="s">
        <v>918</v>
      </c>
      <c r="I97" s="16">
        <v>0.48</v>
      </c>
      <c r="J97" s="117">
        <f t="shared" ref="J97:J105" si="5">I97*B97</f>
        <v>19.2</v>
      </c>
      <c r="K97" s="125"/>
    </row>
    <row r="98" spans="1:11" ht="24">
      <c r="A98" s="123"/>
      <c r="B98" s="115">
        <f>' Invoice'!B98</f>
        <v>40</v>
      </c>
      <c r="C98" s="11" t="s">
        <v>736</v>
      </c>
      <c r="D98" s="128" t="s">
        <v>736</v>
      </c>
      <c r="E98" s="128" t="s">
        <v>949</v>
      </c>
      <c r="F98" s="249" t="s">
        <v>932</v>
      </c>
      <c r="G98" s="250"/>
      <c r="H98" s="12" t="s">
        <v>918</v>
      </c>
      <c r="I98" s="16">
        <v>0.48</v>
      </c>
      <c r="J98" s="117">
        <f t="shared" si="5"/>
        <v>19.2</v>
      </c>
      <c r="K98" s="125"/>
    </row>
    <row r="99" spans="1:11" ht="24">
      <c r="A99" s="123"/>
      <c r="B99" s="115">
        <f>' Invoice'!B99</f>
        <v>40</v>
      </c>
      <c r="C99" s="11" t="s">
        <v>736</v>
      </c>
      <c r="D99" s="128" t="s">
        <v>736</v>
      </c>
      <c r="E99" s="128" t="s">
        <v>950</v>
      </c>
      <c r="F99" s="249" t="s">
        <v>934</v>
      </c>
      <c r="G99" s="250"/>
      <c r="H99" s="12" t="s">
        <v>918</v>
      </c>
      <c r="I99" s="16">
        <v>0.48</v>
      </c>
      <c r="J99" s="117">
        <f t="shared" si="5"/>
        <v>19.2</v>
      </c>
      <c r="K99" s="125"/>
    </row>
    <row r="100" spans="1:11" ht="24">
      <c r="A100" s="123"/>
      <c r="B100" s="115">
        <f>' Invoice'!B100</f>
        <v>40</v>
      </c>
      <c r="C100" s="11" t="s">
        <v>736</v>
      </c>
      <c r="D100" s="128" t="s">
        <v>736</v>
      </c>
      <c r="E100" s="128" t="s">
        <v>950</v>
      </c>
      <c r="F100" s="249" t="s">
        <v>932</v>
      </c>
      <c r="G100" s="250"/>
      <c r="H100" s="12" t="s">
        <v>918</v>
      </c>
      <c r="I100" s="16">
        <v>0.48</v>
      </c>
      <c r="J100" s="117">
        <f t="shared" si="5"/>
        <v>19.2</v>
      </c>
      <c r="K100" s="125"/>
    </row>
    <row r="101" spans="1:11" ht="36">
      <c r="A101" s="123"/>
      <c r="B101" s="115">
        <f>' Invoice'!B101</f>
        <v>30</v>
      </c>
      <c r="C101" s="11" t="s">
        <v>727</v>
      </c>
      <c r="D101" s="128" t="s">
        <v>727</v>
      </c>
      <c r="E101" s="128" t="s">
        <v>941</v>
      </c>
      <c r="F101" s="249"/>
      <c r="G101" s="250"/>
      <c r="H101" s="12" t="s">
        <v>919</v>
      </c>
      <c r="I101" s="16">
        <v>1.83</v>
      </c>
      <c r="J101" s="117">
        <f t="shared" si="5"/>
        <v>54.900000000000006</v>
      </c>
      <c r="K101" s="125"/>
    </row>
    <row r="102" spans="1:11" ht="36">
      <c r="A102" s="123"/>
      <c r="B102" s="115">
        <f>' Invoice'!B102</f>
        <v>30</v>
      </c>
      <c r="C102" s="11" t="s">
        <v>727</v>
      </c>
      <c r="D102" s="128" t="s">
        <v>727</v>
      </c>
      <c r="E102" s="128" t="s">
        <v>942</v>
      </c>
      <c r="F102" s="249"/>
      <c r="G102" s="250"/>
      <c r="H102" s="12" t="s">
        <v>919</v>
      </c>
      <c r="I102" s="16">
        <v>1.83</v>
      </c>
      <c r="J102" s="117">
        <f t="shared" si="5"/>
        <v>54.900000000000006</v>
      </c>
      <c r="K102" s="125"/>
    </row>
    <row r="103" spans="1:11" ht="39" customHeight="1">
      <c r="A103" s="123"/>
      <c r="B103" s="115">
        <f>' Invoice'!B103</f>
        <v>30</v>
      </c>
      <c r="C103" s="11" t="s">
        <v>725</v>
      </c>
      <c r="D103" s="128" t="s">
        <v>725</v>
      </c>
      <c r="E103" s="128" t="s">
        <v>930</v>
      </c>
      <c r="F103" s="249"/>
      <c r="G103" s="250"/>
      <c r="H103" s="12" t="s">
        <v>920</v>
      </c>
      <c r="I103" s="16">
        <v>1.2</v>
      </c>
      <c r="J103" s="117">
        <f t="shared" si="5"/>
        <v>36</v>
      </c>
      <c r="K103" s="125"/>
    </row>
    <row r="104" spans="1:11" ht="39" customHeight="1">
      <c r="A104" s="123"/>
      <c r="B104" s="115">
        <f>' Invoice'!B104</f>
        <v>30</v>
      </c>
      <c r="C104" s="11" t="s">
        <v>725</v>
      </c>
      <c r="D104" s="128" t="s">
        <v>725</v>
      </c>
      <c r="E104" s="128" t="s">
        <v>943</v>
      </c>
      <c r="F104" s="249"/>
      <c r="G104" s="250"/>
      <c r="H104" s="12" t="s">
        <v>920</v>
      </c>
      <c r="I104" s="16">
        <v>1.2</v>
      </c>
      <c r="J104" s="117">
        <f t="shared" si="5"/>
        <v>36</v>
      </c>
      <c r="K104" s="125"/>
    </row>
    <row r="105" spans="1:11" ht="48">
      <c r="A105" s="123"/>
      <c r="B105" s="115">
        <f>' Invoice'!B105</f>
        <v>30</v>
      </c>
      <c r="C105" s="11" t="s">
        <v>726</v>
      </c>
      <c r="D105" s="128" t="s">
        <v>726</v>
      </c>
      <c r="E105" s="128" t="s">
        <v>944</v>
      </c>
      <c r="F105" s="249"/>
      <c r="G105" s="250"/>
      <c r="H105" s="12" t="s">
        <v>921</v>
      </c>
      <c r="I105" s="16">
        <v>1.2</v>
      </c>
      <c r="J105" s="117">
        <f t="shared" si="5"/>
        <v>36</v>
      </c>
      <c r="K105" s="125"/>
    </row>
    <row r="106" spans="1:11" ht="24">
      <c r="A106" s="123"/>
      <c r="B106" s="115">
        <f>' Invoice'!B106</f>
        <v>30</v>
      </c>
      <c r="C106" s="11" t="s">
        <v>724</v>
      </c>
      <c r="D106" s="128" t="s">
        <v>724</v>
      </c>
      <c r="E106" s="128" t="s">
        <v>945</v>
      </c>
      <c r="F106" s="249"/>
      <c r="G106" s="250"/>
      <c r="H106" s="12" t="s">
        <v>922</v>
      </c>
      <c r="I106" s="16">
        <v>0.17</v>
      </c>
      <c r="J106" s="117">
        <f t="shared" si="2"/>
        <v>5.1000000000000005</v>
      </c>
      <c r="K106" s="125"/>
    </row>
    <row r="107" spans="1:11" ht="24">
      <c r="A107" s="123"/>
      <c r="B107" s="164">
        <f>' Invoice'!B107</f>
        <v>0</v>
      </c>
      <c r="C107" s="165" t="s">
        <v>790</v>
      </c>
      <c r="D107" s="135" t="s">
        <v>790</v>
      </c>
      <c r="E107" s="135" t="s">
        <v>955</v>
      </c>
      <c r="F107" s="268" t="s">
        <v>935</v>
      </c>
      <c r="G107" s="269"/>
      <c r="H107" s="166" t="s">
        <v>923</v>
      </c>
      <c r="I107" s="167">
        <v>2.2000000000000002</v>
      </c>
      <c r="J107" s="168">
        <f t="shared" ref="J107:J120" si="6">I107*B107</f>
        <v>0</v>
      </c>
      <c r="K107" s="125"/>
    </row>
    <row r="108" spans="1:11" ht="24">
      <c r="A108" s="123"/>
      <c r="B108" s="115">
        <f>' Invoice'!B108</f>
        <v>10</v>
      </c>
      <c r="C108" s="11" t="s">
        <v>790</v>
      </c>
      <c r="D108" s="128" t="s">
        <v>790</v>
      </c>
      <c r="E108" s="128" t="s">
        <v>955</v>
      </c>
      <c r="F108" s="249" t="s">
        <v>936</v>
      </c>
      <c r="G108" s="250"/>
      <c r="H108" s="12" t="s">
        <v>923</v>
      </c>
      <c r="I108" s="16">
        <v>2.2000000000000002</v>
      </c>
      <c r="J108" s="117">
        <f t="shared" si="6"/>
        <v>22</v>
      </c>
      <c r="K108" s="125"/>
    </row>
    <row r="109" spans="1:11" ht="24">
      <c r="A109" s="123"/>
      <c r="B109" s="164">
        <f>' Invoice'!B109</f>
        <v>0</v>
      </c>
      <c r="C109" s="165" t="s">
        <v>790</v>
      </c>
      <c r="D109" s="135" t="s">
        <v>790</v>
      </c>
      <c r="E109" s="135" t="s">
        <v>951</v>
      </c>
      <c r="F109" s="268" t="s">
        <v>935</v>
      </c>
      <c r="G109" s="269"/>
      <c r="H109" s="166" t="s">
        <v>923</v>
      </c>
      <c r="I109" s="167">
        <v>2.2000000000000002</v>
      </c>
      <c r="J109" s="168">
        <f t="shared" si="6"/>
        <v>0</v>
      </c>
      <c r="K109" s="125"/>
    </row>
    <row r="110" spans="1:11" ht="24">
      <c r="A110" s="123"/>
      <c r="B110" s="115">
        <f>' Invoice'!B110</f>
        <v>10</v>
      </c>
      <c r="C110" s="11" t="s">
        <v>790</v>
      </c>
      <c r="D110" s="128" t="s">
        <v>790</v>
      </c>
      <c r="E110" s="128" t="s">
        <v>951</v>
      </c>
      <c r="F110" s="249" t="s">
        <v>936</v>
      </c>
      <c r="G110" s="250"/>
      <c r="H110" s="12" t="s">
        <v>923</v>
      </c>
      <c r="I110" s="16">
        <v>2.2000000000000002</v>
      </c>
      <c r="J110" s="117">
        <f t="shared" si="6"/>
        <v>22</v>
      </c>
      <c r="K110" s="125"/>
    </row>
    <row r="111" spans="1:11" ht="24">
      <c r="A111" s="123"/>
      <c r="B111" s="164">
        <f>' Invoice'!B111</f>
        <v>0</v>
      </c>
      <c r="C111" s="165" t="s">
        <v>790</v>
      </c>
      <c r="D111" s="135" t="s">
        <v>790</v>
      </c>
      <c r="E111" s="135" t="s">
        <v>952</v>
      </c>
      <c r="F111" s="268" t="s">
        <v>935</v>
      </c>
      <c r="G111" s="269"/>
      <c r="H111" s="166" t="s">
        <v>923</v>
      </c>
      <c r="I111" s="167">
        <v>2.2000000000000002</v>
      </c>
      <c r="J111" s="168">
        <f t="shared" si="6"/>
        <v>0</v>
      </c>
      <c r="K111" s="125"/>
    </row>
    <row r="112" spans="1:11" ht="24">
      <c r="A112" s="123"/>
      <c r="B112" s="115">
        <f>' Invoice'!B112</f>
        <v>10</v>
      </c>
      <c r="C112" s="11" t="s">
        <v>790</v>
      </c>
      <c r="D112" s="128" t="s">
        <v>790</v>
      </c>
      <c r="E112" s="128" t="s">
        <v>952</v>
      </c>
      <c r="F112" s="249" t="s">
        <v>936</v>
      </c>
      <c r="G112" s="250"/>
      <c r="H112" s="12" t="s">
        <v>923</v>
      </c>
      <c r="I112" s="16">
        <v>2.2000000000000002</v>
      </c>
      <c r="J112" s="117">
        <f t="shared" si="6"/>
        <v>22</v>
      </c>
      <c r="K112" s="125"/>
    </row>
    <row r="113" spans="1:11">
      <c r="A113" s="123"/>
      <c r="B113" s="115">
        <f>' Invoice'!B113</f>
        <v>10</v>
      </c>
      <c r="C113" s="11" t="s">
        <v>794</v>
      </c>
      <c r="D113" s="128" t="s">
        <v>830</v>
      </c>
      <c r="E113" s="128" t="s">
        <v>795</v>
      </c>
      <c r="F113" s="249"/>
      <c r="G113" s="250"/>
      <c r="H113" s="12" t="s">
        <v>924</v>
      </c>
      <c r="I113" s="16">
        <v>1.4</v>
      </c>
      <c r="J113" s="117">
        <f t="shared" si="6"/>
        <v>14</v>
      </c>
      <c r="K113" s="125"/>
    </row>
    <row r="114" spans="1:11">
      <c r="A114" s="123"/>
      <c r="B114" s="115">
        <f>' Invoice'!B114</f>
        <v>10</v>
      </c>
      <c r="C114" s="11" t="s">
        <v>794</v>
      </c>
      <c r="D114" s="128" t="s">
        <v>831</v>
      </c>
      <c r="E114" s="128" t="s">
        <v>797</v>
      </c>
      <c r="F114" s="249"/>
      <c r="G114" s="250"/>
      <c r="H114" s="12" t="s">
        <v>924</v>
      </c>
      <c r="I114" s="16">
        <v>1.69</v>
      </c>
      <c r="J114" s="117">
        <f t="shared" si="6"/>
        <v>16.899999999999999</v>
      </c>
      <c r="K114" s="125"/>
    </row>
    <row r="115" spans="1:11">
      <c r="A115" s="123"/>
      <c r="B115" s="115">
        <f>' Invoice'!B115</f>
        <v>10</v>
      </c>
      <c r="C115" s="11" t="s">
        <v>794</v>
      </c>
      <c r="D115" s="128" t="s">
        <v>832</v>
      </c>
      <c r="E115" s="128" t="s">
        <v>798</v>
      </c>
      <c r="F115" s="249"/>
      <c r="G115" s="250"/>
      <c r="H115" s="12" t="s">
        <v>924</v>
      </c>
      <c r="I115" s="16">
        <v>1.98</v>
      </c>
      <c r="J115" s="117">
        <f t="shared" si="6"/>
        <v>19.8</v>
      </c>
      <c r="K115" s="125"/>
    </row>
    <row r="116" spans="1:11">
      <c r="A116" s="123"/>
      <c r="B116" s="115">
        <f>' Invoice'!B116</f>
        <v>10</v>
      </c>
      <c r="C116" s="11" t="s">
        <v>794</v>
      </c>
      <c r="D116" s="128" t="s">
        <v>833</v>
      </c>
      <c r="E116" s="128" t="s">
        <v>799</v>
      </c>
      <c r="F116" s="249"/>
      <c r="G116" s="250"/>
      <c r="H116" s="12" t="s">
        <v>924</v>
      </c>
      <c r="I116" s="16">
        <v>2.3199999999999998</v>
      </c>
      <c r="J116" s="117">
        <f t="shared" si="6"/>
        <v>23.2</v>
      </c>
      <c r="K116" s="125"/>
    </row>
    <row r="117" spans="1:11">
      <c r="A117" s="123"/>
      <c r="B117" s="115">
        <f>' Invoice'!B117</f>
        <v>10</v>
      </c>
      <c r="C117" s="11" t="s">
        <v>794</v>
      </c>
      <c r="D117" s="128" t="s">
        <v>834</v>
      </c>
      <c r="E117" s="128" t="s">
        <v>800</v>
      </c>
      <c r="F117" s="249"/>
      <c r="G117" s="250"/>
      <c r="H117" s="12" t="s">
        <v>924</v>
      </c>
      <c r="I117" s="16">
        <v>2.71</v>
      </c>
      <c r="J117" s="117">
        <f t="shared" si="6"/>
        <v>27.1</v>
      </c>
      <c r="K117" s="125"/>
    </row>
    <row r="118" spans="1:11">
      <c r="A118" s="123"/>
      <c r="B118" s="164">
        <f>' Invoice'!B118</f>
        <v>0</v>
      </c>
      <c r="C118" s="165" t="s">
        <v>794</v>
      </c>
      <c r="D118" s="135" t="s">
        <v>835</v>
      </c>
      <c r="E118" s="135" t="s">
        <v>801</v>
      </c>
      <c r="F118" s="268"/>
      <c r="G118" s="269"/>
      <c r="H118" s="166" t="s">
        <v>924</v>
      </c>
      <c r="I118" s="167">
        <v>3.15</v>
      </c>
      <c r="J118" s="168">
        <f t="shared" si="6"/>
        <v>0</v>
      </c>
      <c r="K118" s="125"/>
    </row>
    <row r="119" spans="1:11">
      <c r="A119" s="123"/>
      <c r="B119" s="115">
        <f>' Invoice'!B119</f>
        <v>10</v>
      </c>
      <c r="C119" s="11" t="s">
        <v>794</v>
      </c>
      <c r="D119" s="128" t="s">
        <v>836</v>
      </c>
      <c r="E119" s="128" t="s">
        <v>802</v>
      </c>
      <c r="F119" s="249"/>
      <c r="G119" s="250"/>
      <c r="H119" s="12" t="s">
        <v>924</v>
      </c>
      <c r="I119" s="16">
        <v>3.63</v>
      </c>
      <c r="J119" s="117">
        <f t="shared" si="6"/>
        <v>36.299999999999997</v>
      </c>
      <c r="K119" s="125"/>
    </row>
    <row r="120" spans="1:11" ht="13.5" thickBot="1">
      <c r="A120" s="123"/>
      <c r="B120" s="115">
        <f>' Invoice'!B120</f>
        <v>10</v>
      </c>
      <c r="C120" s="11" t="s">
        <v>794</v>
      </c>
      <c r="D120" s="128" t="s">
        <v>837</v>
      </c>
      <c r="E120" s="128" t="s">
        <v>803</v>
      </c>
      <c r="F120" s="249"/>
      <c r="G120" s="250"/>
      <c r="H120" s="12" t="s">
        <v>924</v>
      </c>
      <c r="I120" s="16">
        <v>4.17</v>
      </c>
      <c r="J120" s="117">
        <f t="shared" si="6"/>
        <v>41.7</v>
      </c>
      <c r="K120" s="125"/>
    </row>
    <row r="121" spans="1:11" ht="14.25" thickTop="1" thickBot="1">
      <c r="A121" s="123"/>
      <c r="B121" s="233"/>
      <c r="C121" s="234"/>
      <c r="D121" s="234"/>
      <c r="E121" s="234"/>
      <c r="F121" s="272"/>
      <c r="G121" s="272"/>
      <c r="H121" s="234" t="s">
        <v>1014</v>
      </c>
      <c r="I121" s="234"/>
      <c r="J121" s="235"/>
      <c r="K121" s="125"/>
    </row>
    <row r="122" spans="1:11" ht="24.75" thickTop="1">
      <c r="A122" s="123"/>
      <c r="B122" s="115">
        <v>50</v>
      </c>
      <c r="C122" s="11" t="s">
        <v>1007</v>
      </c>
      <c r="D122" s="128" t="s">
        <v>790</v>
      </c>
      <c r="E122" s="128" t="s">
        <v>1015</v>
      </c>
      <c r="F122" s="249" t="s">
        <v>932</v>
      </c>
      <c r="G122" s="250"/>
      <c r="H122" s="12" t="s">
        <v>1016</v>
      </c>
      <c r="I122" s="16">
        <v>0.27</v>
      </c>
      <c r="J122" s="117">
        <f t="shared" ref="J122:J126" si="7">I122*B122</f>
        <v>13.5</v>
      </c>
      <c r="K122" s="125"/>
    </row>
    <row r="123" spans="1:11" ht="35.25" customHeight="1">
      <c r="A123" s="123"/>
      <c r="B123" s="115">
        <v>2</v>
      </c>
      <c r="C123" s="11" t="s">
        <v>1008</v>
      </c>
      <c r="D123" s="128" t="s">
        <v>830</v>
      </c>
      <c r="E123" s="128"/>
      <c r="F123" s="249"/>
      <c r="G123" s="250"/>
      <c r="H123" s="12" t="s">
        <v>1017</v>
      </c>
      <c r="I123" s="16">
        <f>ROUND(104.03*0.9716,2)</f>
        <v>101.08</v>
      </c>
      <c r="J123" s="117">
        <f t="shared" si="7"/>
        <v>202.16</v>
      </c>
      <c r="K123" s="125"/>
    </row>
    <row r="124" spans="1:11" ht="36" customHeight="1">
      <c r="A124" s="123"/>
      <c r="B124" s="116">
        <v>2</v>
      </c>
      <c r="C124" s="13" t="s">
        <v>1009</v>
      </c>
      <c r="D124" s="129" t="s">
        <v>831</v>
      </c>
      <c r="E124" s="129"/>
      <c r="F124" s="251"/>
      <c r="G124" s="252"/>
      <c r="H124" s="14" t="s">
        <v>1018</v>
      </c>
      <c r="I124" s="17">
        <f>ROUND(117.91*0.9716,2)</f>
        <v>114.56</v>
      </c>
      <c r="J124" s="118">
        <f t="shared" si="7"/>
        <v>229.12</v>
      </c>
      <c r="K124" s="125"/>
    </row>
    <row r="125" spans="1:11" ht="24">
      <c r="A125" s="123"/>
      <c r="B125" s="115">
        <v>100</v>
      </c>
      <c r="C125" s="11" t="s">
        <v>1012</v>
      </c>
      <c r="D125" s="128" t="s">
        <v>832</v>
      </c>
      <c r="E125" s="128" t="s">
        <v>932</v>
      </c>
      <c r="F125" s="249"/>
      <c r="G125" s="250"/>
      <c r="H125" s="12" t="s">
        <v>1019</v>
      </c>
      <c r="I125" s="16">
        <f>ROUND(0.11*0.9716,2)</f>
        <v>0.11</v>
      </c>
      <c r="J125" s="117">
        <f t="shared" si="7"/>
        <v>11</v>
      </c>
      <c r="K125" s="125"/>
    </row>
    <row r="126" spans="1:11" ht="24">
      <c r="A126" s="123"/>
      <c r="B126" s="116">
        <v>5</v>
      </c>
      <c r="C126" s="13" t="s">
        <v>860</v>
      </c>
      <c r="D126" s="128" t="s">
        <v>833</v>
      </c>
      <c r="E126" s="14" t="s">
        <v>1027</v>
      </c>
      <c r="F126" s="251"/>
      <c r="G126" s="252"/>
      <c r="H126" s="14" t="s">
        <v>885</v>
      </c>
      <c r="I126" s="17">
        <v>0.76</v>
      </c>
      <c r="J126" s="118">
        <f t="shared" si="7"/>
        <v>3.8</v>
      </c>
      <c r="K126" s="125"/>
    </row>
    <row r="127" spans="1:11">
      <c r="A127" s="123"/>
      <c r="B127" s="15"/>
      <c r="C127" s="15"/>
      <c r="D127" s="15"/>
      <c r="E127" s="15"/>
      <c r="F127" s="15"/>
      <c r="G127" s="15"/>
      <c r="H127" s="15"/>
      <c r="I127" s="18" t="s">
        <v>255</v>
      </c>
      <c r="J127" s="119">
        <f>SUM(J23:J126)</f>
        <v>5438.4156319999984</v>
      </c>
      <c r="K127" s="125"/>
    </row>
    <row r="128" spans="1:11">
      <c r="A128" s="123"/>
      <c r="B128" s="15"/>
      <c r="C128" s="15"/>
      <c r="D128" s="15"/>
      <c r="E128" s="15"/>
      <c r="F128" s="15"/>
      <c r="G128" s="15"/>
      <c r="H128" s="15"/>
      <c r="I128" s="18" t="s">
        <v>927</v>
      </c>
      <c r="J128" s="119">
        <f>ROUND(J127*-0.05,2)</f>
        <v>-271.92</v>
      </c>
      <c r="K128" s="125"/>
    </row>
    <row r="129" spans="1:11" outlineLevel="1">
      <c r="A129" s="123"/>
      <c r="B129" s="15"/>
      <c r="C129" s="15"/>
      <c r="D129" s="15"/>
      <c r="E129" s="15"/>
      <c r="F129" s="15"/>
      <c r="G129" s="15"/>
      <c r="I129" s="18" t="s">
        <v>928</v>
      </c>
      <c r="J129" s="119">
        <v>0</v>
      </c>
      <c r="K129" s="125"/>
    </row>
    <row r="130" spans="1:11">
      <c r="A130" s="123"/>
      <c r="B130" s="15"/>
      <c r="C130" s="15"/>
      <c r="D130" s="15"/>
      <c r="E130" s="15"/>
      <c r="F130" s="15"/>
      <c r="G130" s="15"/>
      <c r="H130" s="15"/>
      <c r="I130" s="18" t="s">
        <v>257</v>
      </c>
      <c r="J130" s="119">
        <f>SUM(J127:J129)</f>
        <v>5166.4956319999983</v>
      </c>
      <c r="K130" s="125"/>
    </row>
    <row r="131" spans="1:11">
      <c r="A131" s="6"/>
      <c r="B131" s="7"/>
      <c r="C131" s="7"/>
      <c r="D131" s="7"/>
      <c r="E131" s="7"/>
      <c r="F131" s="7"/>
      <c r="G131" s="7"/>
      <c r="H131" s="7" t="s">
        <v>1024</v>
      </c>
      <c r="I131" s="7"/>
      <c r="J131" s="7"/>
      <c r="K131" s="8"/>
    </row>
    <row r="133" spans="1:11">
      <c r="H133" s="1"/>
      <c r="I133" s="95"/>
    </row>
    <row r="134" spans="1:11">
      <c r="H134" s="1"/>
      <c r="I134" s="95"/>
    </row>
    <row r="135" spans="1:11">
      <c r="H135" s="1"/>
      <c r="I135" s="95"/>
    </row>
    <row r="136" spans="1:11">
      <c r="H136" s="1"/>
      <c r="I136" s="95"/>
    </row>
    <row r="137" spans="1:11">
      <c r="H137" s="1"/>
      <c r="I137" s="95"/>
    </row>
    <row r="138" spans="1:11">
      <c r="H138" s="1"/>
      <c r="I138" s="95"/>
    </row>
  </sheetData>
  <mergeCells count="108">
    <mergeCell ref="F115:G115"/>
    <mergeCell ref="F116:G116"/>
    <mergeCell ref="F117:G117"/>
    <mergeCell ref="F118:G118"/>
    <mergeCell ref="F119:G119"/>
    <mergeCell ref="F120:G120"/>
    <mergeCell ref="F109:G109"/>
    <mergeCell ref="F110:G110"/>
    <mergeCell ref="F111:G111"/>
    <mergeCell ref="F112:G112"/>
    <mergeCell ref="F113:G113"/>
    <mergeCell ref="F114:G114"/>
    <mergeCell ref="F103:G103"/>
    <mergeCell ref="F104:G104"/>
    <mergeCell ref="F105:G105"/>
    <mergeCell ref="F106:G106"/>
    <mergeCell ref="F107:G107"/>
    <mergeCell ref="F108:G108"/>
    <mergeCell ref="F97:G97"/>
    <mergeCell ref="F98:G98"/>
    <mergeCell ref="F99:G99"/>
    <mergeCell ref="F100:G100"/>
    <mergeCell ref="F101:G101"/>
    <mergeCell ref="F102:G102"/>
    <mergeCell ref="F91:G91"/>
    <mergeCell ref="F92:G92"/>
    <mergeCell ref="F93:G93"/>
    <mergeCell ref="F94:G94"/>
    <mergeCell ref="F95:G95"/>
    <mergeCell ref="F96:G96"/>
    <mergeCell ref="F85:G85"/>
    <mergeCell ref="F86:G86"/>
    <mergeCell ref="F87:G87"/>
    <mergeCell ref="F88:G88"/>
    <mergeCell ref="F89:G89"/>
    <mergeCell ref="F90:G90"/>
    <mergeCell ref="F79:G79"/>
    <mergeCell ref="F80:G80"/>
    <mergeCell ref="F81:G81"/>
    <mergeCell ref="F82:G82"/>
    <mergeCell ref="F83:G83"/>
    <mergeCell ref="F84:G84"/>
    <mergeCell ref="F73:G73"/>
    <mergeCell ref="F74:G74"/>
    <mergeCell ref="F75:G75"/>
    <mergeCell ref="F76:G76"/>
    <mergeCell ref="F77:G77"/>
    <mergeCell ref="F78:G78"/>
    <mergeCell ref="F67:G67"/>
    <mergeCell ref="F68:G68"/>
    <mergeCell ref="F69:G69"/>
    <mergeCell ref="F70:G70"/>
    <mergeCell ref="F71:G71"/>
    <mergeCell ref="F72:G72"/>
    <mergeCell ref="F61:G61"/>
    <mergeCell ref="F62:G62"/>
    <mergeCell ref="F63:G63"/>
    <mergeCell ref="F64:G64"/>
    <mergeCell ref="F65:G65"/>
    <mergeCell ref="F66:G66"/>
    <mergeCell ref="F55:G55"/>
    <mergeCell ref="F56:G56"/>
    <mergeCell ref="F57:G57"/>
    <mergeCell ref="F58:G58"/>
    <mergeCell ref="F59:G59"/>
    <mergeCell ref="F60:G60"/>
    <mergeCell ref="F49:G49"/>
    <mergeCell ref="F50:G50"/>
    <mergeCell ref="F51:G51"/>
    <mergeCell ref="F52:G52"/>
    <mergeCell ref="F53:G53"/>
    <mergeCell ref="F54:G54"/>
    <mergeCell ref="F43:G43"/>
    <mergeCell ref="F44:G44"/>
    <mergeCell ref="F45:G45"/>
    <mergeCell ref="F46:G46"/>
    <mergeCell ref="F47:G47"/>
    <mergeCell ref="F48:G48"/>
    <mergeCell ref="F37:G37"/>
    <mergeCell ref="F38:G38"/>
    <mergeCell ref="F39:G39"/>
    <mergeCell ref="F40:G40"/>
    <mergeCell ref="F41:G41"/>
    <mergeCell ref="F42:G42"/>
    <mergeCell ref="F121:G121"/>
    <mergeCell ref="F122:G122"/>
    <mergeCell ref="F123:G123"/>
    <mergeCell ref="F124:G124"/>
    <mergeCell ref="F125:G125"/>
    <mergeCell ref="F126:G126"/>
    <mergeCell ref="J10:J11"/>
    <mergeCell ref="J14:J16"/>
    <mergeCell ref="F21:G21"/>
    <mergeCell ref="F22:G22"/>
    <mergeCell ref="F23:G23"/>
    <mergeCell ref="F24:G24"/>
    <mergeCell ref="F31:G31"/>
    <mergeCell ref="F32:G32"/>
    <mergeCell ref="F33:G33"/>
    <mergeCell ref="F34:G34"/>
    <mergeCell ref="F35:G35"/>
    <mergeCell ref="F36:G36"/>
    <mergeCell ref="F25:G25"/>
    <mergeCell ref="F26:G26"/>
    <mergeCell ref="F27:G27"/>
    <mergeCell ref="F28:G28"/>
    <mergeCell ref="F29:G29"/>
    <mergeCell ref="F30:G30"/>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2"/>
  <sheetViews>
    <sheetView zoomScale="90" zoomScaleNormal="90" workbookViewId="0">
      <selection activeCell="L29" sqref="L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c r="A9" s="123"/>
      <c r="B9" s="107" t="s">
        <v>0</v>
      </c>
      <c r="C9" s="108"/>
      <c r="D9" s="108"/>
      <c r="E9" s="108"/>
      <c r="F9" s="109"/>
      <c r="G9" s="102"/>
      <c r="H9" s="105" t="s">
        <v>7</v>
      </c>
      <c r="I9" s="124"/>
      <c r="J9" s="105" t="s">
        <v>195</v>
      </c>
      <c r="K9" s="125"/>
    </row>
    <row r="10" spans="1:11" ht="15" customHeight="1">
      <c r="A10" s="123"/>
      <c r="B10" s="123" t="s">
        <v>852</v>
      </c>
      <c r="C10" s="124"/>
      <c r="D10" s="124"/>
      <c r="E10" s="124"/>
      <c r="F10" s="125"/>
      <c r="G10" s="126"/>
      <c r="H10" s="126" t="str">
        <f>B10</f>
        <v>DUCHENE ERIC</v>
      </c>
      <c r="I10" s="124"/>
      <c r="J10" s="253">
        <v>53783</v>
      </c>
      <c r="K10" s="125"/>
    </row>
    <row r="11" spans="1:11">
      <c r="A11" s="123"/>
      <c r="B11" s="123" t="s">
        <v>853</v>
      </c>
      <c r="C11" s="124"/>
      <c r="D11" s="124"/>
      <c r="E11" s="124"/>
      <c r="F11" s="125"/>
      <c r="G11" s="126"/>
      <c r="H11" s="126" t="str">
        <f t="shared" ref="H11:H15" si="0">B11</f>
        <v>LANGERON Maximilien</v>
      </c>
      <c r="I11" s="124"/>
      <c r="J11" s="254"/>
      <c r="K11" s="125"/>
    </row>
    <row r="12" spans="1:11">
      <c r="A12" s="123"/>
      <c r="B12" s="123" t="s">
        <v>854</v>
      </c>
      <c r="C12" s="124"/>
      <c r="D12" s="124"/>
      <c r="E12" s="124"/>
      <c r="F12" s="125"/>
      <c r="G12" s="126"/>
      <c r="H12" s="126" t="str">
        <f t="shared" si="0"/>
        <v>900 Route de la Benoite</v>
      </c>
      <c r="I12" s="124"/>
      <c r="J12" s="124"/>
      <c r="K12" s="125"/>
    </row>
    <row r="13" spans="1:11">
      <c r="A13" s="123"/>
      <c r="B13" s="123" t="s">
        <v>855</v>
      </c>
      <c r="C13" s="124"/>
      <c r="D13" s="124"/>
      <c r="E13" s="124"/>
      <c r="F13" s="125"/>
      <c r="G13" s="126"/>
      <c r="H13" s="126" t="str">
        <f t="shared" si="0"/>
        <v>83320 Carqueiranne</v>
      </c>
      <c r="I13" s="124"/>
      <c r="J13" s="105" t="s">
        <v>11</v>
      </c>
      <c r="K13" s="125"/>
    </row>
    <row r="14" spans="1:11" ht="15" customHeight="1">
      <c r="A14" s="123"/>
      <c r="B14" s="123" t="s">
        <v>5</v>
      </c>
      <c r="C14" s="124"/>
      <c r="D14" s="124"/>
      <c r="E14" s="124"/>
      <c r="F14" s="125"/>
      <c r="G14" s="126"/>
      <c r="H14" s="126" t="str">
        <f t="shared" si="0"/>
        <v>France</v>
      </c>
      <c r="I14" s="124"/>
      <c r="J14" s="255">
        <v>45377</v>
      </c>
      <c r="K14" s="125"/>
    </row>
    <row r="15" spans="1:11" ht="15" customHeight="1">
      <c r="A15" s="123"/>
      <c r="B15" s="130" t="s">
        <v>856</v>
      </c>
      <c r="C15" s="7"/>
      <c r="D15" s="7"/>
      <c r="E15" s="7"/>
      <c r="F15" s="8"/>
      <c r="G15" s="126"/>
      <c r="H15" s="131" t="str">
        <f t="shared" si="0"/>
        <v>EORI: FR40249442100025</v>
      </c>
      <c r="I15" s="124"/>
      <c r="J15" s="256"/>
      <c r="K15" s="125"/>
    </row>
    <row r="16" spans="1:11" ht="15" customHeight="1">
      <c r="A16" s="123"/>
      <c r="B16" s="124"/>
      <c r="C16" s="124"/>
      <c r="D16" s="124"/>
      <c r="E16" s="124"/>
      <c r="F16" s="124"/>
      <c r="G16" s="124"/>
      <c r="H16" s="124"/>
      <c r="I16" s="10" t="s">
        <v>142</v>
      </c>
      <c r="J16" s="19" t="s">
        <v>851</v>
      </c>
      <c r="K16" s="125"/>
    </row>
    <row r="17" spans="1:11">
      <c r="A17" s="123"/>
      <c r="B17" s="124" t="s">
        <v>925</v>
      </c>
      <c r="C17" s="124"/>
      <c r="D17" s="124"/>
      <c r="E17" s="124"/>
      <c r="F17" s="124"/>
      <c r="G17" s="124"/>
      <c r="H17" s="124"/>
      <c r="I17" s="10" t="s">
        <v>143</v>
      </c>
      <c r="J17" s="19" t="s">
        <v>711</v>
      </c>
      <c r="K17" s="125"/>
    </row>
    <row r="18" spans="1:11" ht="18">
      <c r="A18" s="123"/>
      <c r="B18" s="124" t="s">
        <v>926</v>
      </c>
      <c r="C18" s="124"/>
      <c r="D18" s="124"/>
      <c r="E18" s="124"/>
      <c r="F18" s="124"/>
      <c r="G18" s="124"/>
      <c r="H18" s="124"/>
      <c r="I18" s="104" t="s">
        <v>258</v>
      </c>
      <c r="J18" s="112" t="s">
        <v>133</v>
      </c>
      <c r="K18" s="125"/>
    </row>
    <row r="19" spans="1:11">
      <c r="A19" s="123"/>
      <c r="B19" s="124"/>
      <c r="C19" s="124"/>
      <c r="D19" s="124"/>
      <c r="E19" s="124"/>
      <c r="F19" s="124"/>
      <c r="G19" s="124"/>
      <c r="H19" s="124"/>
      <c r="I19" s="124"/>
      <c r="J19" s="124"/>
      <c r="K19" s="125"/>
    </row>
    <row r="20" spans="1:11">
      <c r="A20" s="123"/>
      <c r="B20" s="106" t="s">
        <v>198</v>
      </c>
      <c r="C20" s="106" t="s">
        <v>199</v>
      </c>
      <c r="D20" s="127" t="s">
        <v>284</v>
      </c>
      <c r="E20" s="127" t="s">
        <v>200</v>
      </c>
      <c r="F20" s="257" t="s">
        <v>201</v>
      </c>
      <c r="G20" s="258"/>
      <c r="H20" s="106" t="s">
        <v>169</v>
      </c>
      <c r="I20" s="106" t="s">
        <v>202</v>
      </c>
      <c r="J20" s="106" t="s">
        <v>21</v>
      </c>
      <c r="K20" s="125"/>
    </row>
    <row r="21" spans="1:11">
      <c r="A21" s="123"/>
      <c r="B21" s="113"/>
      <c r="C21" s="113"/>
      <c r="D21" s="114"/>
      <c r="E21" s="114"/>
      <c r="F21" s="259"/>
      <c r="G21" s="260"/>
      <c r="H21" s="113" t="s">
        <v>141</v>
      </c>
      <c r="I21" s="113"/>
      <c r="J21" s="113"/>
      <c r="K21" s="125"/>
    </row>
    <row r="22" spans="1:11" ht="24">
      <c r="A22" s="123"/>
      <c r="B22" s="115">
        <v>80</v>
      </c>
      <c r="C22" s="11" t="s">
        <v>722</v>
      </c>
      <c r="D22" s="128" t="s">
        <v>807</v>
      </c>
      <c r="E22" s="128" t="s">
        <v>25</v>
      </c>
      <c r="F22" s="249"/>
      <c r="G22" s="250"/>
      <c r="H22" s="12" t="s">
        <v>723</v>
      </c>
      <c r="I22" s="16">
        <v>0.39</v>
      </c>
      <c r="J22" s="117">
        <f t="shared" ref="J22:J53" si="1">I22*B22</f>
        <v>31.200000000000003</v>
      </c>
      <c r="K22" s="125"/>
    </row>
    <row r="23" spans="1:11" ht="24">
      <c r="A23" s="123"/>
      <c r="B23" s="115">
        <v>80</v>
      </c>
      <c r="C23" s="11" t="s">
        <v>722</v>
      </c>
      <c r="D23" s="128" t="s">
        <v>808</v>
      </c>
      <c r="E23" s="128" t="s">
        <v>26</v>
      </c>
      <c r="F23" s="249"/>
      <c r="G23" s="250"/>
      <c r="H23" s="12" t="s">
        <v>723</v>
      </c>
      <c r="I23" s="16">
        <v>0.46</v>
      </c>
      <c r="J23" s="117">
        <f t="shared" si="1"/>
        <v>36.800000000000004</v>
      </c>
      <c r="K23" s="125"/>
    </row>
    <row r="24" spans="1:11" ht="24">
      <c r="A24" s="123"/>
      <c r="B24" s="115">
        <v>30</v>
      </c>
      <c r="C24" s="11" t="s">
        <v>724</v>
      </c>
      <c r="D24" s="128" t="s">
        <v>724</v>
      </c>
      <c r="E24" s="128" t="s">
        <v>637</v>
      </c>
      <c r="F24" s="249"/>
      <c r="G24" s="250"/>
      <c r="H24" s="12" t="s">
        <v>843</v>
      </c>
      <c r="I24" s="16">
        <v>0.17</v>
      </c>
      <c r="J24" s="117">
        <f t="shared" si="1"/>
        <v>5.1000000000000005</v>
      </c>
      <c r="K24" s="125"/>
    </row>
    <row r="25" spans="1:11" ht="36">
      <c r="A25" s="123"/>
      <c r="B25" s="115">
        <v>30</v>
      </c>
      <c r="C25" s="11" t="s">
        <v>725</v>
      </c>
      <c r="D25" s="128" t="s">
        <v>725</v>
      </c>
      <c r="E25" s="128" t="s">
        <v>107</v>
      </c>
      <c r="F25" s="249"/>
      <c r="G25" s="250"/>
      <c r="H25" s="12" t="s">
        <v>844</v>
      </c>
      <c r="I25" s="16">
        <v>1.2</v>
      </c>
      <c r="J25" s="117">
        <f t="shared" si="1"/>
        <v>36</v>
      </c>
      <c r="K25" s="125"/>
    </row>
    <row r="26" spans="1:11" ht="36">
      <c r="A26" s="123"/>
      <c r="B26" s="115">
        <v>30</v>
      </c>
      <c r="C26" s="11" t="s">
        <v>725</v>
      </c>
      <c r="D26" s="128" t="s">
        <v>725</v>
      </c>
      <c r="E26" s="128" t="s">
        <v>265</v>
      </c>
      <c r="F26" s="249"/>
      <c r="G26" s="250"/>
      <c r="H26" s="12" t="s">
        <v>844</v>
      </c>
      <c r="I26" s="16">
        <v>1.2</v>
      </c>
      <c r="J26" s="117">
        <f t="shared" si="1"/>
        <v>36</v>
      </c>
      <c r="K26" s="125"/>
    </row>
    <row r="27" spans="1:11" ht="36">
      <c r="A27" s="123"/>
      <c r="B27" s="115">
        <v>30</v>
      </c>
      <c r="C27" s="11" t="s">
        <v>726</v>
      </c>
      <c r="D27" s="128" t="s">
        <v>726</v>
      </c>
      <c r="E27" s="128" t="s">
        <v>635</v>
      </c>
      <c r="F27" s="249"/>
      <c r="G27" s="250"/>
      <c r="H27" s="12" t="s">
        <v>845</v>
      </c>
      <c r="I27" s="16">
        <v>1.2</v>
      </c>
      <c r="J27" s="117">
        <f t="shared" si="1"/>
        <v>36</v>
      </c>
      <c r="K27" s="125"/>
    </row>
    <row r="28" spans="1:11" ht="36">
      <c r="A28" s="123"/>
      <c r="B28" s="115">
        <v>30</v>
      </c>
      <c r="C28" s="11" t="s">
        <v>727</v>
      </c>
      <c r="D28" s="128" t="s">
        <v>727</v>
      </c>
      <c r="E28" s="128" t="s">
        <v>728</v>
      </c>
      <c r="F28" s="249"/>
      <c r="G28" s="250"/>
      <c r="H28" s="12" t="s">
        <v>846</v>
      </c>
      <c r="I28" s="16">
        <v>1.83</v>
      </c>
      <c r="J28" s="117">
        <f t="shared" si="1"/>
        <v>54.900000000000006</v>
      </c>
      <c r="K28" s="125"/>
    </row>
    <row r="29" spans="1:11" ht="36">
      <c r="A29" s="123"/>
      <c r="B29" s="115">
        <v>30</v>
      </c>
      <c r="C29" s="11" t="s">
        <v>727</v>
      </c>
      <c r="D29" s="128" t="s">
        <v>727</v>
      </c>
      <c r="E29" s="128" t="s">
        <v>729</v>
      </c>
      <c r="F29" s="249"/>
      <c r="G29" s="250"/>
      <c r="H29" s="12" t="s">
        <v>846</v>
      </c>
      <c r="I29" s="16">
        <v>1.83</v>
      </c>
      <c r="J29" s="117">
        <f t="shared" si="1"/>
        <v>54.900000000000006</v>
      </c>
      <c r="K29" s="125"/>
    </row>
    <row r="30" spans="1:11" ht="24">
      <c r="A30" s="123"/>
      <c r="B30" s="115">
        <v>30</v>
      </c>
      <c r="C30" s="11" t="s">
        <v>730</v>
      </c>
      <c r="D30" s="128" t="s">
        <v>730</v>
      </c>
      <c r="E30" s="128" t="s">
        <v>23</v>
      </c>
      <c r="F30" s="249" t="s">
        <v>583</v>
      </c>
      <c r="G30" s="250"/>
      <c r="H30" s="12" t="s">
        <v>731</v>
      </c>
      <c r="I30" s="16">
        <v>0.53</v>
      </c>
      <c r="J30" s="117">
        <f t="shared" si="1"/>
        <v>15.9</v>
      </c>
      <c r="K30" s="125"/>
    </row>
    <row r="31" spans="1:11" ht="24">
      <c r="A31" s="123"/>
      <c r="B31" s="115">
        <v>30</v>
      </c>
      <c r="C31" s="11" t="s">
        <v>730</v>
      </c>
      <c r="D31" s="128" t="s">
        <v>730</v>
      </c>
      <c r="E31" s="128" t="s">
        <v>25</v>
      </c>
      <c r="F31" s="249" t="s">
        <v>583</v>
      </c>
      <c r="G31" s="250"/>
      <c r="H31" s="12" t="s">
        <v>731</v>
      </c>
      <c r="I31" s="16">
        <v>0.53</v>
      </c>
      <c r="J31" s="117">
        <f t="shared" si="1"/>
        <v>15.9</v>
      </c>
      <c r="K31" s="125"/>
    </row>
    <row r="32" spans="1:11" ht="24">
      <c r="A32" s="123"/>
      <c r="B32" s="115">
        <v>30</v>
      </c>
      <c r="C32" s="11" t="s">
        <v>730</v>
      </c>
      <c r="D32" s="128" t="s">
        <v>730</v>
      </c>
      <c r="E32" s="128" t="s">
        <v>26</v>
      </c>
      <c r="F32" s="249" t="s">
        <v>583</v>
      </c>
      <c r="G32" s="250"/>
      <c r="H32" s="12" t="s">
        <v>731</v>
      </c>
      <c r="I32" s="16">
        <v>0.53</v>
      </c>
      <c r="J32" s="117">
        <f t="shared" si="1"/>
        <v>15.9</v>
      </c>
      <c r="K32" s="125"/>
    </row>
    <row r="33" spans="1:11" ht="24">
      <c r="A33" s="123"/>
      <c r="B33" s="115">
        <v>40</v>
      </c>
      <c r="C33" s="11" t="s">
        <v>732</v>
      </c>
      <c r="D33" s="128" t="s">
        <v>732</v>
      </c>
      <c r="E33" s="128" t="s">
        <v>733</v>
      </c>
      <c r="F33" s="249"/>
      <c r="G33" s="250"/>
      <c r="H33" s="12" t="s">
        <v>734</v>
      </c>
      <c r="I33" s="16">
        <v>0.37</v>
      </c>
      <c r="J33" s="117">
        <f t="shared" si="1"/>
        <v>14.8</v>
      </c>
      <c r="K33" s="125"/>
    </row>
    <row r="34" spans="1:11" ht="36">
      <c r="A34" s="123"/>
      <c r="B34" s="115">
        <v>30</v>
      </c>
      <c r="C34" s="11" t="s">
        <v>735</v>
      </c>
      <c r="D34" s="128" t="s">
        <v>735</v>
      </c>
      <c r="E34" s="128" t="s">
        <v>239</v>
      </c>
      <c r="F34" s="249"/>
      <c r="G34" s="250"/>
      <c r="H34" s="12" t="s">
        <v>847</v>
      </c>
      <c r="I34" s="16">
        <v>0.96</v>
      </c>
      <c r="J34" s="117">
        <f t="shared" si="1"/>
        <v>28.799999999999997</v>
      </c>
      <c r="K34" s="125"/>
    </row>
    <row r="35" spans="1:11" ht="24">
      <c r="A35" s="123"/>
      <c r="B35" s="115">
        <v>40</v>
      </c>
      <c r="C35" s="11" t="s">
        <v>736</v>
      </c>
      <c r="D35" s="128" t="s">
        <v>736</v>
      </c>
      <c r="E35" s="128" t="s">
        <v>25</v>
      </c>
      <c r="F35" s="249" t="s">
        <v>737</v>
      </c>
      <c r="G35" s="250"/>
      <c r="H35" s="12" t="s">
        <v>738</v>
      </c>
      <c r="I35" s="16">
        <v>0.48</v>
      </c>
      <c r="J35" s="117">
        <f t="shared" si="1"/>
        <v>19.2</v>
      </c>
      <c r="K35" s="125"/>
    </row>
    <row r="36" spans="1:11" ht="24">
      <c r="A36" s="123"/>
      <c r="B36" s="115">
        <v>40</v>
      </c>
      <c r="C36" s="11" t="s">
        <v>736</v>
      </c>
      <c r="D36" s="128" t="s">
        <v>736</v>
      </c>
      <c r="E36" s="128" t="s">
        <v>25</v>
      </c>
      <c r="F36" s="249" t="s">
        <v>733</v>
      </c>
      <c r="G36" s="250"/>
      <c r="H36" s="12" t="s">
        <v>738</v>
      </c>
      <c r="I36" s="16">
        <v>0.48</v>
      </c>
      <c r="J36" s="117">
        <f t="shared" si="1"/>
        <v>19.2</v>
      </c>
      <c r="K36" s="125"/>
    </row>
    <row r="37" spans="1:11" ht="24">
      <c r="A37" s="123"/>
      <c r="B37" s="115">
        <v>40</v>
      </c>
      <c r="C37" s="11" t="s">
        <v>736</v>
      </c>
      <c r="D37" s="128" t="s">
        <v>736</v>
      </c>
      <c r="E37" s="128" t="s">
        <v>26</v>
      </c>
      <c r="F37" s="249" t="s">
        <v>737</v>
      </c>
      <c r="G37" s="250"/>
      <c r="H37" s="12" t="s">
        <v>738</v>
      </c>
      <c r="I37" s="16">
        <v>0.48</v>
      </c>
      <c r="J37" s="117">
        <f t="shared" si="1"/>
        <v>19.2</v>
      </c>
      <c r="K37" s="125"/>
    </row>
    <row r="38" spans="1:11" ht="24">
      <c r="A38" s="123"/>
      <c r="B38" s="115">
        <v>40</v>
      </c>
      <c r="C38" s="11" t="s">
        <v>736</v>
      </c>
      <c r="D38" s="128" t="s">
        <v>736</v>
      </c>
      <c r="E38" s="128" t="s">
        <v>26</v>
      </c>
      <c r="F38" s="249" t="s">
        <v>733</v>
      </c>
      <c r="G38" s="250"/>
      <c r="H38" s="12" t="s">
        <v>738</v>
      </c>
      <c r="I38" s="16">
        <v>0.48</v>
      </c>
      <c r="J38" s="117">
        <f t="shared" si="1"/>
        <v>19.2</v>
      </c>
      <c r="K38" s="125"/>
    </row>
    <row r="39" spans="1:11" ht="24">
      <c r="A39" s="123"/>
      <c r="B39" s="115">
        <v>2</v>
      </c>
      <c r="C39" s="11" t="s">
        <v>739</v>
      </c>
      <c r="D39" s="128" t="s">
        <v>739</v>
      </c>
      <c r="E39" s="128"/>
      <c r="F39" s="249"/>
      <c r="G39" s="250"/>
      <c r="H39" s="12" t="s">
        <v>740</v>
      </c>
      <c r="I39" s="16">
        <v>68.599999999999994</v>
      </c>
      <c r="J39" s="117">
        <f t="shared" si="1"/>
        <v>137.19999999999999</v>
      </c>
      <c r="K39" s="125"/>
    </row>
    <row r="40" spans="1:11" ht="24">
      <c r="A40" s="123"/>
      <c r="B40" s="115">
        <v>2</v>
      </c>
      <c r="C40" s="11" t="s">
        <v>741</v>
      </c>
      <c r="D40" s="128" t="s">
        <v>741</v>
      </c>
      <c r="E40" s="128"/>
      <c r="F40" s="249"/>
      <c r="G40" s="250"/>
      <c r="H40" s="12" t="s">
        <v>742</v>
      </c>
      <c r="I40" s="16">
        <v>79.25</v>
      </c>
      <c r="J40" s="117">
        <f t="shared" si="1"/>
        <v>158.5</v>
      </c>
      <c r="K40" s="125"/>
    </row>
    <row r="41" spans="1:11" ht="24">
      <c r="A41" s="123"/>
      <c r="B41" s="115">
        <v>30</v>
      </c>
      <c r="C41" s="11" t="s">
        <v>743</v>
      </c>
      <c r="D41" s="128" t="s">
        <v>743</v>
      </c>
      <c r="E41" s="128" t="s">
        <v>25</v>
      </c>
      <c r="F41" s="249" t="s">
        <v>733</v>
      </c>
      <c r="G41" s="250"/>
      <c r="H41" s="12" t="s">
        <v>744</v>
      </c>
      <c r="I41" s="16">
        <v>0.42</v>
      </c>
      <c r="J41" s="117">
        <f t="shared" si="1"/>
        <v>12.6</v>
      </c>
      <c r="K41" s="125"/>
    </row>
    <row r="42" spans="1:11" ht="24">
      <c r="A42" s="123"/>
      <c r="B42" s="115">
        <v>30</v>
      </c>
      <c r="C42" s="11" t="s">
        <v>743</v>
      </c>
      <c r="D42" s="128" t="s">
        <v>743</v>
      </c>
      <c r="E42" s="128" t="s">
        <v>26</v>
      </c>
      <c r="F42" s="249" t="s">
        <v>733</v>
      </c>
      <c r="G42" s="250"/>
      <c r="H42" s="12" t="s">
        <v>744</v>
      </c>
      <c r="I42" s="16">
        <v>0.42</v>
      </c>
      <c r="J42" s="117">
        <f t="shared" si="1"/>
        <v>12.6</v>
      </c>
      <c r="K42" s="125"/>
    </row>
    <row r="43" spans="1:11" ht="24">
      <c r="A43" s="123"/>
      <c r="B43" s="115">
        <v>30</v>
      </c>
      <c r="C43" s="11" t="s">
        <v>588</v>
      </c>
      <c r="D43" s="128" t="s">
        <v>809</v>
      </c>
      <c r="E43" s="128" t="s">
        <v>590</v>
      </c>
      <c r="F43" s="249" t="s">
        <v>107</v>
      </c>
      <c r="G43" s="250"/>
      <c r="H43" s="12" t="s">
        <v>745</v>
      </c>
      <c r="I43" s="16">
        <v>0.96</v>
      </c>
      <c r="J43" s="117">
        <f t="shared" si="1"/>
        <v>28.799999999999997</v>
      </c>
      <c r="K43" s="125"/>
    </row>
    <row r="44" spans="1:11" ht="24">
      <c r="A44" s="123"/>
      <c r="B44" s="115">
        <v>30</v>
      </c>
      <c r="C44" s="11" t="s">
        <v>588</v>
      </c>
      <c r="D44" s="128" t="s">
        <v>810</v>
      </c>
      <c r="E44" s="128" t="s">
        <v>746</v>
      </c>
      <c r="F44" s="249" t="s">
        <v>107</v>
      </c>
      <c r="G44" s="250"/>
      <c r="H44" s="12" t="s">
        <v>745</v>
      </c>
      <c r="I44" s="16">
        <v>1.19</v>
      </c>
      <c r="J44" s="117">
        <f t="shared" si="1"/>
        <v>35.699999999999996</v>
      </c>
      <c r="K44" s="125"/>
    </row>
    <row r="45" spans="1:11" ht="24">
      <c r="A45" s="123"/>
      <c r="B45" s="115">
        <v>30</v>
      </c>
      <c r="C45" s="11" t="s">
        <v>747</v>
      </c>
      <c r="D45" s="128" t="s">
        <v>811</v>
      </c>
      <c r="E45" s="128" t="s">
        <v>590</v>
      </c>
      <c r="F45" s="249" t="s">
        <v>239</v>
      </c>
      <c r="G45" s="250"/>
      <c r="H45" s="12" t="s">
        <v>748</v>
      </c>
      <c r="I45" s="16">
        <v>1.07</v>
      </c>
      <c r="J45" s="117">
        <f t="shared" si="1"/>
        <v>32.1</v>
      </c>
      <c r="K45" s="125"/>
    </row>
    <row r="46" spans="1:11" ht="24">
      <c r="A46" s="123"/>
      <c r="B46" s="115">
        <v>30</v>
      </c>
      <c r="C46" s="11" t="s">
        <v>747</v>
      </c>
      <c r="D46" s="128" t="s">
        <v>812</v>
      </c>
      <c r="E46" s="128" t="s">
        <v>572</v>
      </c>
      <c r="F46" s="249" t="s">
        <v>239</v>
      </c>
      <c r="G46" s="250"/>
      <c r="H46" s="12" t="s">
        <v>748</v>
      </c>
      <c r="I46" s="16">
        <v>1.26</v>
      </c>
      <c r="J46" s="117">
        <f t="shared" si="1"/>
        <v>37.799999999999997</v>
      </c>
      <c r="K46" s="125"/>
    </row>
    <row r="47" spans="1:11" ht="24">
      <c r="A47" s="123"/>
      <c r="B47" s="115">
        <v>30</v>
      </c>
      <c r="C47" s="11" t="s">
        <v>747</v>
      </c>
      <c r="D47" s="128" t="s">
        <v>813</v>
      </c>
      <c r="E47" s="128" t="s">
        <v>746</v>
      </c>
      <c r="F47" s="249" t="s">
        <v>239</v>
      </c>
      <c r="G47" s="250"/>
      <c r="H47" s="12" t="s">
        <v>748</v>
      </c>
      <c r="I47" s="16">
        <v>1.34</v>
      </c>
      <c r="J47" s="117">
        <f t="shared" si="1"/>
        <v>40.200000000000003</v>
      </c>
      <c r="K47" s="125"/>
    </row>
    <row r="48" spans="1:11" ht="24">
      <c r="A48" s="123"/>
      <c r="B48" s="115">
        <v>30</v>
      </c>
      <c r="C48" s="11" t="s">
        <v>747</v>
      </c>
      <c r="D48" s="128" t="s">
        <v>814</v>
      </c>
      <c r="E48" s="128" t="s">
        <v>749</v>
      </c>
      <c r="F48" s="249" t="s">
        <v>239</v>
      </c>
      <c r="G48" s="250"/>
      <c r="H48" s="12" t="s">
        <v>748</v>
      </c>
      <c r="I48" s="16">
        <v>1.65</v>
      </c>
      <c r="J48" s="117">
        <f t="shared" si="1"/>
        <v>49.5</v>
      </c>
      <c r="K48" s="125"/>
    </row>
    <row r="49" spans="1:11" ht="24">
      <c r="A49" s="123"/>
      <c r="B49" s="115">
        <v>30</v>
      </c>
      <c r="C49" s="11" t="s">
        <v>747</v>
      </c>
      <c r="D49" s="128" t="s">
        <v>815</v>
      </c>
      <c r="E49" s="128" t="s">
        <v>298</v>
      </c>
      <c r="F49" s="249" t="s">
        <v>239</v>
      </c>
      <c r="G49" s="250"/>
      <c r="H49" s="12" t="s">
        <v>748</v>
      </c>
      <c r="I49" s="16">
        <v>1.94</v>
      </c>
      <c r="J49" s="117">
        <f t="shared" si="1"/>
        <v>58.199999999999996</v>
      </c>
      <c r="K49" s="125"/>
    </row>
    <row r="50" spans="1:11" ht="36">
      <c r="A50" s="123"/>
      <c r="B50" s="115">
        <v>10</v>
      </c>
      <c r="C50" s="11" t="s">
        <v>750</v>
      </c>
      <c r="D50" s="128" t="s">
        <v>750</v>
      </c>
      <c r="E50" s="128"/>
      <c r="F50" s="249"/>
      <c r="G50" s="250"/>
      <c r="H50" s="12" t="s">
        <v>751</v>
      </c>
      <c r="I50" s="16">
        <v>28.28</v>
      </c>
      <c r="J50" s="117">
        <f t="shared" si="1"/>
        <v>282.8</v>
      </c>
      <c r="K50" s="125"/>
    </row>
    <row r="51" spans="1:11" ht="48">
      <c r="A51" s="123"/>
      <c r="B51" s="115">
        <v>4</v>
      </c>
      <c r="C51" s="11" t="s">
        <v>530</v>
      </c>
      <c r="D51" s="128" t="s">
        <v>530</v>
      </c>
      <c r="E51" s="128" t="s">
        <v>699</v>
      </c>
      <c r="F51" s="249"/>
      <c r="G51" s="250"/>
      <c r="H51" s="12" t="s">
        <v>752</v>
      </c>
      <c r="I51" s="16">
        <v>30.26</v>
      </c>
      <c r="J51" s="117">
        <f t="shared" si="1"/>
        <v>121.04</v>
      </c>
      <c r="K51" s="125"/>
    </row>
    <row r="52" spans="1:11" ht="36">
      <c r="A52" s="123"/>
      <c r="B52" s="115">
        <v>30</v>
      </c>
      <c r="C52" s="11" t="s">
        <v>753</v>
      </c>
      <c r="D52" s="128" t="s">
        <v>753</v>
      </c>
      <c r="E52" s="128"/>
      <c r="F52" s="249"/>
      <c r="G52" s="250"/>
      <c r="H52" s="12" t="s">
        <v>754</v>
      </c>
      <c r="I52" s="16">
        <v>1.64</v>
      </c>
      <c r="J52" s="117">
        <f t="shared" si="1"/>
        <v>49.199999999999996</v>
      </c>
      <c r="K52" s="125"/>
    </row>
    <row r="53" spans="1:11" ht="24">
      <c r="A53" s="123"/>
      <c r="B53" s="115">
        <v>30</v>
      </c>
      <c r="C53" s="11" t="s">
        <v>755</v>
      </c>
      <c r="D53" s="128" t="s">
        <v>755</v>
      </c>
      <c r="E53" s="128"/>
      <c r="F53" s="249"/>
      <c r="G53" s="250"/>
      <c r="H53" s="12" t="s">
        <v>756</v>
      </c>
      <c r="I53" s="16">
        <v>2.04</v>
      </c>
      <c r="J53" s="117">
        <f t="shared" si="1"/>
        <v>61.2</v>
      </c>
      <c r="K53" s="125"/>
    </row>
    <row r="54" spans="1:11" ht="36">
      <c r="A54" s="123"/>
      <c r="B54" s="115">
        <v>30</v>
      </c>
      <c r="C54" s="11" t="s">
        <v>757</v>
      </c>
      <c r="D54" s="128" t="s">
        <v>816</v>
      </c>
      <c r="E54" s="128" t="s">
        <v>273</v>
      </c>
      <c r="F54" s="249"/>
      <c r="G54" s="250"/>
      <c r="H54" s="12" t="s">
        <v>758</v>
      </c>
      <c r="I54" s="16">
        <v>1.74</v>
      </c>
      <c r="J54" s="117">
        <f t="shared" ref="J54:J85" si="2">I54*B54</f>
        <v>52.2</v>
      </c>
      <c r="K54" s="125"/>
    </row>
    <row r="55" spans="1:11" ht="36">
      <c r="A55" s="123"/>
      <c r="B55" s="115">
        <v>30</v>
      </c>
      <c r="C55" s="11" t="s">
        <v>757</v>
      </c>
      <c r="D55" s="128" t="s">
        <v>817</v>
      </c>
      <c r="E55" s="128" t="s">
        <v>272</v>
      </c>
      <c r="F55" s="249"/>
      <c r="G55" s="250"/>
      <c r="H55" s="12" t="s">
        <v>758</v>
      </c>
      <c r="I55" s="16">
        <v>1.74</v>
      </c>
      <c r="J55" s="117">
        <f t="shared" si="2"/>
        <v>52.2</v>
      </c>
      <c r="K55" s="125"/>
    </row>
    <row r="56" spans="1:11" ht="36">
      <c r="A56" s="123"/>
      <c r="B56" s="115">
        <v>30</v>
      </c>
      <c r="C56" s="11" t="s">
        <v>757</v>
      </c>
      <c r="D56" s="128" t="s">
        <v>818</v>
      </c>
      <c r="E56" s="128" t="s">
        <v>759</v>
      </c>
      <c r="F56" s="249"/>
      <c r="G56" s="250"/>
      <c r="H56" s="12" t="s">
        <v>758</v>
      </c>
      <c r="I56" s="16">
        <v>1.45</v>
      </c>
      <c r="J56" s="117">
        <f t="shared" si="2"/>
        <v>43.5</v>
      </c>
      <c r="K56" s="125"/>
    </row>
    <row r="57" spans="1:11" ht="36">
      <c r="A57" s="123"/>
      <c r="B57" s="115">
        <v>30</v>
      </c>
      <c r="C57" s="11" t="s">
        <v>757</v>
      </c>
      <c r="D57" s="128" t="s">
        <v>819</v>
      </c>
      <c r="E57" s="128" t="s">
        <v>760</v>
      </c>
      <c r="F57" s="249"/>
      <c r="G57" s="250"/>
      <c r="H57" s="12" t="s">
        <v>758</v>
      </c>
      <c r="I57" s="16">
        <v>1.45</v>
      </c>
      <c r="J57" s="117">
        <f t="shared" si="2"/>
        <v>43.5</v>
      </c>
      <c r="K57" s="125"/>
    </row>
    <row r="58" spans="1:11" ht="24">
      <c r="A58" s="123"/>
      <c r="B58" s="115">
        <v>30</v>
      </c>
      <c r="C58" s="11" t="s">
        <v>761</v>
      </c>
      <c r="D58" s="128" t="s">
        <v>761</v>
      </c>
      <c r="E58" s="128"/>
      <c r="F58" s="249"/>
      <c r="G58" s="250"/>
      <c r="H58" s="12" t="s">
        <v>762</v>
      </c>
      <c r="I58" s="16">
        <v>0.87</v>
      </c>
      <c r="J58" s="117">
        <f t="shared" si="2"/>
        <v>26.1</v>
      </c>
      <c r="K58" s="125"/>
    </row>
    <row r="59" spans="1:11" ht="24">
      <c r="A59" s="123"/>
      <c r="B59" s="115">
        <v>30</v>
      </c>
      <c r="C59" s="11" t="s">
        <v>763</v>
      </c>
      <c r="D59" s="128" t="s">
        <v>763</v>
      </c>
      <c r="E59" s="128"/>
      <c r="F59" s="249"/>
      <c r="G59" s="250"/>
      <c r="H59" s="12" t="s">
        <v>764</v>
      </c>
      <c r="I59" s="16">
        <v>1.54</v>
      </c>
      <c r="J59" s="117">
        <f t="shared" si="2"/>
        <v>46.2</v>
      </c>
      <c r="K59" s="125"/>
    </row>
    <row r="60" spans="1:11" ht="24">
      <c r="A60" s="123"/>
      <c r="B60" s="115">
        <v>40</v>
      </c>
      <c r="C60" s="11" t="s">
        <v>765</v>
      </c>
      <c r="D60" s="128" t="s">
        <v>765</v>
      </c>
      <c r="E60" s="128"/>
      <c r="F60" s="249"/>
      <c r="G60" s="250"/>
      <c r="H60" s="12" t="s">
        <v>766</v>
      </c>
      <c r="I60" s="16">
        <v>1.64</v>
      </c>
      <c r="J60" s="117">
        <f t="shared" si="2"/>
        <v>65.599999999999994</v>
      </c>
      <c r="K60" s="125"/>
    </row>
    <row r="61" spans="1:11" ht="24">
      <c r="A61" s="123"/>
      <c r="B61" s="115">
        <v>30</v>
      </c>
      <c r="C61" s="11" t="s">
        <v>767</v>
      </c>
      <c r="D61" s="128" t="s">
        <v>767</v>
      </c>
      <c r="E61" s="128"/>
      <c r="F61" s="249"/>
      <c r="G61" s="250"/>
      <c r="H61" s="12" t="s">
        <v>768</v>
      </c>
      <c r="I61" s="16">
        <v>1.06</v>
      </c>
      <c r="J61" s="117">
        <f t="shared" si="2"/>
        <v>31.8</v>
      </c>
      <c r="K61" s="125"/>
    </row>
    <row r="62" spans="1:11" ht="24">
      <c r="A62" s="123"/>
      <c r="B62" s="115">
        <v>30</v>
      </c>
      <c r="C62" s="11" t="s">
        <v>769</v>
      </c>
      <c r="D62" s="128" t="s">
        <v>820</v>
      </c>
      <c r="E62" s="128" t="s">
        <v>273</v>
      </c>
      <c r="F62" s="249" t="s">
        <v>770</v>
      </c>
      <c r="G62" s="250"/>
      <c r="H62" s="12" t="s">
        <v>771</v>
      </c>
      <c r="I62" s="16">
        <v>1.67</v>
      </c>
      <c r="J62" s="117">
        <f t="shared" si="2"/>
        <v>50.099999999999994</v>
      </c>
      <c r="K62" s="125"/>
    </row>
    <row r="63" spans="1:11" ht="24">
      <c r="A63" s="123"/>
      <c r="B63" s="115">
        <v>30</v>
      </c>
      <c r="C63" s="11" t="s">
        <v>769</v>
      </c>
      <c r="D63" s="128" t="s">
        <v>821</v>
      </c>
      <c r="E63" s="128" t="s">
        <v>273</v>
      </c>
      <c r="F63" s="249" t="s">
        <v>772</v>
      </c>
      <c r="G63" s="250"/>
      <c r="H63" s="12" t="s">
        <v>771</v>
      </c>
      <c r="I63" s="16">
        <v>1.67</v>
      </c>
      <c r="J63" s="117">
        <f t="shared" si="2"/>
        <v>50.099999999999994</v>
      </c>
      <c r="K63" s="125"/>
    </row>
    <row r="64" spans="1:11" ht="24">
      <c r="A64" s="123"/>
      <c r="B64" s="115">
        <v>30</v>
      </c>
      <c r="C64" s="11" t="s">
        <v>769</v>
      </c>
      <c r="D64" s="128" t="s">
        <v>820</v>
      </c>
      <c r="E64" s="128" t="s">
        <v>272</v>
      </c>
      <c r="F64" s="249" t="s">
        <v>770</v>
      </c>
      <c r="G64" s="250"/>
      <c r="H64" s="12" t="s">
        <v>771</v>
      </c>
      <c r="I64" s="16">
        <v>1.67</v>
      </c>
      <c r="J64" s="117">
        <f t="shared" si="2"/>
        <v>50.099999999999994</v>
      </c>
      <c r="K64" s="125"/>
    </row>
    <row r="65" spans="1:11" ht="24">
      <c r="A65" s="123"/>
      <c r="B65" s="115">
        <v>30</v>
      </c>
      <c r="C65" s="11" t="s">
        <v>769</v>
      </c>
      <c r="D65" s="128" t="s">
        <v>821</v>
      </c>
      <c r="E65" s="128" t="s">
        <v>272</v>
      </c>
      <c r="F65" s="249" t="s">
        <v>772</v>
      </c>
      <c r="G65" s="250"/>
      <c r="H65" s="12" t="s">
        <v>771</v>
      </c>
      <c r="I65" s="16">
        <v>1.67</v>
      </c>
      <c r="J65" s="117">
        <f t="shared" si="2"/>
        <v>50.099999999999994</v>
      </c>
      <c r="K65" s="125"/>
    </row>
    <row r="66" spans="1:11" ht="24">
      <c r="A66" s="123"/>
      <c r="B66" s="115">
        <v>30</v>
      </c>
      <c r="C66" s="11" t="s">
        <v>769</v>
      </c>
      <c r="D66" s="128" t="s">
        <v>822</v>
      </c>
      <c r="E66" s="128" t="s">
        <v>272</v>
      </c>
      <c r="F66" s="249" t="s">
        <v>773</v>
      </c>
      <c r="G66" s="250"/>
      <c r="H66" s="12" t="s">
        <v>771</v>
      </c>
      <c r="I66" s="16">
        <v>1.67</v>
      </c>
      <c r="J66" s="117">
        <f t="shared" si="2"/>
        <v>50.099999999999994</v>
      </c>
      <c r="K66" s="125"/>
    </row>
    <row r="67" spans="1:11" ht="24">
      <c r="A67" s="123"/>
      <c r="B67" s="115">
        <v>30</v>
      </c>
      <c r="C67" s="11" t="s">
        <v>774</v>
      </c>
      <c r="D67" s="128" t="s">
        <v>774</v>
      </c>
      <c r="E67" s="128"/>
      <c r="F67" s="249"/>
      <c r="G67" s="250"/>
      <c r="H67" s="12" t="s">
        <v>775</v>
      </c>
      <c r="I67" s="16">
        <v>2.16</v>
      </c>
      <c r="J67" s="117">
        <f t="shared" si="2"/>
        <v>64.800000000000011</v>
      </c>
      <c r="K67" s="125"/>
    </row>
    <row r="68" spans="1:11" ht="24">
      <c r="A68" s="123"/>
      <c r="B68" s="115">
        <v>20</v>
      </c>
      <c r="C68" s="11" t="s">
        <v>776</v>
      </c>
      <c r="D68" s="128" t="s">
        <v>776</v>
      </c>
      <c r="E68" s="128"/>
      <c r="F68" s="249"/>
      <c r="G68" s="250"/>
      <c r="H68" s="12" t="s">
        <v>777</v>
      </c>
      <c r="I68" s="16">
        <v>2.74</v>
      </c>
      <c r="J68" s="117">
        <f t="shared" si="2"/>
        <v>54.800000000000004</v>
      </c>
      <c r="K68" s="125"/>
    </row>
    <row r="69" spans="1:11" ht="24">
      <c r="A69" s="123"/>
      <c r="B69" s="115">
        <v>70</v>
      </c>
      <c r="C69" s="11" t="s">
        <v>778</v>
      </c>
      <c r="D69" s="128" t="s">
        <v>504</v>
      </c>
      <c r="E69" s="128" t="s">
        <v>779</v>
      </c>
      <c r="F69" s="249" t="s">
        <v>107</v>
      </c>
      <c r="G69" s="250"/>
      <c r="H69" s="12" t="s">
        <v>780</v>
      </c>
      <c r="I69" s="16">
        <v>1.54</v>
      </c>
      <c r="J69" s="117">
        <f t="shared" si="2"/>
        <v>107.8</v>
      </c>
      <c r="K69" s="125"/>
    </row>
    <row r="70" spans="1:11" ht="24">
      <c r="A70" s="123"/>
      <c r="B70" s="115">
        <v>70</v>
      </c>
      <c r="C70" s="11" t="s">
        <v>778</v>
      </c>
      <c r="D70" s="128" t="s">
        <v>823</v>
      </c>
      <c r="E70" s="128" t="s">
        <v>781</v>
      </c>
      <c r="F70" s="249" t="s">
        <v>107</v>
      </c>
      <c r="G70" s="250"/>
      <c r="H70" s="12" t="s">
        <v>780</v>
      </c>
      <c r="I70" s="16">
        <v>1.64</v>
      </c>
      <c r="J70" s="117">
        <f t="shared" si="2"/>
        <v>114.8</v>
      </c>
      <c r="K70" s="125"/>
    </row>
    <row r="71" spans="1:11" ht="24">
      <c r="A71" s="123"/>
      <c r="B71" s="115">
        <v>60</v>
      </c>
      <c r="C71" s="11" t="s">
        <v>782</v>
      </c>
      <c r="D71" s="128" t="s">
        <v>824</v>
      </c>
      <c r="E71" s="128" t="s">
        <v>25</v>
      </c>
      <c r="F71" s="249"/>
      <c r="G71" s="250"/>
      <c r="H71" s="12" t="s">
        <v>783</v>
      </c>
      <c r="I71" s="16">
        <v>1.55</v>
      </c>
      <c r="J71" s="117">
        <f t="shared" si="2"/>
        <v>93</v>
      </c>
      <c r="K71" s="125"/>
    </row>
    <row r="72" spans="1:11" ht="24">
      <c r="A72" s="123"/>
      <c r="B72" s="115">
        <v>60</v>
      </c>
      <c r="C72" s="11" t="s">
        <v>782</v>
      </c>
      <c r="D72" s="128" t="s">
        <v>825</v>
      </c>
      <c r="E72" s="128" t="s">
        <v>26</v>
      </c>
      <c r="F72" s="249"/>
      <c r="G72" s="250"/>
      <c r="H72" s="12" t="s">
        <v>783</v>
      </c>
      <c r="I72" s="16">
        <v>1.64</v>
      </c>
      <c r="J72" s="117">
        <f t="shared" si="2"/>
        <v>98.399999999999991</v>
      </c>
      <c r="K72" s="125"/>
    </row>
    <row r="73" spans="1:11" ht="24">
      <c r="A73" s="123"/>
      <c r="B73" s="115">
        <v>60</v>
      </c>
      <c r="C73" s="11" t="s">
        <v>784</v>
      </c>
      <c r="D73" s="128" t="s">
        <v>826</v>
      </c>
      <c r="E73" s="128" t="s">
        <v>25</v>
      </c>
      <c r="F73" s="249"/>
      <c r="G73" s="250"/>
      <c r="H73" s="12" t="s">
        <v>785</v>
      </c>
      <c r="I73" s="16">
        <v>1.61</v>
      </c>
      <c r="J73" s="117">
        <f t="shared" si="2"/>
        <v>96.600000000000009</v>
      </c>
      <c r="K73" s="125"/>
    </row>
    <row r="74" spans="1:11" ht="24">
      <c r="A74" s="123"/>
      <c r="B74" s="115">
        <v>60</v>
      </c>
      <c r="C74" s="11" t="s">
        <v>784</v>
      </c>
      <c r="D74" s="128" t="s">
        <v>827</v>
      </c>
      <c r="E74" s="128" t="s">
        <v>26</v>
      </c>
      <c r="F74" s="249"/>
      <c r="G74" s="250"/>
      <c r="H74" s="12" t="s">
        <v>785</v>
      </c>
      <c r="I74" s="16">
        <v>1.72</v>
      </c>
      <c r="J74" s="117">
        <f t="shared" si="2"/>
        <v>103.2</v>
      </c>
      <c r="K74" s="125"/>
    </row>
    <row r="75" spans="1:11" ht="36">
      <c r="A75" s="123"/>
      <c r="B75" s="115">
        <v>80</v>
      </c>
      <c r="C75" s="11" t="s">
        <v>786</v>
      </c>
      <c r="D75" s="128" t="s">
        <v>828</v>
      </c>
      <c r="E75" s="128" t="s">
        <v>25</v>
      </c>
      <c r="F75" s="249"/>
      <c r="G75" s="250"/>
      <c r="H75" s="12" t="s">
        <v>787</v>
      </c>
      <c r="I75" s="16">
        <v>0.61</v>
      </c>
      <c r="J75" s="117">
        <f t="shared" si="2"/>
        <v>48.8</v>
      </c>
      <c r="K75" s="125"/>
    </row>
    <row r="76" spans="1:11" ht="36">
      <c r="A76" s="123"/>
      <c r="B76" s="115">
        <v>80</v>
      </c>
      <c r="C76" s="11" t="s">
        <v>786</v>
      </c>
      <c r="D76" s="128" t="s">
        <v>829</v>
      </c>
      <c r="E76" s="128" t="s">
        <v>26</v>
      </c>
      <c r="F76" s="249"/>
      <c r="G76" s="250"/>
      <c r="H76" s="12" t="s">
        <v>787</v>
      </c>
      <c r="I76" s="16">
        <v>0.68</v>
      </c>
      <c r="J76" s="117">
        <f t="shared" si="2"/>
        <v>54.400000000000006</v>
      </c>
      <c r="K76" s="125"/>
    </row>
    <row r="77" spans="1:11" ht="24">
      <c r="A77" s="123"/>
      <c r="B77" s="115">
        <v>10</v>
      </c>
      <c r="C77" s="11" t="s">
        <v>788</v>
      </c>
      <c r="D77" s="128" t="s">
        <v>788</v>
      </c>
      <c r="E77" s="128" t="s">
        <v>35</v>
      </c>
      <c r="F77" s="249"/>
      <c r="G77" s="250"/>
      <c r="H77" s="12" t="s">
        <v>789</v>
      </c>
      <c r="I77" s="16">
        <v>1.64</v>
      </c>
      <c r="J77" s="117">
        <f t="shared" si="2"/>
        <v>16.399999999999999</v>
      </c>
      <c r="K77" s="125"/>
    </row>
    <row r="78" spans="1:11" ht="24">
      <c r="A78" s="123"/>
      <c r="B78" s="115">
        <v>10</v>
      </c>
      <c r="C78" s="11" t="s">
        <v>788</v>
      </c>
      <c r="D78" s="128" t="s">
        <v>788</v>
      </c>
      <c r="E78" s="128" t="s">
        <v>37</v>
      </c>
      <c r="F78" s="249"/>
      <c r="G78" s="250"/>
      <c r="H78" s="12" t="s">
        <v>789</v>
      </c>
      <c r="I78" s="16">
        <v>1.64</v>
      </c>
      <c r="J78" s="117">
        <f t="shared" si="2"/>
        <v>16.399999999999999</v>
      </c>
      <c r="K78" s="125"/>
    </row>
    <row r="79" spans="1:11" ht="24">
      <c r="A79" s="123"/>
      <c r="B79" s="115">
        <v>10</v>
      </c>
      <c r="C79" s="11" t="s">
        <v>788</v>
      </c>
      <c r="D79" s="128" t="s">
        <v>788</v>
      </c>
      <c r="E79" s="128" t="s">
        <v>38</v>
      </c>
      <c r="F79" s="249"/>
      <c r="G79" s="250"/>
      <c r="H79" s="12" t="s">
        <v>789</v>
      </c>
      <c r="I79" s="16">
        <v>1.64</v>
      </c>
      <c r="J79" s="117">
        <f t="shared" si="2"/>
        <v>16.399999999999999</v>
      </c>
      <c r="K79" s="125"/>
    </row>
    <row r="80" spans="1:11" ht="24">
      <c r="A80" s="123"/>
      <c r="B80" s="115">
        <v>10</v>
      </c>
      <c r="C80" s="11" t="s">
        <v>790</v>
      </c>
      <c r="D80" s="128" t="s">
        <v>790</v>
      </c>
      <c r="E80" s="128" t="s">
        <v>34</v>
      </c>
      <c r="F80" s="249" t="s">
        <v>273</v>
      </c>
      <c r="G80" s="250"/>
      <c r="H80" s="12" t="s">
        <v>791</v>
      </c>
      <c r="I80" s="16">
        <v>2.2000000000000002</v>
      </c>
      <c r="J80" s="117">
        <f t="shared" si="2"/>
        <v>22</v>
      </c>
      <c r="K80" s="125"/>
    </row>
    <row r="81" spans="1:11" ht="24">
      <c r="A81" s="123"/>
      <c r="B81" s="115">
        <v>10</v>
      </c>
      <c r="C81" s="11" t="s">
        <v>790</v>
      </c>
      <c r="D81" s="128" t="s">
        <v>790</v>
      </c>
      <c r="E81" s="128" t="s">
        <v>34</v>
      </c>
      <c r="F81" s="249" t="s">
        <v>272</v>
      </c>
      <c r="G81" s="250"/>
      <c r="H81" s="12" t="s">
        <v>791</v>
      </c>
      <c r="I81" s="16">
        <v>2.2000000000000002</v>
      </c>
      <c r="J81" s="117">
        <f t="shared" si="2"/>
        <v>22</v>
      </c>
      <c r="K81" s="125"/>
    </row>
    <row r="82" spans="1:11" ht="24">
      <c r="A82" s="123"/>
      <c r="B82" s="115">
        <v>10</v>
      </c>
      <c r="C82" s="11" t="s">
        <v>790</v>
      </c>
      <c r="D82" s="128" t="s">
        <v>790</v>
      </c>
      <c r="E82" s="128" t="s">
        <v>35</v>
      </c>
      <c r="F82" s="249" t="s">
        <v>273</v>
      </c>
      <c r="G82" s="250"/>
      <c r="H82" s="12" t="s">
        <v>791</v>
      </c>
      <c r="I82" s="16">
        <v>2.2000000000000002</v>
      </c>
      <c r="J82" s="117">
        <f t="shared" si="2"/>
        <v>22</v>
      </c>
      <c r="K82" s="125"/>
    </row>
    <row r="83" spans="1:11" ht="24">
      <c r="A83" s="123"/>
      <c r="B83" s="115">
        <v>10</v>
      </c>
      <c r="C83" s="11" t="s">
        <v>790</v>
      </c>
      <c r="D83" s="128" t="s">
        <v>790</v>
      </c>
      <c r="E83" s="128" t="s">
        <v>35</v>
      </c>
      <c r="F83" s="249" t="s">
        <v>272</v>
      </c>
      <c r="G83" s="250"/>
      <c r="H83" s="12" t="s">
        <v>791</v>
      </c>
      <c r="I83" s="16">
        <v>2.2000000000000002</v>
      </c>
      <c r="J83" s="117">
        <f t="shared" si="2"/>
        <v>22</v>
      </c>
      <c r="K83" s="125"/>
    </row>
    <row r="84" spans="1:11" ht="24">
      <c r="A84" s="123"/>
      <c r="B84" s="115">
        <v>10</v>
      </c>
      <c r="C84" s="11" t="s">
        <v>790</v>
      </c>
      <c r="D84" s="128" t="s">
        <v>790</v>
      </c>
      <c r="E84" s="128" t="s">
        <v>37</v>
      </c>
      <c r="F84" s="249" t="s">
        <v>273</v>
      </c>
      <c r="G84" s="250"/>
      <c r="H84" s="12" t="s">
        <v>791</v>
      </c>
      <c r="I84" s="16">
        <v>2.2000000000000002</v>
      </c>
      <c r="J84" s="117">
        <f t="shared" si="2"/>
        <v>22</v>
      </c>
      <c r="K84" s="125"/>
    </row>
    <row r="85" spans="1:11" ht="24">
      <c r="A85" s="123"/>
      <c r="B85" s="115">
        <v>10</v>
      </c>
      <c r="C85" s="11" t="s">
        <v>790</v>
      </c>
      <c r="D85" s="128" t="s">
        <v>790</v>
      </c>
      <c r="E85" s="128" t="s">
        <v>37</v>
      </c>
      <c r="F85" s="249" t="s">
        <v>272</v>
      </c>
      <c r="G85" s="250"/>
      <c r="H85" s="12" t="s">
        <v>791</v>
      </c>
      <c r="I85" s="16">
        <v>2.2000000000000002</v>
      </c>
      <c r="J85" s="117">
        <f t="shared" si="2"/>
        <v>22</v>
      </c>
      <c r="K85" s="125"/>
    </row>
    <row r="86" spans="1:11" ht="24">
      <c r="A86" s="123"/>
      <c r="B86" s="115">
        <v>30</v>
      </c>
      <c r="C86" s="11" t="s">
        <v>792</v>
      </c>
      <c r="D86" s="128" t="s">
        <v>792</v>
      </c>
      <c r="E86" s="128" t="s">
        <v>23</v>
      </c>
      <c r="F86" s="249" t="s">
        <v>733</v>
      </c>
      <c r="G86" s="250"/>
      <c r="H86" s="12" t="s">
        <v>848</v>
      </c>
      <c r="I86" s="16">
        <v>0.27</v>
      </c>
      <c r="J86" s="117">
        <f t="shared" ref="J86:J100" si="3">I86*B86</f>
        <v>8.1000000000000014</v>
      </c>
      <c r="K86" s="125"/>
    </row>
    <row r="87" spans="1:11" ht="24">
      <c r="A87" s="123"/>
      <c r="B87" s="115">
        <v>30</v>
      </c>
      <c r="C87" s="11" t="s">
        <v>792</v>
      </c>
      <c r="D87" s="128" t="s">
        <v>792</v>
      </c>
      <c r="E87" s="128" t="s">
        <v>25</v>
      </c>
      <c r="F87" s="249" t="s">
        <v>733</v>
      </c>
      <c r="G87" s="250"/>
      <c r="H87" s="12" t="s">
        <v>848</v>
      </c>
      <c r="I87" s="16">
        <v>0.27</v>
      </c>
      <c r="J87" s="117">
        <f t="shared" si="3"/>
        <v>8.1000000000000014</v>
      </c>
      <c r="K87" s="125"/>
    </row>
    <row r="88" spans="1:11" ht="24">
      <c r="A88" s="123"/>
      <c r="B88" s="115">
        <v>100</v>
      </c>
      <c r="C88" s="11" t="s">
        <v>793</v>
      </c>
      <c r="D88" s="128" t="s">
        <v>793</v>
      </c>
      <c r="E88" s="128"/>
      <c r="F88" s="249"/>
      <c r="G88" s="250"/>
      <c r="H88" s="12" t="s">
        <v>849</v>
      </c>
      <c r="I88" s="16">
        <v>3.35</v>
      </c>
      <c r="J88" s="117">
        <f t="shared" si="3"/>
        <v>335</v>
      </c>
      <c r="K88" s="125"/>
    </row>
    <row r="89" spans="1:11">
      <c r="A89" s="123"/>
      <c r="B89" s="115">
        <v>10</v>
      </c>
      <c r="C89" s="11" t="s">
        <v>794</v>
      </c>
      <c r="D89" s="128" t="s">
        <v>830</v>
      </c>
      <c r="E89" s="128" t="s">
        <v>795</v>
      </c>
      <c r="F89" s="249"/>
      <c r="G89" s="250"/>
      <c r="H89" s="12" t="s">
        <v>796</v>
      </c>
      <c r="I89" s="16">
        <v>1.4</v>
      </c>
      <c r="J89" s="117">
        <f t="shared" si="3"/>
        <v>14</v>
      </c>
      <c r="K89" s="125"/>
    </row>
    <row r="90" spans="1:11">
      <c r="A90" s="123"/>
      <c r="B90" s="115">
        <v>10</v>
      </c>
      <c r="C90" s="11" t="s">
        <v>794</v>
      </c>
      <c r="D90" s="128" t="s">
        <v>831</v>
      </c>
      <c r="E90" s="128" t="s">
        <v>797</v>
      </c>
      <c r="F90" s="249"/>
      <c r="G90" s="250"/>
      <c r="H90" s="12" t="s">
        <v>796</v>
      </c>
      <c r="I90" s="16">
        <v>1.69</v>
      </c>
      <c r="J90" s="117">
        <f t="shared" si="3"/>
        <v>16.899999999999999</v>
      </c>
      <c r="K90" s="125"/>
    </row>
    <row r="91" spans="1:11">
      <c r="A91" s="123"/>
      <c r="B91" s="115">
        <v>10</v>
      </c>
      <c r="C91" s="11" t="s">
        <v>794</v>
      </c>
      <c r="D91" s="128" t="s">
        <v>832</v>
      </c>
      <c r="E91" s="128" t="s">
        <v>798</v>
      </c>
      <c r="F91" s="249"/>
      <c r="G91" s="250"/>
      <c r="H91" s="12" t="s">
        <v>796</v>
      </c>
      <c r="I91" s="16">
        <v>1.98</v>
      </c>
      <c r="J91" s="117">
        <f t="shared" si="3"/>
        <v>19.8</v>
      </c>
      <c r="K91" s="125"/>
    </row>
    <row r="92" spans="1:11">
      <c r="A92" s="123"/>
      <c r="B92" s="115">
        <v>10</v>
      </c>
      <c r="C92" s="11" t="s">
        <v>794</v>
      </c>
      <c r="D92" s="128" t="s">
        <v>833</v>
      </c>
      <c r="E92" s="128" t="s">
        <v>799</v>
      </c>
      <c r="F92" s="249"/>
      <c r="G92" s="250"/>
      <c r="H92" s="12" t="s">
        <v>796</v>
      </c>
      <c r="I92" s="16">
        <v>2.3199999999999998</v>
      </c>
      <c r="J92" s="117">
        <f t="shared" si="3"/>
        <v>23.2</v>
      </c>
      <c r="K92" s="125"/>
    </row>
    <row r="93" spans="1:11">
      <c r="A93" s="123"/>
      <c r="B93" s="115">
        <v>10</v>
      </c>
      <c r="C93" s="11" t="s">
        <v>794</v>
      </c>
      <c r="D93" s="128" t="s">
        <v>834</v>
      </c>
      <c r="E93" s="128" t="s">
        <v>800</v>
      </c>
      <c r="F93" s="249"/>
      <c r="G93" s="250"/>
      <c r="H93" s="12" t="s">
        <v>796</v>
      </c>
      <c r="I93" s="16">
        <v>2.71</v>
      </c>
      <c r="J93" s="117">
        <f t="shared" si="3"/>
        <v>27.1</v>
      </c>
      <c r="K93" s="125"/>
    </row>
    <row r="94" spans="1:11">
      <c r="A94" s="123"/>
      <c r="B94" s="115">
        <v>10</v>
      </c>
      <c r="C94" s="11" t="s">
        <v>794</v>
      </c>
      <c r="D94" s="128" t="s">
        <v>835</v>
      </c>
      <c r="E94" s="128" t="s">
        <v>801</v>
      </c>
      <c r="F94" s="249"/>
      <c r="G94" s="250"/>
      <c r="H94" s="12" t="s">
        <v>796</v>
      </c>
      <c r="I94" s="16">
        <v>3.15</v>
      </c>
      <c r="J94" s="117">
        <f t="shared" si="3"/>
        <v>31.5</v>
      </c>
      <c r="K94" s="125"/>
    </row>
    <row r="95" spans="1:11">
      <c r="A95" s="123"/>
      <c r="B95" s="115">
        <v>10</v>
      </c>
      <c r="C95" s="11" t="s">
        <v>794</v>
      </c>
      <c r="D95" s="128" t="s">
        <v>836</v>
      </c>
      <c r="E95" s="128" t="s">
        <v>802</v>
      </c>
      <c r="F95" s="249"/>
      <c r="G95" s="250"/>
      <c r="H95" s="12" t="s">
        <v>796</v>
      </c>
      <c r="I95" s="16">
        <v>3.63</v>
      </c>
      <c r="J95" s="117">
        <f t="shared" si="3"/>
        <v>36.299999999999997</v>
      </c>
      <c r="K95" s="125"/>
    </row>
    <row r="96" spans="1:11">
      <c r="A96" s="123"/>
      <c r="B96" s="115">
        <v>10</v>
      </c>
      <c r="C96" s="11" t="s">
        <v>794</v>
      </c>
      <c r="D96" s="128" t="s">
        <v>837</v>
      </c>
      <c r="E96" s="128" t="s">
        <v>803</v>
      </c>
      <c r="F96" s="249"/>
      <c r="G96" s="250"/>
      <c r="H96" s="12" t="s">
        <v>796</v>
      </c>
      <c r="I96" s="16">
        <v>4.17</v>
      </c>
      <c r="J96" s="117">
        <f t="shared" si="3"/>
        <v>41.7</v>
      </c>
      <c r="K96" s="125"/>
    </row>
    <row r="97" spans="1:11" ht="24">
      <c r="A97" s="123"/>
      <c r="B97" s="115">
        <v>30</v>
      </c>
      <c r="C97" s="11" t="s">
        <v>597</v>
      </c>
      <c r="D97" s="128" t="s">
        <v>838</v>
      </c>
      <c r="E97" s="128" t="s">
        <v>294</v>
      </c>
      <c r="F97" s="249"/>
      <c r="G97" s="250"/>
      <c r="H97" s="12" t="s">
        <v>804</v>
      </c>
      <c r="I97" s="16">
        <v>1.1399999999999999</v>
      </c>
      <c r="J97" s="117">
        <f t="shared" si="3"/>
        <v>34.199999999999996</v>
      </c>
      <c r="K97" s="125"/>
    </row>
    <row r="98" spans="1:11" ht="24">
      <c r="A98" s="123"/>
      <c r="B98" s="115">
        <v>30</v>
      </c>
      <c r="C98" s="11" t="s">
        <v>597</v>
      </c>
      <c r="D98" s="128" t="s">
        <v>839</v>
      </c>
      <c r="E98" s="128" t="s">
        <v>314</v>
      </c>
      <c r="F98" s="249"/>
      <c r="G98" s="250"/>
      <c r="H98" s="12" t="s">
        <v>804</v>
      </c>
      <c r="I98" s="16">
        <v>1.35</v>
      </c>
      <c r="J98" s="117">
        <f t="shared" si="3"/>
        <v>40.5</v>
      </c>
      <c r="K98" s="125"/>
    </row>
    <row r="99" spans="1:11" ht="24">
      <c r="A99" s="123"/>
      <c r="B99" s="115">
        <v>30</v>
      </c>
      <c r="C99" s="11" t="s">
        <v>805</v>
      </c>
      <c r="D99" s="128" t="s">
        <v>840</v>
      </c>
      <c r="E99" s="128" t="s">
        <v>294</v>
      </c>
      <c r="F99" s="249"/>
      <c r="G99" s="250"/>
      <c r="H99" s="12" t="s">
        <v>806</v>
      </c>
      <c r="I99" s="16">
        <v>1.76</v>
      </c>
      <c r="J99" s="117">
        <f t="shared" si="3"/>
        <v>52.8</v>
      </c>
      <c r="K99" s="125"/>
    </row>
    <row r="100" spans="1:11" ht="24">
      <c r="A100" s="123"/>
      <c r="B100" s="116">
        <v>30</v>
      </c>
      <c r="C100" s="13" t="s">
        <v>805</v>
      </c>
      <c r="D100" s="129" t="s">
        <v>841</v>
      </c>
      <c r="E100" s="129" t="s">
        <v>314</v>
      </c>
      <c r="F100" s="251"/>
      <c r="G100" s="252"/>
      <c r="H100" s="14" t="s">
        <v>806</v>
      </c>
      <c r="I100" s="17">
        <v>2.1800000000000002</v>
      </c>
      <c r="J100" s="118">
        <f t="shared" si="3"/>
        <v>65.400000000000006</v>
      </c>
      <c r="K100" s="125"/>
    </row>
    <row r="101" spans="1:11">
      <c r="A101" s="123"/>
      <c r="B101" s="15"/>
      <c r="C101" s="15"/>
      <c r="D101" s="15"/>
      <c r="E101" s="15"/>
      <c r="F101" s="15"/>
      <c r="G101" s="15"/>
      <c r="H101" s="15"/>
      <c r="I101" s="18" t="s">
        <v>255</v>
      </c>
      <c r="J101" s="119">
        <f>SUM(J22:J100)</f>
        <v>3960.4400000000005</v>
      </c>
      <c r="K101" s="125"/>
    </row>
    <row r="102" spans="1:11">
      <c r="A102" s="123"/>
      <c r="B102" s="15"/>
      <c r="C102" s="15"/>
      <c r="D102" s="15"/>
      <c r="E102" s="15"/>
      <c r="F102" s="15"/>
      <c r="G102" s="15"/>
      <c r="H102" s="15"/>
      <c r="I102" s="18" t="s">
        <v>857</v>
      </c>
      <c r="J102" s="119">
        <v>0</v>
      </c>
      <c r="K102" s="125"/>
    </row>
    <row r="103" spans="1:11" hidden="1" outlineLevel="1">
      <c r="A103" s="123"/>
      <c r="B103" s="15"/>
      <c r="C103" s="15"/>
      <c r="D103" s="15"/>
      <c r="E103" s="15"/>
      <c r="F103" s="15"/>
      <c r="G103" s="15"/>
      <c r="H103" s="15"/>
      <c r="J103" s="119"/>
      <c r="K103" s="125"/>
    </row>
    <row r="104" spans="1:11" collapsed="1">
      <c r="A104" s="123"/>
      <c r="B104" s="15"/>
      <c r="C104" s="15"/>
      <c r="D104" s="15"/>
      <c r="E104" s="15"/>
      <c r="F104" s="15"/>
      <c r="G104" s="15"/>
      <c r="H104" s="15"/>
      <c r="I104" s="18" t="s">
        <v>257</v>
      </c>
      <c r="J104" s="119">
        <f>SUM(J101:J103)</f>
        <v>3960.4400000000005</v>
      </c>
      <c r="K104" s="125"/>
    </row>
    <row r="105" spans="1:11">
      <c r="A105" s="6"/>
      <c r="B105" s="7"/>
      <c r="C105" s="7"/>
      <c r="D105" s="7"/>
      <c r="E105" s="7"/>
      <c r="F105" s="7"/>
      <c r="G105" s="7"/>
      <c r="H105" s="7" t="s">
        <v>842</v>
      </c>
      <c r="I105" s="7"/>
      <c r="J105" s="7"/>
      <c r="K105" s="8"/>
    </row>
    <row r="107" spans="1:11">
      <c r="H107" s="1" t="s">
        <v>850</v>
      </c>
      <c r="I107" s="95">
        <f>'Tax Invoice'!E14</f>
        <v>39.33</v>
      </c>
    </row>
    <row r="108" spans="1:11">
      <c r="H108" s="1" t="s">
        <v>705</v>
      </c>
      <c r="I108" s="95">
        <f>'Tax Invoice'!M11</f>
        <v>36.61</v>
      </c>
    </row>
    <row r="109" spans="1:11">
      <c r="H109" s="1" t="s">
        <v>708</v>
      </c>
      <c r="I109" s="95">
        <v>0</v>
      </c>
    </row>
    <row r="110" spans="1:11">
      <c r="H110" s="1" t="s">
        <v>709</v>
      </c>
      <c r="I110" s="95">
        <v>0</v>
      </c>
    </row>
    <row r="111" spans="1:11">
      <c r="H111" s="1" t="s">
        <v>706</v>
      </c>
      <c r="I111" s="95">
        <f>J101*I107</f>
        <v>155764.10520000002</v>
      </c>
    </row>
    <row r="112" spans="1:11">
      <c r="H112" s="1" t="s">
        <v>707</v>
      </c>
      <c r="I112" s="95">
        <f>J104*I107</f>
        <v>155764.10520000002</v>
      </c>
    </row>
  </sheetData>
  <mergeCells count="83">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2"/>
  <sheetViews>
    <sheetView zoomScale="90" zoomScaleNormal="90" workbookViewId="0">
      <selection activeCell="H25" sqref="H2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4">
        <f>N2/N3</f>
        <v>1</v>
      </c>
      <c r="O1" t="s">
        <v>181</v>
      </c>
    </row>
    <row r="2" spans="1:15" ht="15.75" customHeight="1">
      <c r="A2" s="123"/>
      <c r="B2" s="110" t="s">
        <v>134</v>
      </c>
      <c r="C2" s="124"/>
      <c r="D2" s="124"/>
      <c r="E2" s="124"/>
      <c r="F2" s="124"/>
      <c r="G2" s="124"/>
      <c r="H2" s="124"/>
      <c r="I2" s="124"/>
      <c r="J2" s="124"/>
      <c r="K2" s="111" t="s">
        <v>140</v>
      </c>
      <c r="L2" s="125"/>
      <c r="N2">
        <v>3960.4400000000005</v>
      </c>
      <c r="O2" t="s">
        <v>182</v>
      </c>
    </row>
    <row r="3" spans="1:15" ht="12.75" customHeight="1">
      <c r="A3" s="123"/>
      <c r="B3" s="103" t="s">
        <v>135</v>
      </c>
      <c r="C3" s="124"/>
      <c r="D3" s="124"/>
      <c r="E3" s="124"/>
      <c r="F3" s="124"/>
      <c r="G3" s="124"/>
      <c r="H3" s="124"/>
      <c r="I3" s="124"/>
      <c r="J3" s="124"/>
      <c r="K3" s="124"/>
      <c r="L3" s="125"/>
      <c r="N3">
        <v>3960.4400000000005</v>
      </c>
      <c r="O3" t="s">
        <v>183</v>
      </c>
    </row>
    <row r="4" spans="1:15" ht="12.75" customHeight="1">
      <c r="A4" s="123"/>
      <c r="B4" s="103" t="s">
        <v>136</v>
      </c>
      <c r="C4" s="124"/>
      <c r="D4" s="124"/>
      <c r="E4" s="124"/>
      <c r="F4" s="124"/>
      <c r="G4" s="124"/>
      <c r="H4" s="124"/>
      <c r="I4" s="124"/>
      <c r="J4" s="124"/>
      <c r="K4" s="124"/>
      <c r="L4" s="125"/>
    </row>
    <row r="5" spans="1:15" ht="12.75" customHeight="1">
      <c r="A5" s="123"/>
      <c r="B5" s="103" t="s">
        <v>137</v>
      </c>
      <c r="C5" s="124"/>
      <c r="D5" s="124"/>
      <c r="E5" s="124"/>
      <c r="F5" s="124"/>
      <c r="G5" s="124"/>
      <c r="H5" s="124"/>
      <c r="I5" s="124"/>
      <c r="J5" s="124"/>
      <c r="K5" s="124"/>
      <c r="L5" s="125"/>
    </row>
    <row r="6" spans="1:15" ht="12.75" customHeight="1">
      <c r="A6" s="123"/>
      <c r="B6" s="103" t="s">
        <v>138</v>
      </c>
      <c r="C6" s="124"/>
      <c r="D6" s="124"/>
      <c r="E6" s="124"/>
      <c r="F6" s="124"/>
      <c r="G6" s="124"/>
      <c r="H6" s="124"/>
      <c r="I6" s="124"/>
      <c r="J6" s="124"/>
      <c r="K6" s="124"/>
      <c r="L6" s="125"/>
    </row>
    <row r="7" spans="1:15" ht="12.75" customHeight="1">
      <c r="A7" s="123"/>
      <c r="B7" s="103" t="s">
        <v>139</v>
      </c>
      <c r="C7" s="124"/>
      <c r="D7" s="124"/>
      <c r="E7" s="124"/>
      <c r="F7" s="124"/>
      <c r="G7" s="124"/>
      <c r="H7" s="124"/>
      <c r="I7" s="124"/>
      <c r="J7" s="124"/>
      <c r="K7" s="124"/>
      <c r="L7" s="125"/>
    </row>
    <row r="8" spans="1:15" ht="12.75" customHeight="1">
      <c r="A8" s="123"/>
      <c r="B8" s="124"/>
      <c r="C8" s="124"/>
      <c r="D8" s="124"/>
      <c r="E8" s="124"/>
      <c r="F8" s="124"/>
      <c r="G8" s="124"/>
      <c r="H8" s="124"/>
      <c r="I8" s="124"/>
      <c r="J8" s="124"/>
      <c r="K8" s="124"/>
      <c r="L8" s="125"/>
    </row>
    <row r="9" spans="1:15" ht="12.75" customHeight="1">
      <c r="A9" s="123"/>
      <c r="B9" s="107" t="s">
        <v>0</v>
      </c>
      <c r="C9" s="108"/>
      <c r="D9" s="108"/>
      <c r="E9" s="108"/>
      <c r="F9" s="109"/>
      <c r="G9" s="102"/>
      <c r="H9" s="105" t="s">
        <v>7</v>
      </c>
      <c r="I9" s="124"/>
      <c r="J9" s="124"/>
      <c r="K9" s="105" t="s">
        <v>195</v>
      </c>
      <c r="L9" s="125"/>
    </row>
    <row r="10" spans="1:15" ht="15" customHeight="1">
      <c r="A10" s="123"/>
      <c r="B10" s="123" t="s">
        <v>852</v>
      </c>
      <c r="C10" s="124"/>
      <c r="D10" s="124"/>
      <c r="E10" s="124"/>
      <c r="F10" s="125"/>
      <c r="G10" s="126"/>
      <c r="H10" s="126" t="str">
        <f>B10</f>
        <v>DUCHENE ERIC</v>
      </c>
      <c r="I10" s="124"/>
      <c r="J10" s="124"/>
      <c r="K10" s="253">
        <f>IF('Orginal Invoice'!J10&lt;&gt;"",'Orginal Invoice'!J10,"")</f>
        <v>53783</v>
      </c>
      <c r="L10" s="125"/>
    </row>
    <row r="11" spans="1:15" ht="12.75" customHeight="1">
      <c r="A11" s="123"/>
      <c r="B11" s="123" t="s">
        <v>853</v>
      </c>
      <c r="C11" s="124"/>
      <c r="D11" s="124"/>
      <c r="E11" s="124"/>
      <c r="F11" s="125"/>
      <c r="G11" s="126"/>
      <c r="H11" s="126" t="str">
        <f t="shared" ref="H11:H15" si="0">B11</f>
        <v>LANGERON Maximilien</v>
      </c>
      <c r="I11" s="124"/>
      <c r="J11" s="124"/>
      <c r="K11" s="254"/>
      <c r="L11" s="125"/>
    </row>
    <row r="12" spans="1:15" ht="12.75" customHeight="1">
      <c r="A12" s="123"/>
      <c r="B12" s="123" t="s">
        <v>854</v>
      </c>
      <c r="C12" s="124"/>
      <c r="D12" s="124"/>
      <c r="E12" s="124"/>
      <c r="F12" s="125"/>
      <c r="G12" s="126"/>
      <c r="H12" s="126" t="str">
        <f t="shared" si="0"/>
        <v>900 Route de la Benoite</v>
      </c>
      <c r="I12" s="124"/>
      <c r="J12" s="124"/>
      <c r="K12" s="124"/>
      <c r="L12" s="125"/>
    </row>
    <row r="13" spans="1:15" ht="12.75" customHeight="1">
      <c r="A13" s="123"/>
      <c r="B13" s="123" t="s">
        <v>855</v>
      </c>
      <c r="C13" s="124"/>
      <c r="D13" s="124"/>
      <c r="E13" s="124"/>
      <c r="F13" s="125"/>
      <c r="G13" s="126"/>
      <c r="H13" s="126" t="str">
        <f t="shared" si="0"/>
        <v>83320 Carqueiranne</v>
      </c>
      <c r="I13" s="124"/>
      <c r="J13" s="124"/>
      <c r="K13" s="105" t="s">
        <v>11</v>
      </c>
      <c r="L13" s="125"/>
    </row>
    <row r="14" spans="1:15" ht="15" customHeight="1">
      <c r="A14" s="123"/>
      <c r="B14" s="123" t="s">
        <v>5</v>
      </c>
      <c r="C14" s="124"/>
      <c r="D14" s="124"/>
      <c r="E14" s="124"/>
      <c r="F14" s="125"/>
      <c r="G14" s="126"/>
      <c r="H14" s="126" t="str">
        <f t="shared" si="0"/>
        <v>France</v>
      </c>
      <c r="I14" s="124"/>
      <c r="J14" s="124"/>
      <c r="K14" s="255">
        <f>'Orginal Invoice'!J14</f>
        <v>45377</v>
      </c>
      <c r="L14" s="125"/>
    </row>
    <row r="15" spans="1:15" ht="15" customHeight="1">
      <c r="A15" s="123"/>
      <c r="B15" s="130" t="s">
        <v>856</v>
      </c>
      <c r="C15" s="7"/>
      <c r="D15" s="7"/>
      <c r="E15" s="7"/>
      <c r="F15" s="8"/>
      <c r="G15" s="126"/>
      <c r="H15" s="131" t="str">
        <f t="shared" si="0"/>
        <v>EORI: FR40249442100025</v>
      </c>
      <c r="I15" s="124"/>
      <c r="J15" s="124"/>
      <c r="K15" s="256"/>
      <c r="L15" s="125"/>
    </row>
    <row r="16" spans="1:15" ht="15" customHeight="1">
      <c r="A16" s="123"/>
      <c r="B16" s="124"/>
      <c r="C16" s="124"/>
      <c r="D16" s="124"/>
      <c r="E16" s="124"/>
      <c r="F16" s="124"/>
      <c r="G16" s="124"/>
      <c r="H16" s="124"/>
      <c r="I16" s="10" t="s">
        <v>142</v>
      </c>
      <c r="J16" s="10" t="s">
        <v>142</v>
      </c>
      <c r="K16" s="19">
        <v>42183</v>
      </c>
      <c r="L16" s="125"/>
    </row>
    <row r="17" spans="1:12" ht="12.75" customHeight="1">
      <c r="A17" s="123"/>
      <c r="B17" s="124" t="s">
        <v>925</v>
      </c>
      <c r="C17" s="124"/>
      <c r="D17" s="124"/>
      <c r="E17" s="124"/>
      <c r="F17" s="124"/>
      <c r="G17" s="124"/>
      <c r="H17" s="124"/>
      <c r="I17" s="10" t="s">
        <v>143</v>
      </c>
      <c r="J17" s="10" t="s">
        <v>143</v>
      </c>
      <c r="K17" s="19" t="str">
        <f>IF('Orginal Invoice'!J17&lt;&gt;"",'Orginal Invoice'!J17,"")</f>
        <v>Mina</v>
      </c>
      <c r="L17" s="125"/>
    </row>
    <row r="18" spans="1:12" ht="18" customHeight="1">
      <c r="A18" s="123"/>
      <c r="B18" s="124" t="s">
        <v>926</v>
      </c>
      <c r="C18" s="124"/>
      <c r="D18" s="124"/>
      <c r="E18" s="124"/>
      <c r="F18" s="124"/>
      <c r="G18" s="124"/>
      <c r="H18" s="124"/>
      <c r="I18" s="104" t="s">
        <v>258</v>
      </c>
      <c r="J18" s="104" t="s">
        <v>258</v>
      </c>
      <c r="K18" s="112" t="s">
        <v>133</v>
      </c>
      <c r="L18" s="125"/>
    </row>
    <row r="19" spans="1:12" ht="12.75" customHeight="1">
      <c r="A19" s="123"/>
      <c r="B19" s="124"/>
      <c r="C19" s="124"/>
      <c r="D19" s="124"/>
      <c r="E19" s="124"/>
      <c r="F19" s="124"/>
      <c r="G19" s="124"/>
      <c r="H19" s="124"/>
      <c r="I19" s="124"/>
      <c r="J19" s="124"/>
      <c r="K19" s="124"/>
      <c r="L19" s="125"/>
    </row>
    <row r="20" spans="1:12" ht="12.75" customHeight="1">
      <c r="A20" s="123"/>
      <c r="B20" s="106" t="s">
        <v>198</v>
      </c>
      <c r="C20" s="106" t="s">
        <v>199</v>
      </c>
      <c r="D20" s="106" t="s">
        <v>284</v>
      </c>
      <c r="E20" s="127" t="s">
        <v>200</v>
      </c>
      <c r="F20" s="257" t="s">
        <v>201</v>
      </c>
      <c r="G20" s="258"/>
      <c r="H20" s="106" t="s">
        <v>169</v>
      </c>
      <c r="I20" s="106" t="s">
        <v>202</v>
      </c>
      <c r="J20" s="106" t="s">
        <v>202</v>
      </c>
      <c r="K20" s="106" t="s">
        <v>21</v>
      </c>
      <c r="L20" s="125"/>
    </row>
    <row r="21" spans="1:12" ht="12.75" customHeight="1">
      <c r="A21" s="123"/>
      <c r="B21" s="113"/>
      <c r="C21" s="113"/>
      <c r="D21" s="113"/>
      <c r="E21" s="114"/>
      <c r="F21" s="259"/>
      <c r="G21" s="260"/>
      <c r="H21" s="113" t="s">
        <v>141</v>
      </c>
      <c r="I21" s="113"/>
      <c r="J21" s="113"/>
      <c r="K21" s="113"/>
      <c r="L21" s="125"/>
    </row>
    <row r="22" spans="1:12" ht="24" customHeight="1">
      <c r="A22" s="123"/>
      <c r="B22" s="115">
        <f>'Tax Invoice'!D18</f>
        <v>80</v>
      </c>
      <c r="C22" s="11" t="s">
        <v>722</v>
      </c>
      <c r="D22" s="11" t="s">
        <v>807</v>
      </c>
      <c r="E22" s="128" t="s">
        <v>25</v>
      </c>
      <c r="F22" s="249"/>
      <c r="G22" s="250"/>
      <c r="H22" s="12" t="s">
        <v>723</v>
      </c>
      <c r="I22" s="16">
        <f t="shared" ref="I22:I53" si="1">ROUNDUP(J22*$N$1,2)</f>
        <v>0.39</v>
      </c>
      <c r="J22" s="16">
        <v>0.39</v>
      </c>
      <c r="K22" s="117">
        <f t="shared" ref="K22:K53" si="2">I22*B22</f>
        <v>31.200000000000003</v>
      </c>
      <c r="L22" s="125"/>
    </row>
    <row r="23" spans="1:12" ht="24" customHeight="1">
      <c r="A23" s="123"/>
      <c r="B23" s="115">
        <f>'Tax Invoice'!D19</f>
        <v>80</v>
      </c>
      <c r="C23" s="11" t="s">
        <v>722</v>
      </c>
      <c r="D23" s="11" t="s">
        <v>808</v>
      </c>
      <c r="E23" s="128" t="s">
        <v>26</v>
      </c>
      <c r="F23" s="249"/>
      <c r="G23" s="250"/>
      <c r="H23" s="12" t="s">
        <v>723</v>
      </c>
      <c r="I23" s="16">
        <f t="shared" si="1"/>
        <v>0.46</v>
      </c>
      <c r="J23" s="16">
        <v>0.46</v>
      </c>
      <c r="K23" s="117">
        <f t="shared" si="2"/>
        <v>36.800000000000004</v>
      </c>
      <c r="L23" s="125"/>
    </row>
    <row r="24" spans="1:12" ht="24" customHeight="1">
      <c r="A24" s="123"/>
      <c r="B24" s="115">
        <f>'Tax Invoice'!D20</f>
        <v>30</v>
      </c>
      <c r="C24" s="11" t="s">
        <v>724</v>
      </c>
      <c r="D24" s="11" t="s">
        <v>724</v>
      </c>
      <c r="E24" s="128" t="s">
        <v>637</v>
      </c>
      <c r="F24" s="249"/>
      <c r="G24" s="250"/>
      <c r="H24" s="12" t="s">
        <v>843</v>
      </c>
      <c r="I24" s="16">
        <f t="shared" si="1"/>
        <v>0.17</v>
      </c>
      <c r="J24" s="16">
        <v>0.17</v>
      </c>
      <c r="K24" s="117">
        <f t="shared" si="2"/>
        <v>5.1000000000000005</v>
      </c>
      <c r="L24" s="125"/>
    </row>
    <row r="25" spans="1:12" ht="36" customHeight="1">
      <c r="A25" s="123"/>
      <c r="B25" s="115">
        <f>'Tax Invoice'!D21</f>
        <v>30</v>
      </c>
      <c r="C25" s="11" t="s">
        <v>725</v>
      </c>
      <c r="D25" s="11" t="s">
        <v>725</v>
      </c>
      <c r="E25" s="128" t="s">
        <v>107</v>
      </c>
      <c r="F25" s="249"/>
      <c r="G25" s="250"/>
      <c r="H25" s="12" t="s">
        <v>844</v>
      </c>
      <c r="I25" s="16">
        <f t="shared" si="1"/>
        <v>1.2</v>
      </c>
      <c r="J25" s="16">
        <v>1.2</v>
      </c>
      <c r="K25" s="117">
        <f t="shared" si="2"/>
        <v>36</v>
      </c>
      <c r="L25" s="125"/>
    </row>
    <row r="26" spans="1:12" ht="36" customHeight="1">
      <c r="A26" s="123"/>
      <c r="B26" s="115">
        <f>'Tax Invoice'!D22</f>
        <v>30</v>
      </c>
      <c r="C26" s="11" t="s">
        <v>725</v>
      </c>
      <c r="D26" s="11" t="s">
        <v>725</v>
      </c>
      <c r="E26" s="128" t="s">
        <v>265</v>
      </c>
      <c r="F26" s="249"/>
      <c r="G26" s="250"/>
      <c r="H26" s="12" t="s">
        <v>844</v>
      </c>
      <c r="I26" s="16">
        <f t="shared" si="1"/>
        <v>1.2</v>
      </c>
      <c r="J26" s="16">
        <v>1.2</v>
      </c>
      <c r="K26" s="117">
        <f t="shared" si="2"/>
        <v>36</v>
      </c>
      <c r="L26" s="125"/>
    </row>
    <row r="27" spans="1:12" ht="36" customHeight="1">
      <c r="A27" s="123"/>
      <c r="B27" s="115">
        <f>'Tax Invoice'!D23</f>
        <v>30</v>
      </c>
      <c r="C27" s="11" t="s">
        <v>726</v>
      </c>
      <c r="D27" s="11" t="s">
        <v>726</v>
      </c>
      <c r="E27" s="128" t="s">
        <v>635</v>
      </c>
      <c r="F27" s="249"/>
      <c r="G27" s="250"/>
      <c r="H27" s="12" t="s">
        <v>845</v>
      </c>
      <c r="I27" s="16">
        <f t="shared" si="1"/>
        <v>1.2</v>
      </c>
      <c r="J27" s="16">
        <v>1.2</v>
      </c>
      <c r="K27" s="117">
        <f t="shared" si="2"/>
        <v>36</v>
      </c>
      <c r="L27" s="125"/>
    </row>
    <row r="28" spans="1:12" ht="36" customHeight="1">
      <c r="A28" s="123"/>
      <c r="B28" s="115">
        <f>'Tax Invoice'!D24</f>
        <v>30</v>
      </c>
      <c r="C28" s="11" t="s">
        <v>727</v>
      </c>
      <c r="D28" s="11" t="s">
        <v>727</v>
      </c>
      <c r="E28" s="128" t="s">
        <v>728</v>
      </c>
      <c r="F28" s="249"/>
      <c r="G28" s="250"/>
      <c r="H28" s="12" t="s">
        <v>846</v>
      </c>
      <c r="I28" s="16">
        <f t="shared" si="1"/>
        <v>1.83</v>
      </c>
      <c r="J28" s="16">
        <v>1.83</v>
      </c>
      <c r="K28" s="117">
        <f t="shared" si="2"/>
        <v>54.900000000000006</v>
      </c>
      <c r="L28" s="125"/>
    </row>
    <row r="29" spans="1:12" ht="36" customHeight="1">
      <c r="A29" s="123"/>
      <c r="B29" s="115">
        <f>'Tax Invoice'!D25</f>
        <v>30</v>
      </c>
      <c r="C29" s="11" t="s">
        <v>727</v>
      </c>
      <c r="D29" s="11" t="s">
        <v>727</v>
      </c>
      <c r="E29" s="128" t="s">
        <v>729</v>
      </c>
      <c r="F29" s="249"/>
      <c r="G29" s="250"/>
      <c r="H29" s="12" t="s">
        <v>846</v>
      </c>
      <c r="I29" s="16">
        <f t="shared" si="1"/>
        <v>1.83</v>
      </c>
      <c r="J29" s="16">
        <v>1.83</v>
      </c>
      <c r="K29" s="117">
        <f t="shared" si="2"/>
        <v>54.900000000000006</v>
      </c>
      <c r="L29" s="125"/>
    </row>
    <row r="30" spans="1:12" ht="24" customHeight="1">
      <c r="A30" s="123"/>
      <c r="B30" s="115">
        <f>'Tax Invoice'!D26</f>
        <v>30</v>
      </c>
      <c r="C30" s="11" t="s">
        <v>730</v>
      </c>
      <c r="D30" s="11" t="s">
        <v>730</v>
      </c>
      <c r="E30" s="128" t="s">
        <v>23</v>
      </c>
      <c r="F30" s="249" t="s">
        <v>583</v>
      </c>
      <c r="G30" s="250"/>
      <c r="H30" s="12" t="s">
        <v>731</v>
      </c>
      <c r="I30" s="16">
        <f t="shared" si="1"/>
        <v>0.53</v>
      </c>
      <c r="J30" s="16">
        <v>0.53</v>
      </c>
      <c r="K30" s="117">
        <f t="shared" si="2"/>
        <v>15.9</v>
      </c>
      <c r="L30" s="125"/>
    </row>
    <row r="31" spans="1:12" ht="24" customHeight="1">
      <c r="A31" s="123"/>
      <c r="B31" s="115">
        <f>'Tax Invoice'!D27</f>
        <v>30</v>
      </c>
      <c r="C31" s="11" t="s">
        <v>730</v>
      </c>
      <c r="D31" s="11" t="s">
        <v>730</v>
      </c>
      <c r="E31" s="128" t="s">
        <v>25</v>
      </c>
      <c r="F31" s="249" t="s">
        <v>583</v>
      </c>
      <c r="G31" s="250"/>
      <c r="H31" s="12" t="s">
        <v>731</v>
      </c>
      <c r="I31" s="16">
        <f t="shared" si="1"/>
        <v>0.53</v>
      </c>
      <c r="J31" s="16">
        <v>0.53</v>
      </c>
      <c r="K31" s="117">
        <f t="shared" si="2"/>
        <v>15.9</v>
      </c>
      <c r="L31" s="125"/>
    </row>
    <row r="32" spans="1:12" ht="24" customHeight="1">
      <c r="A32" s="123"/>
      <c r="B32" s="115">
        <f>'Tax Invoice'!D28</f>
        <v>30</v>
      </c>
      <c r="C32" s="11" t="s">
        <v>730</v>
      </c>
      <c r="D32" s="11" t="s">
        <v>730</v>
      </c>
      <c r="E32" s="128" t="s">
        <v>26</v>
      </c>
      <c r="F32" s="249" t="s">
        <v>583</v>
      </c>
      <c r="G32" s="250"/>
      <c r="H32" s="12" t="s">
        <v>731</v>
      </c>
      <c r="I32" s="16">
        <f t="shared" si="1"/>
        <v>0.53</v>
      </c>
      <c r="J32" s="16">
        <v>0.53</v>
      </c>
      <c r="K32" s="117">
        <f t="shared" si="2"/>
        <v>15.9</v>
      </c>
      <c r="L32" s="125"/>
    </row>
    <row r="33" spans="1:12" ht="24" customHeight="1">
      <c r="A33" s="123"/>
      <c r="B33" s="115">
        <f>'Tax Invoice'!D29</f>
        <v>40</v>
      </c>
      <c r="C33" s="11" t="s">
        <v>732</v>
      </c>
      <c r="D33" s="11" t="s">
        <v>732</v>
      </c>
      <c r="E33" s="128" t="s">
        <v>733</v>
      </c>
      <c r="F33" s="249"/>
      <c r="G33" s="250"/>
      <c r="H33" s="12" t="s">
        <v>734</v>
      </c>
      <c r="I33" s="16">
        <f t="shared" si="1"/>
        <v>0.37</v>
      </c>
      <c r="J33" s="16">
        <v>0.37</v>
      </c>
      <c r="K33" s="117">
        <f t="shared" si="2"/>
        <v>14.8</v>
      </c>
      <c r="L33" s="125"/>
    </row>
    <row r="34" spans="1:12" ht="36" customHeight="1">
      <c r="A34" s="123"/>
      <c r="B34" s="115">
        <f>'Tax Invoice'!D30</f>
        <v>30</v>
      </c>
      <c r="C34" s="11" t="s">
        <v>735</v>
      </c>
      <c r="D34" s="11" t="s">
        <v>735</v>
      </c>
      <c r="E34" s="128" t="s">
        <v>239</v>
      </c>
      <c r="F34" s="249"/>
      <c r="G34" s="250"/>
      <c r="H34" s="12" t="s">
        <v>847</v>
      </c>
      <c r="I34" s="16">
        <f t="shared" si="1"/>
        <v>0.96</v>
      </c>
      <c r="J34" s="16">
        <v>0.96</v>
      </c>
      <c r="K34" s="117">
        <f t="shared" si="2"/>
        <v>28.799999999999997</v>
      </c>
      <c r="L34" s="125"/>
    </row>
    <row r="35" spans="1:12" ht="24" customHeight="1">
      <c r="A35" s="123"/>
      <c r="B35" s="115">
        <f>'Tax Invoice'!D31</f>
        <v>40</v>
      </c>
      <c r="C35" s="11" t="s">
        <v>736</v>
      </c>
      <c r="D35" s="11" t="s">
        <v>736</v>
      </c>
      <c r="E35" s="128" t="s">
        <v>25</v>
      </c>
      <c r="F35" s="249" t="s">
        <v>737</v>
      </c>
      <c r="G35" s="250"/>
      <c r="H35" s="12" t="s">
        <v>738</v>
      </c>
      <c r="I35" s="16">
        <f t="shared" si="1"/>
        <v>0.48</v>
      </c>
      <c r="J35" s="16">
        <v>0.48</v>
      </c>
      <c r="K35" s="117">
        <f t="shared" si="2"/>
        <v>19.2</v>
      </c>
      <c r="L35" s="125"/>
    </row>
    <row r="36" spans="1:12" ht="24" customHeight="1">
      <c r="A36" s="123"/>
      <c r="B36" s="115">
        <f>'Tax Invoice'!D32</f>
        <v>40</v>
      </c>
      <c r="C36" s="11" t="s">
        <v>736</v>
      </c>
      <c r="D36" s="11" t="s">
        <v>736</v>
      </c>
      <c r="E36" s="128" t="s">
        <v>25</v>
      </c>
      <c r="F36" s="249" t="s">
        <v>733</v>
      </c>
      <c r="G36" s="250"/>
      <c r="H36" s="12" t="s">
        <v>738</v>
      </c>
      <c r="I36" s="16">
        <f t="shared" si="1"/>
        <v>0.48</v>
      </c>
      <c r="J36" s="16">
        <v>0.48</v>
      </c>
      <c r="K36" s="117">
        <f t="shared" si="2"/>
        <v>19.2</v>
      </c>
      <c r="L36" s="125"/>
    </row>
    <row r="37" spans="1:12" ht="24" customHeight="1">
      <c r="A37" s="123"/>
      <c r="B37" s="115">
        <f>'Tax Invoice'!D33</f>
        <v>40</v>
      </c>
      <c r="C37" s="11" t="s">
        <v>736</v>
      </c>
      <c r="D37" s="11" t="s">
        <v>736</v>
      </c>
      <c r="E37" s="128" t="s">
        <v>26</v>
      </c>
      <c r="F37" s="249" t="s">
        <v>737</v>
      </c>
      <c r="G37" s="250"/>
      <c r="H37" s="12" t="s">
        <v>738</v>
      </c>
      <c r="I37" s="16">
        <f t="shared" si="1"/>
        <v>0.48</v>
      </c>
      <c r="J37" s="16">
        <v>0.48</v>
      </c>
      <c r="K37" s="117">
        <f t="shared" si="2"/>
        <v>19.2</v>
      </c>
      <c r="L37" s="125"/>
    </row>
    <row r="38" spans="1:12" ht="24" customHeight="1">
      <c r="A38" s="123"/>
      <c r="B38" s="115">
        <f>'Tax Invoice'!D34</f>
        <v>40</v>
      </c>
      <c r="C38" s="11" t="s">
        <v>736</v>
      </c>
      <c r="D38" s="11" t="s">
        <v>736</v>
      </c>
      <c r="E38" s="128" t="s">
        <v>26</v>
      </c>
      <c r="F38" s="249" t="s">
        <v>733</v>
      </c>
      <c r="G38" s="250"/>
      <c r="H38" s="12" t="s">
        <v>738</v>
      </c>
      <c r="I38" s="16">
        <f t="shared" si="1"/>
        <v>0.48</v>
      </c>
      <c r="J38" s="16">
        <v>0.48</v>
      </c>
      <c r="K38" s="117">
        <f t="shared" si="2"/>
        <v>19.2</v>
      </c>
      <c r="L38" s="125"/>
    </row>
    <row r="39" spans="1:12" ht="24" customHeight="1">
      <c r="A39" s="123"/>
      <c r="B39" s="115">
        <f>'Tax Invoice'!D35</f>
        <v>2</v>
      </c>
      <c r="C39" s="11" t="s">
        <v>739</v>
      </c>
      <c r="D39" s="11" t="s">
        <v>739</v>
      </c>
      <c r="E39" s="128"/>
      <c r="F39" s="249"/>
      <c r="G39" s="250"/>
      <c r="H39" s="12" t="s">
        <v>740</v>
      </c>
      <c r="I39" s="16">
        <f t="shared" si="1"/>
        <v>68.599999999999994</v>
      </c>
      <c r="J39" s="16">
        <v>68.599999999999994</v>
      </c>
      <c r="K39" s="117">
        <f t="shared" si="2"/>
        <v>137.19999999999999</v>
      </c>
      <c r="L39" s="125"/>
    </row>
    <row r="40" spans="1:12" ht="24" customHeight="1">
      <c r="A40" s="123"/>
      <c r="B40" s="115">
        <f>'Tax Invoice'!D36</f>
        <v>2</v>
      </c>
      <c r="C40" s="11" t="s">
        <v>741</v>
      </c>
      <c r="D40" s="11" t="s">
        <v>741</v>
      </c>
      <c r="E40" s="128"/>
      <c r="F40" s="249"/>
      <c r="G40" s="250"/>
      <c r="H40" s="12" t="s">
        <v>742</v>
      </c>
      <c r="I40" s="16">
        <f t="shared" si="1"/>
        <v>79.25</v>
      </c>
      <c r="J40" s="16">
        <v>79.25</v>
      </c>
      <c r="K40" s="117">
        <f t="shared" si="2"/>
        <v>158.5</v>
      </c>
      <c r="L40" s="125"/>
    </row>
    <row r="41" spans="1:12" ht="24" customHeight="1">
      <c r="A41" s="123"/>
      <c r="B41" s="115">
        <f>'Tax Invoice'!D37</f>
        <v>30</v>
      </c>
      <c r="C41" s="11" t="s">
        <v>743</v>
      </c>
      <c r="D41" s="11" t="s">
        <v>743</v>
      </c>
      <c r="E41" s="128" t="s">
        <v>25</v>
      </c>
      <c r="F41" s="249" t="s">
        <v>733</v>
      </c>
      <c r="G41" s="250"/>
      <c r="H41" s="12" t="s">
        <v>744</v>
      </c>
      <c r="I41" s="16">
        <f t="shared" si="1"/>
        <v>0.42</v>
      </c>
      <c r="J41" s="16">
        <v>0.42</v>
      </c>
      <c r="K41" s="117">
        <f t="shared" si="2"/>
        <v>12.6</v>
      </c>
      <c r="L41" s="125"/>
    </row>
    <row r="42" spans="1:12" ht="24" customHeight="1">
      <c r="A42" s="123"/>
      <c r="B42" s="115">
        <f>'Tax Invoice'!D38</f>
        <v>30</v>
      </c>
      <c r="C42" s="11" t="s">
        <v>743</v>
      </c>
      <c r="D42" s="11" t="s">
        <v>743</v>
      </c>
      <c r="E42" s="128" t="s">
        <v>26</v>
      </c>
      <c r="F42" s="249" t="s">
        <v>733</v>
      </c>
      <c r="G42" s="250"/>
      <c r="H42" s="12" t="s">
        <v>744</v>
      </c>
      <c r="I42" s="16">
        <f t="shared" si="1"/>
        <v>0.42</v>
      </c>
      <c r="J42" s="16">
        <v>0.42</v>
      </c>
      <c r="K42" s="117">
        <f t="shared" si="2"/>
        <v>12.6</v>
      </c>
      <c r="L42" s="125"/>
    </row>
    <row r="43" spans="1:12" ht="24" customHeight="1">
      <c r="A43" s="123"/>
      <c r="B43" s="115">
        <f>'Tax Invoice'!D39</f>
        <v>30</v>
      </c>
      <c r="C43" s="11" t="s">
        <v>588</v>
      </c>
      <c r="D43" s="11" t="s">
        <v>809</v>
      </c>
      <c r="E43" s="128" t="s">
        <v>590</v>
      </c>
      <c r="F43" s="249" t="s">
        <v>107</v>
      </c>
      <c r="G43" s="250"/>
      <c r="H43" s="12" t="s">
        <v>745</v>
      </c>
      <c r="I43" s="16">
        <f t="shared" si="1"/>
        <v>0.96</v>
      </c>
      <c r="J43" s="16">
        <v>0.96</v>
      </c>
      <c r="K43" s="117">
        <f t="shared" si="2"/>
        <v>28.799999999999997</v>
      </c>
      <c r="L43" s="125"/>
    </row>
    <row r="44" spans="1:12" ht="24" customHeight="1">
      <c r="A44" s="123"/>
      <c r="B44" s="115">
        <f>'Tax Invoice'!D40</f>
        <v>30</v>
      </c>
      <c r="C44" s="11" t="s">
        <v>588</v>
      </c>
      <c r="D44" s="11" t="s">
        <v>810</v>
      </c>
      <c r="E44" s="128" t="s">
        <v>746</v>
      </c>
      <c r="F44" s="249" t="s">
        <v>107</v>
      </c>
      <c r="G44" s="250"/>
      <c r="H44" s="12" t="s">
        <v>745</v>
      </c>
      <c r="I44" s="16">
        <f t="shared" si="1"/>
        <v>1.19</v>
      </c>
      <c r="J44" s="16">
        <v>1.19</v>
      </c>
      <c r="K44" s="117">
        <f t="shared" si="2"/>
        <v>35.699999999999996</v>
      </c>
      <c r="L44" s="125"/>
    </row>
    <row r="45" spans="1:12" ht="24" customHeight="1">
      <c r="A45" s="123"/>
      <c r="B45" s="115">
        <f>'Tax Invoice'!D41</f>
        <v>30</v>
      </c>
      <c r="C45" s="11" t="s">
        <v>747</v>
      </c>
      <c r="D45" s="11" t="s">
        <v>811</v>
      </c>
      <c r="E45" s="128" t="s">
        <v>590</v>
      </c>
      <c r="F45" s="249" t="s">
        <v>239</v>
      </c>
      <c r="G45" s="250"/>
      <c r="H45" s="12" t="s">
        <v>748</v>
      </c>
      <c r="I45" s="16">
        <f t="shared" si="1"/>
        <v>1.07</v>
      </c>
      <c r="J45" s="16">
        <v>1.07</v>
      </c>
      <c r="K45" s="117">
        <f t="shared" si="2"/>
        <v>32.1</v>
      </c>
      <c r="L45" s="125"/>
    </row>
    <row r="46" spans="1:12" ht="24" customHeight="1">
      <c r="A46" s="123"/>
      <c r="B46" s="115">
        <f>'Tax Invoice'!D42</f>
        <v>30</v>
      </c>
      <c r="C46" s="11" t="s">
        <v>747</v>
      </c>
      <c r="D46" s="11" t="s">
        <v>812</v>
      </c>
      <c r="E46" s="128" t="s">
        <v>572</v>
      </c>
      <c r="F46" s="249" t="s">
        <v>239</v>
      </c>
      <c r="G46" s="250"/>
      <c r="H46" s="12" t="s">
        <v>748</v>
      </c>
      <c r="I46" s="16">
        <f t="shared" si="1"/>
        <v>1.26</v>
      </c>
      <c r="J46" s="16">
        <v>1.26</v>
      </c>
      <c r="K46" s="117">
        <f t="shared" si="2"/>
        <v>37.799999999999997</v>
      </c>
      <c r="L46" s="125"/>
    </row>
    <row r="47" spans="1:12" ht="24" customHeight="1">
      <c r="A47" s="123"/>
      <c r="B47" s="115">
        <f>'Tax Invoice'!D43</f>
        <v>30</v>
      </c>
      <c r="C47" s="11" t="s">
        <v>747</v>
      </c>
      <c r="D47" s="11" t="s">
        <v>813</v>
      </c>
      <c r="E47" s="128" t="s">
        <v>746</v>
      </c>
      <c r="F47" s="249" t="s">
        <v>239</v>
      </c>
      <c r="G47" s="250"/>
      <c r="H47" s="12" t="s">
        <v>748</v>
      </c>
      <c r="I47" s="16">
        <f t="shared" si="1"/>
        <v>1.34</v>
      </c>
      <c r="J47" s="16">
        <v>1.34</v>
      </c>
      <c r="K47" s="117">
        <f t="shared" si="2"/>
        <v>40.200000000000003</v>
      </c>
      <c r="L47" s="125"/>
    </row>
    <row r="48" spans="1:12" ht="24" customHeight="1">
      <c r="A48" s="123"/>
      <c r="B48" s="115">
        <f>'Tax Invoice'!D44</f>
        <v>30</v>
      </c>
      <c r="C48" s="11" t="s">
        <v>747</v>
      </c>
      <c r="D48" s="11" t="s">
        <v>814</v>
      </c>
      <c r="E48" s="128" t="s">
        <v>749</v>
      </c>
      <c r="F48" s="249" t="s">
        <v>239</v>
      </c>
      <c r="G48" s="250"/>
      <c r="H48" s="12" t="s">
        <v>748</v>
      </c>
      <c r="I48" s="16">
        <f t="shared" si="1"/>
        <v>1.65</v>
      </c>
      <c r="J48" s="16">
        <v>1.65</v>
      </c>
      <c r="K48" s="117">
        <f t="shared" si="2"/>
        <v>49.5</v>
      </c>
      <c r="L48" s="125"/>
    </row>
    <row r="49" spans="1:12" ht="24" customHeight="1">
      <c r="A49" s="123"/>
      <c r="B49" s="115">
        <f>'Tax Invoice'!D45</f>
        <v>30</v>
      </c>
      <c r="C49" s="11" t="s">
        <v>747</v>
      </c>
      <c r="D49" s="11" t="s">
        <v>815</v>
      </c>
      <c r="E49" s="128" t="s">
        <v>298</v>
      </c>
      <c r="F49" s="249" t="s">
        <v>239</v>
      </c>
      <c r="G49" s="250"/>
      <c r="H49" s="12" t="s">
        <v>748</v>
      </c>
      <c r="I49" s="16">
        <f t="shared" si="1"/>
        <v>1.94</v>
      </c>
      <c r="J49" s="16">
        <v>1.94</v>
      </c>
      <c r="K49" s="117">
        <f t="shared" si="2"/>
        <v>58.199999999999996</v>
      </c>
      <c r="L49" s="125"/>
    </row>
    <row r="50" spans="1:12" ht="36" customHeight="1">
      <c r="A50" s="123"/>
      <c r="B50" s="115">
        <f>'Tax Invoice'!D46</f>
        <v>10</v>
      </c>
      <c r="C50" s="11" t="s">
        <v>750</v>
      </c>
      <c r="D50" s="11" t="s">
        <v>750</v>
      </c>
      <c r="E50" s="128"/>
      <c r="F50" s="249"/>
      <c r="G50" s="250"/>
      <c r="H50" s="12" t="s">
        <v>751</v>
      </c>
      <c r="I50" s="16">
        <f t="shared" si="1"/>
        <v>28.28</v>
      </c>
      <c r="J50" s="16">
        <v>28.28</v>
      </c>
      <c r="K50" s="117">
        <f t="shared" si="2"/>
        <v>282.8</v>
      </c>
      <c r="L50" s="125"/>
    </row>
    <row r="51" spans="1:12" ht="48" customHeight="1">
      <c r="A51" s="123"/>
      <c r="B51" s="115">
        <f>'Tax Invoice'!D47</f>
        <v>4</v>
      </c>
      <c r="C51" s="11" t="s">
        <v>530</v>
      </c>
      <c r="D51" s="11" t="s">
        <v>530</v>
      </c>
      <c r="E51" s="128" t="s">
        <v>699</v>
      </c>
      <c r="F51" s="249"/>
      <c r="G51" s="250"/>
      <c r="H51" s="12" t="s">
        <v>752</v>
      </c>
      <c r="I51" s="16">
        <f t="shared" si="1"/>
        <v>30.26</v>
      </c>
      <c r="J51" s="16">
        <v>30.26</v>
      </c>
      <c r="K51" s="117">
        <f t="shared" si="2"/>
        <v>121.04</v>
      </c>
      <c r="L51" s="125"/>
    </row>
    <row r="52" spans="1:12" ht="36" customHeight="1">
      <c r="A52" s="123"/>
      <c r="B52" s="115">
        <f>'Tax Invoice'!D48</f>
        <v>30</v>
      </c>
      <c r="C52" s="11" t="s">
        <v>753</v>
      </c>
      <c r="D52" s="11" t="s">
        <v>753</v>
      </c>
      <c r="E52" s="128"/>
      <c r="F52" s="249"/>
      <c r="G52" s="250"/>
      <c r="H52" s="12" t="s">
        <v>754</v>
      </c>
      <c r="I52" s="16">
        <f t="shared" si="1"/>
        <v>1.64</v>
      </c>
      <c r="J52" s="16">
        <v>1.64</v>
      </c>
      <c r="K52" s="117">
        <f t="shared" si="2"/>
        <v>49.199999999999996</v>
      </c>
      <c r="L52" s="125"/>
    </row>
    <row r="53" spans="1:12" ht="24" customHeight="1">
      <c r="A53" s="123"/>
      <c r="B53" s="115">
        <f>'Tax Invoice'!D49</f>
        <v>30</v>
      </c>
      <c r="C53" s="11" t="s">
        <v>755</v>
      </c>
      <c r="D53" s="11" t="s">
        <v>755</v>
      </c>
      <c r="E53" s="128"/>
      <c r="F53" s="249"/>
      <c r="G53" s="250"/>
      <c r="H53" s="12" t="s">
        <v>756</v>
      </c>
      <c r="I53" s="16">
        <f t="shared" si="1"/>
        <v>2.04</v>
      </c>
      <c r="J53" s="16">
        <v>2.04</v>
      </c>
      <c r="K53" s="117">
        <f t="shared" si="2"/>
        <v>61.2</v>
      </c>
      <c r="L53" s="125"/>
    </row>
    <row r="54" spans="1:12" ht="36" customHeight="1">
      <c r="A54" s="123"/>
      <c r="B54" s="115">
        <f>'Tax Invoice'!D50</f>
        <v>30</v>
      </c>
      <c r="C54" s="11" t="s">
        <v>757</v>
      </c>
      <c r="D54" s="11" t="s">
        <v>816</v>
      </c>
      <c r="E54" s="128" t="s">
        <v>273</v>
      </c>
      <c r="F54" s="249"/>
      <c r="G54" s="250"/>
      <c r="H54" s="12" t="s">
        <v>758</v>
      </c>
      <c r="I54" s="16">
        <f t="shared" ref="I54:I85" si="3">ROUNDUP(J54*$N$1,2)</f>
        <v>1.74</v>
      </c>
      <c r="J54" s="16">
        <v>1.74</v>
      </c>
      <c r="K54" s="117">
        <f t="shared" ref="K54:K85" si="4">I54*B54</f>
        <v>52.2</v>
      </c>
      <c r="L54" s="125"/>
    </row>
    <row r="55" spans="1:12" ht="36" customHeight="1">
      <c r="A55" s="123"/>
      <c r="B55" s="115">
        <f>'Tax Invoice'!D51</f>
        <v>30</v>
      </c>
      <c r="C55" s="11" t="s">
        <v>757</v>
      </c>
      <c r="D55" s="11" t="s">
        <v>817</v>
      </c>
      <c r="E55" s="128" t="s">
        <v>272</v>
      </c>
      <c r="F55" s="249"/>
      <c r="G55" s="250"/>
      <c r="H55" s="12" t="s">
        <v>758</v>
      </c>
      <c r="I55" s="16">
        <f t="shared" si="3"/>
        <v>1.74</v>
      </c>
      <c r="J55" s="16">
        <v>1.74</v>
      </c>
      <c r="K55" s="117">
        <f t="shared" si="4"/>
        <v>52.2</v>
      </c>
      <c r="L55" s="125"/>
    </row>
    <row r="56" spans="1:12" ht="36" customHeight="1">
      <c r="A56" s="123"/>
      <c r="B56" s="115">
        <f>'Tax Invoice'!D52</f>
        <v>30</v>
      </c>
      <c r="C56" s="11" t="s">
        <v>757</v>
      </c>
      <c r="D56" s="11" t="s">
        <v>818</v>
      </c>
      <c r="E56" s="128" t="s">
        <v>759</v>
      </c>
      <c r="F56" s="249"/>
      <c r="G56" s="250"/>
      <c r="H56" s="12" t="s">
        <v>758</v>
      </c>
      <c r="I56" s="16">
        <f t="shared" si="3"/>
        <v>1.45</v>
      </c>
      <c r="J56" s="16">
        <v>1.45</v>
      </c>
      <c r="K56" s="117">
        <f t="shared" si="4"/>
        <v>43.5</v>
      </c>
      <c r="L56" s="125"/>
    </row>
    <row r="57" spans="1:12" ht="36" customHeight="1">
      <c r="A57" s="123"/>
      <c r="B57" s="115">
        <f>'Tax Invoice'!D53</f>
        <v>30</v>
      </c>
      <c r="C57" s="11" t="s">
        <v>757</v>
      </c>
      <c r="D57" s="11" t="s">
        <v>819</v>
      </c>
      <c r="E57" s="128" t="s">
        <v>760</v>
      </c>
      <c r="F57" s="249"/>
      <c r="G57" s="250"/>
      <c r="H57" s="12" t="s">
        <v>758</v>
      </c>
      <c r="I57" s="16">
        <f t="shared" si="3"/>
        <v>1.45</v>
      </c>
      <c r="J57" s="16">
        <v>1.45</v>
      </c>
      <c r="K57" s="117">
        <f t="shared" si="4"/>
        <v>43.5</v>
      </c>
      <c r="L57" s="125"/>
    </row>
    <row r="58" spans="1:12" ht="24" customHeight="1">
      <c r="A58" s="123"/>
      <c r="B58" s="115">
        <f>'Tax Invoice'!D54</f>
        <v>30</v>
      </c>
      <c r="C58" s="11" t="s">
        <v>761</v>
      </c>
      <c r="D58" s="11" t="s">
        <v>761</v>
      </c>
      <c r="E58" s="128"/>
      <c r="F58" s="249"/>
      <c r="G58" s="250"/>
      <c r="H58" s="12" t="s">
        <v>762</v>
      </c>
      <c r="I58" s="16">
        <f t="shared" si="3"/>
        <v>0.87</v>
      </c>
      <c r="J58" s="16">
        <v>0.87</v>
      </c>
      <c r="K58" s="117">
        <f t="shared" si="4"/>
        <v>26.1</v>
      </c>
      <c r="L58" s="125"/>
    </row>
    <row r="59" spans="1:12" ht="24" customHeight="1">
      <c r="A59" s="123"/>
      <c r="B59" s="115">
        <f>'Tax Invoice'!D55</f>
        <v>30</v>
      </c>
      <c r="C59" s="11" t="s">
        <v>763</v>
      </c>
      <c r="D59" s="11" t="s">
        <v>763</v>
      </c>
      <c r="E59" s="128"/>
      <c r="F59" s="249"/>
      <c r="G59" s="250"/>
      <c r="H59" s="12" t="s">
        <v>764</v>
      </c>
      <c r="I59" s="16">
        <f t="shared" si="3"/>
        <v>1.54</v>
      </c>
      <c r="J59" s="16">
        <v>1.54</v>
      </c>
      <c r="K59" s="117">
        <f t="shared" si="4"/>
        <v>46.2</v>
      </c>
      <c r="L59" s="125"/>
    </row>
    <row r="60" spans="1:12" ht="24" customHeight="1">
      <c r="A60" s="123"/>
      <c r="B60" s="115">
        <f>'Tax Invoice'!D56</f>
        <v>40</v>
      </c>
      <c r="C60" s="11" t="s">
        <v>765</v>
      </c>
      <c r="D60" s="11" t="s">
        <v>765</v>
      </c>
      <c r="E60" s="128"/>
      <c r="F60" s="249"/>
      <c r="G60" s="250"/>
      <c r="H60" s="12" t="s">
        <v>766</v>
      </c>
      <c r="I60" s="16">
        <f t="shared" si="3"/>
        <v>1.64</v>
      </c>
      <c r="J60" s="16">
        <v>1.64</v>
      </c>
      <c r="K60" s="117">
        <f t="shared" si="4"/>
        <v>65.599999999999994</v>
      </c>
      <c r="L60" s="125"/>
    </row>
    <row r="61" spans="1:12" ht="24" customHeight="1">
      <c r="A61" s="123"/>
      <c r="B61" s="115">
        <f>'Tax Invoice'!D57</f>
        <v>30</v>
      </c>
      <c r="C61" s="11" t="s">
        <v>767</v>
      </c>
      <c r="D61" s="11" t="s">
        <v>767</v>
      </c>
      <c r="E61" s="128"/>
      <c r="F61" s="249"/>
      <c r="G61" s="250"/>
      <c r="H61" s="12" t="s">
        <v>768</v>
      </c>
      <c r="I61" s="16">
        <f t="shared" si="3"/>
        <v>1.06</v>
      </c>
      <c r="J61" s="16">
        <v>1.06</v>
      </c>
      <c r="K61" s="117">
        <f t="shared" si="4"/>
        <v>31.8</v>
      </c>
      <c r="L61" s="125"/>
    </row>
    <row r="62" spans="1:12" ht="24" customHeight="1">
      <c r="A62" s="123"/>
      <c r="B62" s="115">
        <f>'Tax Invoice'!D58</f>
        <v>30</v>
      </c>
      <c r="C62" s="11" t="s">
        <v>769</v>
      </c>
      <c r="D62" s="11" t="s">
        <v>820</v>
      </c>
      <c r="E62" s="128" t="s">
        <v>273</v>
      </c>
      <c r="F62" s="249" t="s">
        <v>770</v>
      </c>
      <c r="G62" s="250"/>
      <c r="H62" s="12" t="s">
        <v>771</v>
      </c>
      <c r="I62" s="16">
        <f t="shared" si="3"/>
        <v>1.67</v>
      </c>
      <c r="J62" s="16">
        <v>1.67</v>
      </c>
      <c r="K62" s="117">
        <f t="shared" si="4"/>
        <v>50.099999999999994</v>
      </c>
      <c r="L62" s="125"/>
    </row>
    <row r="63" spans="1:12" ht="24" customHeight="1">
      <c r="A63" s="123"/>
      <c r="B63" s="115">
        <f>'Tax Invoice'!D59</f>
        <v>30</v>
      </c>
      <c r="C63" s="11" t="s">
        <v>769</v>
      </c>
      <c r="D63" s="11" t="s">
        <v>821</v>
      </c>
      <c r="E63" s="128" t="s">
        <v>273</v>
      </c>
      <c r="F63" s="249" t="s">
        <v>772</v>
      </c>
      <c r="G63" s="250"/>
      <c r="H63" s="12" t="s">
        <v>771</v>
      </c>
      <c r="I63" s="16">
        <f t="shared" si="3"/>
        <v>1.67</v>
      </c>
      <c r="J63" s="16">
        <v>1.67</v>
      </c>
      <c r="K63" s="117">
        <f t="shared" si="4"/>
        <v>50.099999999999994</v>
      </c>
      <c r="L63" s="125"/>
    </row>
    <row r="64" spans="1:12" ht="24" customHeight="1">
      <c r="A64" s="123"/>
      <c r="B64" s="115">
        <f>'Tax Invoice'!D60</f>
        <v>30</v>
      </c>
      <c r="C64" s="11" t="s">
        <v>769</v>
      </c>
      <c r="D64" s="11" t="s">
        <v>820</v>
      </c>
      <c r="E64" s="128" t="s">
        <v>272</v>
      </c>
      <c r="F64" s="249" t="s">
        <v>770</v>
      </c>
      <c r="G64" s="250"/>
      <c r="H64" s="12" t="s">
        <v>771</v>
      </c>
      <c r="I64" s="16">
        <f t="shared" si="3"/>
        <v>1.67</v>
      </c>
      <c r="J64" s="16">
        <v>1.67</v>
      </c>
      <c r="K64" s="117">
        <f t="shared" si="4"/>
        <v>50.099999999999994</v>
      </c>
      <c r="L64" s="125"/>
    </row>
    <row r="65" spans="1:12" ht="24" customHeight="1">
      <c r="A65" s="123"/>
      <c r="B65" s="115">
        <f>'Tax Invoice'!D61</f>
        <v>30</v>
      </c>
      <c r="C65" s="11" t="s">
        <v>769</v>
      </c>
      <c r="D65" s="11" t="s">
        <v>821</v>
      </c>
      <c r="E65" s="128" t="s">
        <v>272</v>
      </c>
      <c r="F65" s="249" t="s">
        <v>772</v>
      </c>
      <c r="G65" s="250"/>
      <c r="H65" s="12" t="s">
        <v>771</v>
      </c>
      <c r="I65" s="16">
        <f t="shared" si="3"/>
        <v>1.67</v>
      </c>
      <c r="J65" s="16">
        <v>1.67</v>
      </c>
      <c r="K65" s="117">
        <f t="shared" si="4"/>
        <v>50.099999999999994</v>
      </c>
      <c r="L65" s="125"/>
    </row>
    <row r="66" spans="1:12" ht="24" customHeight="1">
      <c r="A66" s="123"/>
      <c r="B66" s="115">
        <f>'Tax Invoice'!D62</f>
        <v>30</v>
      </c>
      <c r="C66" s="11" t="s">
        <v>769</v>
      </c>
      <c r="D66" s="11" t="s">
        <v>822</v>
      </c>
      <c r="E66" s="128" t="s">
        <v>272</v>
      </c>
      <c r="F66" s="249" t="s">
        <v>773</v>
      </c>
      <c r="G66" s="250"/>
      <c r="H66" s="12" t="s">
        <v>771</v>
      </c>
      <c r="I66" s="16">
        <f t="shared" si="3"/>
        <v>1.67</v>
      </c>
      <c r="J66" s="16">
        <v>1.67</v>
      </c>
      <c r="K66" s="117">
        <f t="shared" si="4"/>
        <v>50.099999999999994</v>
      </c>
      <c r="L66" s="125"/>
    </row>
    <row r="67" spans="1:12" ht="24" customHeight="1">
      <c r="A67" s="123"/>
      <c r="B67" s="115">
        <f>'Tax Invoice'!D63</f>
        <v>30</v>
      </c>
      <c r="C67" s="11" t="s">
        <v>774</v>
      </c>
      <c r="D67" s="11" t="s">
        <v>774</v>
      </c>
      <c r="E67" s="128"/>
      <c r="F67" s="249"/>
      <c r="G67" s="250"/>
      <c r="H67" s="12" t="s">
        <v>775</v>
      </c>
      <c r="I67" s="16">
        <f t="shared" si="3"/>
        <v>2.16</v>
      </c>
      <c r="J67" s="16">
        <v>2.16</v>
      </c>
      <c r="K67" s="117">
        <f t="shared" si="4"/>
        <v>64.800000000000011</v>
      </c>
      <c r="L67" s="125"/>
    </row>
    <row r="68" spans="1:12" ht="24" customHeight="1">
      <c r="A68" s="123"/>
      <c r="B68" s="115">
        <f>'Tax Invoice'!D64</f>
        <v>20</v>
      </c>
      <c r="C68" s="11" t="s">
        <v>776</v>
      </c>
      <c r="D68" s="11" t="s">
        <v>776</v>
      </c>
      <c r="E68" s="128"/>
      <c r="F68" s="249"/>
      <c r="G68" s="250"/>
      <c r="H68" s="12" t="s">
        <v>777</v>
      </c>
      <c r="I68" s="16">
        <f t="shared" si="3"/>
        <v>2.74</v>
      </c>
      <c r="J68" s="16">
        <v>2.74</v>
      </c>
      <c r="K68" s="117">
        <f t="shared" si="4"/>
        <v>54.800000000000004</v>
      </c>
      <c r="L68" s="125"/>
    </row>
    <row r="69" spans="1:12" ht="24" customHeight="1">
      <c r="A69" s="123"/>
      <c r="B69" s="115">
        <f>'Tax Invoice'!D65</f>
        <v>70</v>
      </c>
      <c r="C69" s="11" t="s">
        <v>778</v>
      </c>
      <c r="D69" s="11" t="s">
        <v>504</v>
      </c>
      <c r="E69" s="128" t="s">
        <v>779</v>
      </c>
      <c r="F69" s="249" t="s">
        <v>107</v>
      </c>
      <c r="G69" s="250"/>
      <c r="H69" s="12" t="s">
        <v>780</v>
      </c>
      <c r="I69" s="16">
        <f t="shared" si="3"/>
        <v>1.54</v>
      </c>
      <c r="J69" s="16">
        <v>1.54</v>
      </c>
      <c r="K69" s="117">
        <f t="shared" si="4"/>
        <v>107.8</v>
      </c>
      <c r="L69" s="125"/>
    </row>
    <row r="70" spans="1:12" ht="24" customHeight="1">
      <c r="A70" s="123"/>
      <c r="B70" s="115">
        <f>'Tax Invoice'!D66</f>
        <v>70</v>
      </c>
      <c r="C70" s="11" t="s">
        <v>778</v>
      </c>
      <c r="D70" s="11" t="s">
        <v>823</v>
      </c>
      <c r="E70" s="128" t="s">
        <v>781</v>
      </c>
      <c r="F70" s="249" t="s">
        <v>107</v>
      </c>
      <c r="G70" s="250"/>
      <c r="H70" s="12" t="s">
        <v>780</v>
      </c>
      <c r="I70" s="16">
        <f t="shared" si="3"/>
        <v>1.64</v>
      </c>
      <c r="J70" s="16">
        <v>1.64</v>
      </c>
      <c r="K70" s="117">
        <f t="shared" si="4"/>
        <v>114.8</v>
      </c>
      <c r="L70" s="125"/>
    </row>
    <row r="71" spans="1:12" ht="24" customHeight="1">
      <c r="A71" s="123"/>
      <c r="B71" s="115">
        <f>'Tax Invoice'!D67</f>
        <v>60</v>
      </c>
      <c r="C71" s="11" t="s">
        <v>782</v>
      </c>
      <c r="D71" s="11" t="s">
        <v>824</v>
      </c>
      <c r="E71" s="128" t="s">
        <v>25</v>
      </c>
      <c r="F71" s="249"/>
      <c r="G71" s="250"/>
      <c r="H71" s="12" t="s">
        <v>783</v>
      </c>
      <c r="I71" s="16">
        <f t="shared" si="3"/>
        <v>1.55</v>
      </c>
      <c r="J71" s="16">
        <v>1.55</v>
      </c>
      <c r="K71" s="117">
        <f t="shared" si="4"/>
        <v>93</v>
      </c>
      <c r="L71" s="125"/>
    </row>
    <row r="72" spans="1:12" ht="24" customHeight="1">
      <c r="A72" s="123"/>
      <c r="B72" s="115">
        <f>'Tax Invoice'!D68</f>
        <v>60</v>
      </c>
      <c r="C72" s="11" t="s">
        <v>782</v>
      </c>
      <c r="D72" s="11" t="s">
        <v>825</v>
      </c>
      <c r="E72" s="128" t="s">
        <v>26</v>
      </c>
      <c r="F72" s="249"/>
      <c r="G72" s="250"/>
      <c r="H72" s="12" t="s">
        <v>783</v>
      </c>
      <c r="I72" s="16">
        <f t="shared" si="3"/>
        <v>1.64</v>
      </c>
      <c r="J72" s="16">
        <v>1.64</v>
      </c>
      <c r="K72" s="117">
        <f t="shared" si="4"/>
        <v>98.399999999999991</v>
      </c>
      <c r="L72" s="125"/>
    </row>
    <row r="73" spans="1:12" ht="24" customHeight="1">
      <c r="A73" s="123"/>
      <c r="B73" s="115">
        <f>'Tax Invoice'!D69</f>
        <v>60</v>
      </c>
      <c r="C73" s="11" t="s">
        <v>784</v>
      </c>
      <c r="D73" s="11" t="s">
        <v>826</v>
      </c>
      <c r="E73" s="128" t="s">
        <v>25</v>
      </c>
      <c r="F73" s="249"/>
      <c r="G73" s="250"/>
      <c r="H73" s="12" t="s">
        <v>785</v>
      </c>
      <c r="I73" s="16">
        <f t="shared" si="3"/>
        <v>1.61</v>
      </c>
      <c r="J73" s="16">
        <v>1.61</v>
      </c>
      <c r="K73" s="117">
        <f t="shared" si="4"/>
        <v>96.600000000000009</v>
      </c>
      <c r="L73" s="125"/>
    </row>
    <row r="74" spans="1:12" ht="24" customHeight="1">
      <c r="A74" s="123"/>
      <c r="B74" s="115">
        <f>'Tax Invoice'!D70</f>
        <v>60</v>
      </c>
      <c r="C74" s="11" t="s">
        <v>784</v>
      </c>
      <c r="D74" s="11" t="s">
        <v>827</v>
      </c>
      <c r="E74" s="128" t="s">
        <v>26</v>
      </c>
      <c r="F74" s="249"/>
      <c r="G74" s="250"/>
      <c r="H74" s="12" t="s">
        <v>785</v>
      </c>
      <c r="I74" s="16">
        <f t="shared" si="3"/>
        <v>1.72</v>
      </c>
      <c r="J74" s="16">
        <v>1.72</v>
      </c>
      <c r="K74" s="117">
        <f t="shared" si="4"/>
        <v>103.2</v>
      </c>
      <c r="L74" s="125"/>
    </row>
    <row r="75" spans="1:12" ht="36" customHeight="1">
      <c r="A75" s="123"/>
      <c r="B75" s="115">
        <f>'Tax Invoice'!D71</f>
        <v>80</v>
      </c>
      <c r="C75" s="11" t="s">
        <v>786</v>
      </c>
      <c r="D75" s="11" t="s">
        <v>828</v>
      </c>
      <c r="E75" s="128" t="s">
        <v>25</v>
      </c>
      <c r="F75" s="249"/>
      <c r="G75" s="250"/>
      <c r="H75" s="12" t="s">
        <v>787</v>
      </c>
      <c r="I75" s="16">
        <f t="shared" si="3"/>
        <v>0.61</v>
      </c>
      <c r="J75" s="16">
        <v>0.61</v>
      </c>
      <c r="K75" s="117">
        <f t="shared" si="4"/>
        <v>48.8</v>
      </c>
      <c r="L75" s="125"/>
    </row>
    <row r="76" spans="1:12" ht="36" customHeight="1">
      <c r="A76" s="123"/>
      <c r="B76" s="115">
        <f>'Tax Invoice'!D72</f>
        <v>80</v>
      </c>
      <c r="C76" s="11" t="s">
        <v>786</v>
      </c>
      <c r="D76" s="11" t="s">
        <v>829</v>
      </c>
      <c r="E76" s="128" t="s">
        <v>26</v>
      </c>
      <c r="F76" s="249"/>
      <c r="G76" s="250"/>
      <c r="H76" s="12" t="s">
        <v>787</v>
      </c>
      <c r="I76" s="16">
        <f t="shared" si="3"/>
        <v>0.68</v>
      </c>
      <c r="J76" s="16">
        <v>0.68</v>
      </c>
      <c r="K76" s="117">
        <f t="shared" si="4"/>
        <v>54.400000000000006</v>
      </c>
      <c r="L76" s="125"/>
    </row>
    <row r="77" spans="1:12" ht="24" customHeight="1">
      <c r="A77" s="123"/>
      <c r="B77" s="115">
        <f>'Tax Invoice'!D73</f>
        <v>10</v>
      </c>
      <c r="C77" s="11" t="s">
        <v>788</v>
      </c>
      <c r="D77" s="11" t="s">
        <v>788</v>
      </c>
      <c r="E77" s="128" t="s">
        <v>35</v>
      </c>
      <c r="F77" s="249"/>
      <c r="G77" s="250"/>
      <c r="H77" s="12" t="s">
        <v>789</v>
      </c>
      <c r="I77" s="16">
        <f t="shared" si="3"/>
        <v>1.64</v>
      </c>
      <c r="J77" s="16">
        <v>1.64</v>
      </c>
      <c r="K77" s="117">
        <f t="shared" si="4"/>
        <v>16.399999999999999</v>
      </c>
      <c r="L77" s="125"/>
    </row>
    <row r="78" spans="1:12" ht="24" customHeight="1">
      <c r="A78" s="123"/>
      <c r="B78" s="115">
        <f>'Tax Invoice'!D74</f>
        <v>10</v>
      </c>
      <c r="C78" s="11" t="s">
        <v>788</v>
      </c>
      <c r="D78" s="11" t="s">
        <v>788</v>
      </c>
      <c r="E78" s="128" t="s">
        <v>37</v>
      </c>
      <c r="F78" s="249"/>
      <c r="G78" s="250"/>
      <c r="H78" s="12" t="s">
        <v>789</v>
      </c>
      <c r="I78" s="16">
        <f t="shared" si="3"/>
        <v>1.64</v>
      </c>
      <c r="J78" s="16">
        <v>1.64</v>
      </c>
      <c r="K78" s="117">
        <f t="shared" si="4"/>
        <v>16.399999999999999</v>
      </c>
      <c r="L78" s="125"/>
    </row>
    <row r="79" spans="1:12" ht="24" customHeight="1">
      <c r="A79" s="123"/>
      <c r="B79" s="115">
        <f>'Tax Invoice'!D75</f>
        <v>10</v>
      </c>
      <c r="C79" s="11" t="s">
        <v>788</v>
      </c>
      <c r="D79" s="11" t="s">
        <v>788</v>
      </c>
      <c r="E79" s="128" t="s">
        <v>38</v>
      </c>
      <c r="F79" s="249"/>
      <c r="G79" s="250"/>
      <c r="H79" s="12" t="s">
        <v>789</v>
      </c>
      <c r="I79" s="16">
        <f t="shared" si="3"/>
        <v>1.64</v>
      </c>
      <c r="J79" s="16">
        <v>1.64</v>
      </c>
      <c r="K79" s="117">
        <f t="shared" si="4"/>
        <v>16.399999999999999</v>
      </c>
      <c r="L79" s="125"/>
    </row>
    <row r="80" spans="1:12" ht="24" customHeight="1">
      <c r="A80" s="123"/>
      <c r="B80" s="115">
        <f>'Tax Invoice'!D76</f>
        <v>10</v>
      </c>
      <c r="C80" s="11" t="s">
        <v>790</v>
      </c>
      <c r="D80" s="11" t="s">
        <v>790</v>
      </c>
      <c r="E80" s="128" t="s">
        <v>34</v>
      </c>
      <c r="F80" s="249" t="s">
        <v>273</v>
      </c>
      <c r="G80" s="250"/>
      <c r="H80" s="12" t="s">
        <v>791</v>
      </c>
      <c r="I80" s="16">
        <f t="shared" si="3"/>
        <v>2.2000000000000002</v>
      </c>
      <c r="J80" s="16">
        <v>2.2000000000000002</v>
      </c>
      <c r="K80" s="117">
        <f t="shared" si="4"/>
        <v>22</v>
      </c>
      <c r="L80" s="125"/>
    </row>
    <row r="81" spans="1:12" ht="24" customHeight="1">
      <c r="A81" s="123"/>
      <c r="B81" s="115">
        <f>'Tax Invoice'!D77</f>
        <v>10</v>
      </c>
      <c r="C81" s="11" t="s">
        <v>790</v>
      </c>
      <c r="D81" s="11" t="s">
        <v>790</v>
      </c>
      <c r="E81" s="128" t="s">
        <v>34</v>
      </c>
      <c r="F81" s="249" t="s">
        <v>272</v>
      </c>
      <c r="G81" s="250"/>
      <c r="H81" s="12" t="s">
        <v>791</v>
      </c>
      <c r="I81" s="16">
        <f t="shared" si="3"/>
        <v>2.2000000000000002</v>
      </c>
      <c r="J81" s="16">
        <v>2.2000000000000002</v>
      </c>
      <c r="K81" s="117">
        <f t="shared" si="4"/>
        <v>22</v>
      </c>
      <c r="L81" s="125"/>
    </row>
    <row r="82" spans="1:12" ht="24" customHeight="1">
      <c r="A82" s="123"/>
      <c r="B82" s="115">
        <f>'Tax Invoice'!D78</f>
        <v>10</v>
      </c>
      <c r="C82" s="11" t="s">
        <v>790</v>
      </c>
      <c r="D82" s="11" t="s">
        <v>790</v>
      </c>
      <c r="E82" s="128" t="s">
        <v>35</v>
      </c>
      <c r="F82" s="249" t="s">
        <v>273</v>
      </c>
      <c r="G82" s="250"/>
      <c r="H82" s="12" t="s">
        <v>791</v>
      </c>
      <c r="I82" s="16">
        <f t="shared" si="3"/>
        <v>2.2000000000000002</v>
      </c>
      <c r="J82" s="16">
        <v>2.2000000000000002</v>
      </c>
      <c r="K82" s="117">
        <f t="shared" si="4"/>
        <v>22</v>
      </c>
      <c r="L82" s="125"/>
    </row>
    <row r="83" spans="1:12" ht="24" customHeight="1">
      <c r="A83" s="123"/>
      <c r="B83" s="115">
        <f>'Tax Invoice'!D79</f>
        <v>10</v>
      </c>
      <c r="C83" s="11" t="s">
        <v>790</v>
      </c>
      <c r="D83" s="11" t="s">
        <v>790</v>
      </c>
      <c r="E83" s="128" t="s">
        <v>35</v>
      </c>
      <c r="F83" s="249" t="s">
        <v>272</v>
      </c>
      <c r="G83" s="250"/>
      <c r="H83" s="12" t="s">
        <v>791</v>
      </c>
      <c r="I83" s="16">
        <f t="shared" si="3"/>
        <v>2.2000000000000002</v>
      </c>
      <c r="J83" s="16">
        <v>2.2000000000000002</v>
      </c>
      <c r="K83" s="117">
        <f t="shared" si="4"/>
        <v>22</v>
      </c>
      <c r="L83" s="125"/>
    </row>
    <row r="84" spans="1:12" ht="24" customHeight="1">
      <c r="A84" s="123"/>
      <c r="B84" s="115">
        <f>'Tax Invoice'!D80</f>
        <v>10</v>
      </c>
      <c r="C84" s="11" t="s">
        <v>790</v>
      </c>
      <c r="D84" s="11" t="s">
        <v>790</v>
      </c>
      <c r="E84" s="128" t="s">
        <v>37</v>
      </c>
      <c r="F84" s="249" t="s">
        <v>273</v>
      </c>
      <c r="G84" s="250"/>
      <c r="H84" s="12" t="s">
        <v>791</v>
      </c>
      <c r="I84" s="16">
        <f t="shared" si="3"/>
        <v>2.2000000000000002</v>
      </c>
      <c r="J84" s="16">
        <v>2.2000000000000002</v>
      </c>
      <c r="K84" s="117">
        <f t="shared" si="4"/>
        <v>22</v>
      </c>
      <c r="L84" s="125"/>
    </row>
    <row r="85" spans="1:12" ht="24" customHeight="1">
      <c r="A85" s="123"/>
      <c r="B85" s="115">
        <f>'Tax Invoice'!D81</f>
        <v>10</v>
      </c>
      <c r="C85" s="11" t="s">
        <v>790</v>
      </c>
      <c r="D85" s="11" t="s">
        <v>790</v>
      </c>
      <c r="E85" s="128" t="s">
        <v>37</v>
      </c>
      <c r="F85" s="249" t="s">
        <v>272</v>
      </c>
      <c r="G85" s="250"/>
      <c r="H85" s="12" t="s">
        <v>791</v>
      </c>
      <c r="I85" s="16">
        <f t="shared" si="3"/>
        <v>2.2000000000000002</v>
      </c>
      <c r="J85" s="16">
        <v>2.2000000000000002</v>
      </c>
      <c r="K85" s="117">
        <f t="shared" si="4"/>
        <v>22</v>
      </c>
      <c r="L85" s="125"/>
    </row>
    <row r="86" spans="1:12" ht="24" customHeight="1">
      <c r="A86" s="123"/>
      <c r="B86" s="115">
        <f>'Tax Invoice'!D82</f>
        <v>30</v>
      </c>
      <c r="C86" s="11" t="s">
        <v>792</v>
      </c>
      <c r="D86" s="11" t="s">
        <v>792</v>
      </c>
      <c r="E86" s="128" t="s">
        <v>23</v>
      </c>
      <c r="F86" s="249" t="s">
        <v>733</v>
      </c>
      <c r="G86" s="250"/>
      <c r="H86" s="12" t="s">
        <v>848</v>
      </c>
      <c r="I86" s="16">
        <f t="shared" ref="I86:I100" si="5">ROUNDUP(J86*$N$1,2)</f>
        <v>0.27</v>
      </c>
      <c r="J86" s="16">
        <v>0.27</v>
      </c>
      <c r="K86" s="117">
        <f t="shared" ref="K86:K100" si="6">I86*B86</f>
        <v>8.1000000000000014</v>
      </c>
      <c r="L86" s="125"/>
    </row>
    <row r="87" spans="1:12" ht="24" customHeight="1">
      <c r="A87" s="123"/>
      <c r="B87" s="115">
        <f>'Tax Invoice'!D83</f>
        <v>30</v>
      </c>
      <c r="C87" s="11" t="s">
        <v>792</v>
      </c>
      <c r="D87" s="11" t="s">
        <v>792</v>
      </c>
      <c r="E87" s="128" t="s">
        <v>25</v>
      </c>
      <c r="F87" s="249" t="s">
        <v>733</v>
      </c>
      <c r="G87" s="250"/>
      <c r="H87" s="12" t="s">
        <v>848</v>
      </c>
      <c r="I87" s="16">
        <f t="shared" si="5"/>
        <v>0.27</v>
      </c>
      <c r="J87" s="16">
        <v>0.27</v>
      </c>
      <c r="K87" s="117">
        <f t="shared" si="6"/>
        <v>8.1000000000000014</v>
      </c>
      <c r="L87" s="125"/>
    </row>
    <row r="88" spans="1:12" ht="24" customHeight="1">
      <c r="A88" s="123"/>
      <c r="B88" s="115">
        <f>'Tax Invoice'!D84</f>
        <v>100</v>
      </c>
      <c r="C88" s="11" t="s">
        <v>793</v>
      </c>
      <c r="D88" s="11" t="s">
        <v>793</v>
      </c>
      <c r="E88" s="128"/>
      <c r="F88" s="249"/>
      <c r="G88" s="250"/>
      <c r="H88" s="12" t="s">
        <v>849</v>
      </c>
      <c r="I88" s="16">
        <f t="shared" si="5"/>
        <v>3.35</v>
      </c>
      <c r="J88" s="16">
        <v>3.35</v>
      </c>
      <c r="K88" s="117">
        <f t="shared" si="6"/>
        <v>335</v>
      </c>
      <c r="L88" s="125"/>
    </row>
    <row r="89" spans="1:12" ht="12.75" customHeight="1">
      <c r="A89" s="123"/>
      <c r="B89" s="115">
        <f>'Tax Invoice'!D85</f>
        <v>10</v>
      </c>
      <c r="C89" s="11" t="s">
        <v>794</v>
      </c>
      <c r="D89" s="11" t="s">
        <v>830</v>
      </c>
      <c r="E89" s="128" t="s">
        <v>795</v>
      </c>
      <c r="F89" s="249"/>
      <c r="G89" s="250"/>
      <c r="H89" s="12" t="s">
        <v>796</v>
      </c>
      <c r="I89" s="16">
        <f t="shared" si="5"/>
        <v>1.4</v>
      </c>
      <c r="J89" s="16">
        <v>1.4</v>
      </c>
      <c r="K89" s="117">
        <f t="shared" si="6"/>
        <v>14</v>
      </c>
      <c r="L89" s="125"/>
    </row>
    <row r="90" spans="1:12" ht="12.75" customHeight="1">
      <c r="A90" s="123"/>
      <c r="B90" s="115">
        <f>'Tax Invoice'!D86</f>
        <v>10</v>
      </c>
      <c r="C90" s="11" t="s">
        <v>794</v>
      </c>
      <c r="D90" s="11" t="s">
        <v>831</v>
      </c>
      <c r="E90" s="128" t="s">
        <v>797</v>
      </c>
      <c r="F90" s="249"/>
      <c r="G90" s="250"/>
      <c r="H90" s="12" t="s">
        <v>796</v>
      </c>
      <c r="I90" s="16">
        <f t="shared" si="5"/>
        <v>1.69</v>
      </c>
      <c r="J90" s="16">
        <v>1.69</v>
      </c>
      <c r="K90" s="117">
        <f t="shared" si="6"/>
        <v>16.899999999999999</v>
      </c>
      <c r="L90" s="125"/>
    </row>
    <row r="91" spans="1:12" ht="12.75" customHeight="1">
      <c r="A91" s="123"/>
      <c r="B91" s="115">
        <f>'Tax Invoice'!D87</f>
        <v>10</v>
      </c>
      <c r="C91" s="11" t="s">
        <v>794</v>
      </c>
      <c r="D91" s="11" t="s">
        <v>832</v>
      </c>
      <c r="E91" s="128" t="s">
        <v>798</v>
      </c>
      <c r="F91" s="249"/>
      <c r="G91" s="250"/>
      <c r="H91" s="12" t="s">
        <v>796</v>
      </c>
      <c r="I91" s="16">
        <f t="shared" si="5"/>
        <v>1.98</v>
      </c>
      <c r="J91" s="16">
        <v>1.98</v>
      </c>
      <c r="K91" s="117">
        <f t="shared" si="6"/>
        <v>19.8</v>
      </c>
      <c r="L91" s="125"/>
    </row>
    <row r="92" spans="1:12" ht="12.75" customHeight="1">
      <c r="A92" s="123"/>
      <c r="B92" s="115">
        <f>'Tax Invoice'!D88</f>
        <v>10</v>
      </c>
      <c r="C92" s="11" t="s">
        <v>794</v>
      </c>
      <c r="D92" s="11" t="s">
        <v>833</v>
      </c>
      <c r="E92" s="128" t="s">
        <v>799</v>
      </c>
      <c r="F92" s="249"/>
      <c r="G92" s="250"/>
      <c r="H92" s="12" t="s">
        <v>796</v>
      </c>
      <c r="I92" s="16">
        <f t="shared" si="5"/>
        <v>2.3199999999999998</v>
      </c>
      <c r="J92" s="16">
        <v>2.3199999999999998</v>
      </c>
      <c r="K92" s="117">
        <f t="shared" si="6"/>
        <v>23.2</v>
      </c>
      <c r="L92" s="125"/>
    </row>
    <row r="93" spans="1:12" ht="12.75" customHeight="1">
      <c r="A93" s="123"/>
      <c r="B93" s="115">
        <f>'Tax Invoice'!D89</f>
        <v>10</v>
      </c>
      <c r="C93" s="11" t="s">
        <v>794</v>
      </c>
      <c r="D93" s="11" t="s">
        <v>834</v>
      </c>
      <c r="E93" s="128" t="s">
        <v>800</v>
      </c>
      <c r="F93" s="249"/>
      <c r="G93" s="250"/>
      <c r="H93" s="12" t="s">
        <v>796</v>
      </c>
      <c r="I93" s="16">
        <f t="shared" si="5"/>
        <v>2.71</v>
      </c>
      <c r="J93" s="16">
        <v>2.71</v>
      </c>
      <c r="K93" s="117">
        <f t="shared" si="6"/>
        <v>27.1</v>
      </c>
      <c r="L93" s="125"/>
    </row>
    <row r="94" spans="1:12" ht="12.75" customHeight="1">
      <c r="A94" s="123"/>
      <c r="B94" s="115">
        <f>'Tax Invoice'!D90</f>
        <v>10</v>
      </c>
      <c r="C94" s="11" t="s">
        <v>794</v>
      </c>
      <c r="D94" s="11" t="s">
        <v>835</v>
      </c>
      <c r="E94" s="128" t="s">
        <v>801</v>
      </c>
      <c r="F94" s="249"/>
      <c r="G94" s="250"/>
      <c r="H94" s="12" t="s">
        <v>796</v>
      </c>
      <c r="I94" s="16">
        <f t="shared" si="5"/>
        <v>3.15</v>
      </c>
      <c r="J94" s="16">
        <v>3.15</v>
      </c>
      <c r="K94" s="117">
        <f t="shared" si="6"/>
        <v>31.5</v>
      </c>
      <c r="L94" s="125"/>
    </row>
    <row r="95" spans="1:12" ht="12.75" customHeight="1">
      <c r="A95" s="123"/>
      <c r="B95" s="115">
        <f>'Tax Invoice'!D91</f>
        <v>10</v>
      </c>
      <c r="C95" s="11" t="s">
        <v>794</v>
      </c>
      <c r="D95" s="11" t="s">
        <v>836</v>
      </c>
      <c r="E95" s="128" t="s">
        <v>802</v>
      </c>
      <c r="F95" s="249"/>
      <c r="G95" s="250"/>
      <c r="H95" s="12" t="s">
        <v>796</v>
      </c>
      <c r="I95" s="16">
        <f t="shared" si="5"/>
        <v>3.63</v>
      </c>
      <c r="J95" s="16">
        <v>3.63</v>
      </c>
      <c r="K95" s="117">
        <f t="shared" si="6"/>
        <v>36.299999999999997</v>
      </c>
      <c r="L95" s="125"/>
    </row>
    <row r="96" spans="1:12" ht="12.75" customHeight="1">
      <c r="A96" s="123"/>
      <c r="B96" s="115">
        <f>'Tax Invoice'!D92</f>
        <v>10</v>
      </c>
      <c r="C96" s="11" t="s">
        <v>794</v>
      </c>
      <c r="D96" s="11" t="s">
        <v>837</v>
      </c>
      <c r="E96" s="128" t="s">
        <v>803</v>
      </c>
      <c r="F96" s="249"/>
      <c r="G96" s="250"/>
      <c r="H96" s="12" t="s">
        <v>796</v>
      </c>
      <c r="I96" s="16">
        <f t="shared" si="5"/>
        <v>4.17</v>
      </c>
      <c r="J96" s="16">
        <v>4.17</v>
      </c>
      <c r="K96" s="117">
        <f t="shared" si="6"/>
        <v>41.7</v>
      </c>
      <c r="L96" s="125"/>
    </row>
    <row r="97" spans="1:12" ht="24" customHeight="1">
      <c r="A97" s="123"/>
      <c r="B97" s="115">
        <f>'Tax Invoice'!D93</f>
        <v>30</v>
      </c>
      <c r="C97" s="11" t="s">
        <v>597</v>
      </c>
      <c r="D97" s="11" t="s">
        <v>838</v>
      </c>
      <c r="E97" s="128" t="s">
        <v>294</v>
      </c>
      <c r="F97" s="249"/>
      <c r="G97" s="250"/>
      <c r="H97" s="12" t="s">
        <v>804</v>
      </c>
      <c r="I97" s="16">
        <f t="shared" si="5"/>
        <v>1.1399999999999999</v>
      </c>
      <c r="J97" s="16">
        <v>1.1399999999999999</v>
      </c>
      <c r="K97" s="117">
        <f t="shared" si="6"/>
        <v>34.199999999999996</v>
      </c>
      <c r="L97" s="125"/>
    </row>
    <row r="98" spans="1:12" ht="24" customHeight="1">
      <c r="A98" s="123"/>
      <c r="B98" s="115">
        <f>'Tax Invoice'!D94</f>
        <v>30</v>
      </c>
      <c r="C98" s="11" t="s">
        <v>597</v>
      </c>
      <c r="D98" s="11" t="s">
        <v>839</v>
      </c>
      <c r="E98" s="128" t="s">
        <v>314</v>
      </c>
      <c r="F98" s="249"/>
      <c r="G98" s="250"/>
      <c r="H98" s="12" t="s">
        <v>804</v>
      </c>
      <c r="I98" s="16">
        <f t="shared" si="5"/>
        <v>1.35</v>
      </c>
      <c r="J98" s="16">
        <v>1.35</v>
      </c>
      <c r="K98" s="117">
        <f t="shared" si="6"/>
        <v>40.5</v>
      </c>
      <c r="L98" s="125"/>
    </row>
    <row r="99" spans="1:12" ht="24" customHeight="1">
      <c r="A99" s="123"/>
      <c r="B99" s="115">
        <f>'Tax Invoice'!D95</f>
        <v>30</v>
      </c>
      <c r="C99" s="11" t="s">
        <v>805</v>
      </c>
      <c r="D99" s="11" t="s">
        <v>840</v>
      </c>
      <c r="E99" s="128" t="s">
        <v>294</v>
      </c>
      <c r="F99" s="249"/>
      <c r="G99" s="250"/>
      <c r="H99" s="12" t="s">
        <v>806</v>
      </c>
      <c r="I99" s="16">
        <f t="shared" si="5"/>
        <v>1.76</v>
      </c>
      <c r="J99" s="16">
        <v>1.76</v>
      </c>
      <c r="K99" s="117">
        <f t="shared" si="6"/>
        <v>52.8</v>
      </c>
      <c r="L99" s="125"/>
    </row>
    <row r="100" spans="1:12" ht="24" customHeight="1">
      <c r="A100" s="123"/>
      <c r="B100" s="116">
        <f>'Tax Invoice'!D96</f>
        <v>30</v>
      </c>
      <c r="C100" s="13" t="s">
        <v>805</v>
      </c>
      <c r="D100" s="13" t="s">
        <v>841</v>
      </c>
      <c r="E100" s="129" t="s">
        <v>314</v>
      </c>
      <c r="F100" s="251"/>
      <c r="G100" s="252"/>
      <c r="H100" s="14" t="s">
        <v>806</v>
      </c>
      <c r="I100" s="17">
        <f t="shared" si="5"/>
        <v>2.1800000000000002</v>
      </c>
      <c r="J100" s="17">
        <v>2.1800000000000002</v>
      </c>
      <c r="K100" s="118">
        <f t="shared" si="6"/>
        <v>65.400000000000006</v>
      </c>
      <c r="L100" s="125"/>
    </row>
    <row r="101" spans="1:12" ht="12.75" customHeight="1">
      <c r="A101" s="123"/>
      <c r="B101" s="15">
        <f>SUM(B22:B100)</f>
        <v>2448</v>
      </c>
      <c r="C101" s="15" t="s">
        <v>144</v>
      </c>
      <c r="D101" s="15"/>
      <c r="E101" s="15"/>
      <c r="F101" s="15"/>
      <c r="G101" s="15"/>
      <c r="H101" s="15"/>
      <c r="I101" s="18" t="s">
        <v>255</v>
      </c>
      <c r="J101" s="18" t="s">
        <v>255</v>
      </c>
      <c r="K101" s="119">
        <f>SUM(K22:K100)</f>
        <v>3960.4400000000005</v>
      </c>
      <c r="L101" s="125"/>
    </row>
    <row r="102" spans="1:12" ht="12.75" customHeight="1">
      <c r="A102" s="123"/>
      <c r="B102" s="15"/>
      <c r="C102" s="15"/>
      <c r="D102" s="15"/>
      <c r="E102" s="15"/>
      <c r="F102" s="15"/>
      <c r="G102" s="15"/>
      <c r="H102" s="15"/>
      <c r="I102" s="18" t="s">
        <v>184</v>
      </c>
      <c r="J102" s="18" t="s">
        <v>184</v>
      </c>
      <c r="K102" s="119">
        <f>'Orginal Invoice'!J102</f>
        <v>0</v>
      </c>
      <c r="L102" s="125"/>
    </row>
    <row r="103" spans="1:12" ht="12.75" customHeight="1" outlineLevel="1">
      <c r="A103" s="123"/>
      <c r="B103" s="15"/>
      <c r="C103" s="15"/>
      <c r="D103" s="15"/>
      <c r="E103" s="15"/>
      <c r="F103" s="15"/>
      <c r="G103" s="15"/>
      <c r="H103" s="15"/>
      <c r="I103" s="18" t="s">
        <v>185</v>
      </c>
      <c r="J103" s="18" t="s">
        <v>185</v>
      </c>
      <c r="K103" s="119">
        <f>'Orginal Invoice'!J103</f>
        <v>0</v>
      </c>
      <c r="L103" s="125"/>
    </row>
    <row r="104" spans="1:12" ht="12.75" customHeight="1">
      <c r="A104" s="123"/>
      <c r="B104" s="15"/>
      <c r="C104" s="15"/>
      <c r="D104" s="15"/>
      <c r="E104" s="15"/>
      <c r="F104" s="15"/>
      <c r="G104" s="15"/>
      <c r="H104" s="15"/>
      <c r="I104" s="18" t="s">
        <v>257</v>
      </c>
      <c r="J104" s="18" t="s">
        <v>257</v>
      </c>
      <c r="K104" s="119">
        <f>SUM(K101:K103)</f>
        <v>3960.4400000000005</v>
      </c>
      <c r="L104" s="125"/>
    </row>
    <row r="105" spans="1:12" ht="12.75" customHeight="1">
      <c r="A105" s="6"/>
      <c r="B105" s="7"/>
      <c r="C105" s="7"/>
      <c r="D105" s="7"/>
      <c r="E105" s="7"/>
      <c r="F105" s="7"/>
      <c r="G105" s="7"/>
      <c r="H105" s="7" t="s">
        <v>842</v>
      </c>
      <c r="I105" s="7"/>
      <c r="J105" s="7"/>
      <c r="K105" s="7"/>
      <c r="L105" s="8"/>
    </row>
    <row r="106" spans="1:12" ht="12.75" customHeight="1"/>
    <row r="107" spans="1:12" ht="12.75" customHeight="1"/>
    <row r="108" spans="1:12" ht="12.75" customHeight="1"/>
    <row r="109" spans="1:12" ht="12.75" customHeight="1"/>
    <row r="110" spans="1:12" ht="12.75" customHeight="1"/>
    <row r="111" spans="1:12" ht="12.75" customHeight="1"/>
    <row r="112" spans="1:12" ht="12.75" customHeight="1"/>
  </sheetData>
  <mergeCells count="83">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BF0F-F997-4189-BF63-A959F6BDAFBB}">
  <sheetPr>
    <tabColor rgb="FFFFFF00"/>
  </sheetPr>
  <dimension ref="A1:L138"/>
  <sheetViews>
    <sheetView zoomScale="90" zoomScaleNormal="90" workbookViewId="0">
      <selection activeCell="H30" sqref="H30"/>
    </sheetView>
  </sheetViews>
  <sheetFormatPr defaultColWidth="9.140625" defaultRowHeight="12.75" outlineLevelRow="1"/>
  <cols>
    <col min="1" max="1" width="1.5703125" style="2" customWidth="1"/>
    <col min="2" max="2" width="5.7109375" style="2" customWidth="1"/>
    <col min="3" max="3" width="13.71093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16.140625" style="2" customWidth="1"/>
    <col min="13" max="16384" width="9.140625" style="2"/>
  </cols>
  <sheetData>
    <row r="1" spans="1:11">
      <c r="A1" s="3"/>
      <c r="B1" s="4"/>
      <c r="C1" s="4"/>
      <c r="D1" s="4"/>
      <c r="E1" s="4"/>
      <c r="F1" s="4"/>
      <c r="G1" s="4"/>
      <c r="H1" s="4"/>
      <c r="I1" s="4"/>
      <c r="J1" s="4"/>
      <c r="K1" s="5"/>
    </row>
    <row r="2" spans="1:11" ht="15.75">
      <c r="A2" s="123"/>
      <c r="B2" s="110" t="s">
        <v>134</v>
      </c>
      <c r="C2" s="124"/>
      <c r="D2" s="124"/>
      <c r="E2" s="124"/>
      <c r="F2" s="124"/>
      <c r="G2" s="124"/>
      <c r="H2" s="124"/>
      <c r="I2" s="124"/>
      <c r="J2" s="111" t="s">
        <v>140</v>
      </c>
      <c r="K2" s="125"/>
    </row>
    <row r="3" spans="1:11">
      <c r="A3" s="123"/>
      <c r="B3" s="103" t="s">
        <v>135</v>
      </c>
      <c r="C3" s="124"/>
      <c r="D3" s="124"/>
      <c r="E3" s="124"/>
      <c r="F3" s="124"/>
      <c r="G3" s="124"/>
      <c r="H3" s="124"/>
      <c r="I3" s="124"/>
      <c r="J3" s="124"/>
      <c r="K3" s="125"/>
    </row>
    <row r="4" spans="1:11">
      <c r="A4" s="123"/>
      <c r="B4" s="103" t="s">
        <v>136</v>
      </c>
      <c r="C4" s="124"/>
      <c r="D4" s="124"/>
      <c r="E4" s="124"/>
      <c r="F4" s="124"/>
      <c r="G4" s="124"/>
      <c r="H4" s="124"/>
      <c r="I4" s="124"/>
      <c r="J4" s="124"/>
      <c r="K4" s="125"/>
    </row>
    <row r="5" spans="1:11">
      <c r="A5" s="123"/>
      <c r="B5" s="103" t="s">
        <v>137</v>
      </c>
      <c r="C5" s="124"/>
      <c r="D5" s="124"/>
      <c r="E5" s="124"/>
      <c r="F5" s="124"/>
      <c r="G5" s="124"/>
      <c r="H5" s="124"/>
      <c r="I5" s="124"/>
      <c r="J5" s="124"/>
      <c r="K5" s="125"/>
    </row>
    <row r="6" spans="1:11">
      <c r="A6" s="123"/>
      <c r="B6" s="103" t="s">
        <v>138</v>
      </c>
      <c r="C6" s="124"/>
      <c r="D6" s="124"/>
      <c r="E6" s="124"/>
      <c r="F6" s="124"/>
      <c r="G6" s="124"/>
      <c r="H6" s="124"/>
      <c r="I6" s="124"/>
      <c r="J6" s="124"/>
      <c r="K6" s="125"/>
    </row>
    <row r="7" spans="1:11">
      <c r="A7" s="123"/>
      <c r="B7" s="103" t="s">
        <v>139</v>
      </c>
      <c r="C7" s="124"/>
      <c r="D7" s="124"/>
      <c r="E7" s="124"/>
      <c r="F7" s="124"/>
      <c r="G7" s="124"/>
      <c r="H7" s="124"/>
      <c r="I7" s="124"/>
      <c r="J7" s="124"/>
      <c r="K7" s="125"/>
    </row>
    <row r="8" spans="1:11">
      <c r="A8" s="123"/>
      <c r="B8" s="124"/>
      <c r="C8" s="124"/>
      <c r="D8" s="124"/>
      <c r="E8" s="124"/>
      <c r="F8" s="124"/>
      <c r="G8" s="124"/>
      <c r="H8" s="124"/>
      <c r="I8" s="124"/>
      <c r="J8" s="124"/>
      <c r="K8" s="125"/>
    </row>
    <row r="9" spans="1:11" ht="25.5">
      <c r="A9" s="123"/>
      <c r="B9" s="153" t="s">
        <v>970</v>
      </c>
      <c r="C9" s="157"/>
      <c r="D9" s="157"/>
      <c r="E9" s="157"/>
      <c r="F9" s="161"/>
      <c r="G9" s="151"/>
      <c r="H9" s="156" t="s">
        <v>971</v>
      </c>
      <c r="I9" s="159"/>
      <c r="J9" s="158" t="s">
        <v>972</v>
      </c>
      <c r="K9" s="125"/>
    </row>
    <row r="10" spans="1:11" ht="15" customHeight="1">
      <c r="A10" s="123"/>
      <c r="B10" s="123" t="s">
        <v>852</v>
      </c>
      <c r="C10" s="124"/>
      <c r="D10" s="124"/>
      <c r="E10" s="124"/>
      <c r="F10" s="125"/>
      <c r="G10" s="126"/>
      <c r="H10" s="126" t="str">
        <f>B10</f>
        <v>DUCHENE ERIC</v>
      </c>
      <c r="I10" s="124"/>
      <c r="J10" s="253">
        <v>53783</v>
      </c>
      <c r="K10" s="125"/>
    </row>
    <row r="11" spans="1:11">
      <c r="A11" s="123"/>
      <c r="B11" s="123" t="s">
        <v>1028</v>
      </c>
      <c r="C11" s="124"/>
      <c r="D11" s="124"/>
      <c r="E11" s="124"/>
      <c r="F11" s="125"/>
      <c r="G11" s="126"/>
      <c r="H11" s="126" t="str">
        <f t="shared" ref="H11:H16" si="0">B11</f>
        <v>DOMAINE DE LA BERGERIE</v>
      </c>
      <c r="I11" s="124"/>
      <c r="J11" s="254"/>
      <c r="K11" s="125"/>
    </row>
    <row r="12" spans="1:11">
      <c r="A12" s="123"/>
      <c r="B12" s="123" t="s">
        <v>1029</v>
      </c>
      <c r="C12" s="124"/>
      <c r="D12" s="124"/>
      <c r="E12" s="124"/>
      <c r="F12" s="125"/>
      <c r="G12" s="126"/>
      <c r="H12" s="126" t="str">
        <f t="shared" si="0"/>
        <v>5115 Route des hauts du camp</v>
      </c>
      <c r="I12" s="124"/>
      <c r="J12" s="124"/>
      <c r="K12" s="125"/>
    </row>
    <row r="13" spans="1:11">
      <c r="A13" s="123"/>
      <c r="B13" s="123" t="s">
        <v>1030</v>
      </c>
      <c r="C13" s="124"/>
      <c r="D13" s="124"/>
      <c r="E13" s="124"/>
      <c r="F13" s="125"/>
      <c r="G13" s="126"/>
      <c r="H13" s="126" t="str">
        <f t="shared" si="0"/>
        <v>83330 Le CASTELLET</v>
      </c>
      <c r="I13" s="124"/>
      <c r="J13" s="105" t="s">
        <v>973</v>
      </c>
      <c r="K13" s="125"/>
    </row>
    <row r="14" spans="1:11" ht="15" customHeight="1">
      <c r="A14" s="123"/>
      <c r="B14" s="123" t="s">
        <v>5</v>
      </c>
      <c r="C14" s="124"/>
      <c r="D14" s="124"/>
      <c r="E14" s="124"/>
      <c r="F14" s="125"/>
      <c r="G14" s="126"/>
      <c r="H14" s="126" t="str">
        <f t="shared" si="0"/>
        <v>France</v>
      </c>
      <c r="I14" s="124"/>
      <c r="J14" s="255">
        <v>45377</v>
      </c>
      <c r="K14" s="125"/>
    </row>
    <row r="15" spans="1:11" ht="15" customHeight="1">
      <c r="A15" s="123"/>
      <c r="B15" s="244" t="s">
        <v>1033</v>
      </c>
      <c r="C15" s="124"/>
      <c r="D15" s="124"/>
      <c r="E15" s="124"/>
      <c r="F15" s="125"/>
      <c r="G15" s="126"/>
      <c r="H15" s="102" t="str">
        <f t="shared" si="0"/>
        <v>TVA: FR18402494421</v>
      </c>
      <c r="I15" s="124"/>
      <c r="J15" s="261"/>
      <c r="K15" s="125"/>
    </row>
    <row r="16" spans="1:11" ht="15" customHeight="1">
      <c r="A16" s="123"/>
      <c r="B16" s="130" t="s">
        <v>856</v>
      </c>
      <c r="C16" s="7"/>
      <c r="D16" s="7"/>
      <c r="E16" s="7"/>
      <c r="F16" s="8"/>
      <c r="G16" s="126"/>
      <c r="H16" s="131" t="str">
        <f t="shared" si="0"/>
        <v>EORI: FR40249442100025</v>
      </c>
      <c r="I16" s="124"/>
      <c r="J16" s="256"/>
      <c r="K16" s="125"/>
    </row>
    <row r="17" spans="1:12" ht="15" customHeight="1">
      <c r="A17" s="123"/>
      <c r="B17" s="124"/>
      <c r="C17" s="124"/>
      <c r="D17" s="124"/>
      <c r="E17" s="124"/>
      <c r="F17" s="124"/>
      <c r="G17" s="124"/>
      <c r="H17" s="124"/>
      <c r="I17" s="10" t="s">
        <v>974</v>
      </c>
      <c r="J17" s="19" t="s">
        <v>851</v>
      </c>
      <c r="K17" s="125"/>
    </row>
    <row r="18" spans="1:12">
      <c r="A18" s="123"/>
      <c r="B18" s="124" t="s">
        <v>1031</v>
      </c>
      <c r="C18" s="124"/>
      <c r="D18" s="124"/>
      <c r="E18" s="124"/>
      <c r="F18" s="124"/>
      <c r="G18" s="124"/>
      <c r="H18" s="124"/>
      <c r="I18" s="10" t="s">
        <v>143</v>
      </c>
      <c r="J18" s="19" t="s">
        <v>711</v>
      </c>
      <c r="K18" s="125"/>
    </row>
    <row r="19" spans="1:12" ht="18">
      <c r="A19" s="123"/>
      <c r="B19" s="124" t="s">
        <v>1056</v>
      </c>
      <c r="C19" s="124"/>
      <c r="D19" s="124"/>
      <c r="E19" s="124"/>
      <c r="F19" s="124"/>
      <c r="G19" s="124"/>
      <c r="H19" s="124"/>
      <c r="I19" s="104" t="s">
        <v>975</v>
      </c>
      <c r="J19" s="112" t="s">
        <v>133</v>
      </c>
      <c r="K19" s="125"/>
    </row>
    <row r="20" spans="1:12">
      <c r="A20" s="123"/>
      <c r="B20" s="124"/>
      <c r="C20" s="124"/>
      <c r="D20" s="124"/>
      <c r="E20" s="124"/>
      <c r="F20" s="124"/>
      <c r="G20" s="124"/>
      <c r="H20" s="124"/>
      <c r="I20" s="124"/>
      <c r="J20" s="124"/>
      <c r="K20" s="125"/>
    </row>
    <row r="21" spans="1:12">
      <c r="A21" s="123"/>
      <c r="B21" s="106" t="s">
        <v>198</v>
      </c>
      <c r="C21" s="106" t="s">
        <v>199</v>
      </c>
      <c r="D21" s="127" t="s">
        <v>284</v>
      </c>
      <c r="E21" s="127" t="s">
        <v>200</v>
      </c>
      <c r="F21" s="257" t="s">
        <v>201</v>
      </c>
      <c r="G21" s="258"/>
      <c r="H21" s="106" t="s">
        <v>169</v>
      </c>
      <c r="I21" s="106" t="s">
        <v>202</v>
      </c>
      <c r="J21" s="106" t="s">
        <v>21</v>
      </c>
      <c r="K21" s="125"/>
    </row>
    <row r="22" spans="1:12">
      <c r="A22" s="123"/>
      <c r="B22" s="113"/>
      <c r="C22" s="113"/>
      <c r="D22" s="114"/>
      <c r="E22" s="114"/>
      <c r="F22" s="259"/>
      <c r="G22" s="260"/>
      <c r="H22" s="113" t="s">
        <v>969</v>
      </c>
      <c r="I22" s="113"/>
      <c r="J22" s="113"/>
      <c r="K22" s="125"/>
    </row>
    <row r="23" spans="1:12" ht="36">
      <c r="A23" s="123"/>
      <c r="B23" s="115">
        <f>' Invoice'!B23</f>
        <v>4</v>
      </c>
      <c r="C23" s="11" t="s">
        <v>530</v>
      </c>
      <c r="D23" s="128" t="s">
        <v>530</v>
      </c>
      <c r="E23" s="128" t="s">
        <v>967</v>
      </c>
      <c r="F23" s="249" t="s">
        <v>949</v>
      </c>
      <c r="G23" s="250"/>
      <c r="H23" s="12" t="s">
        <v>1046</v>
      </c>
      <c r="I23" s="16">
        <v>30.26</v>
      </c>
      <c r="J23" s="117">
        <f t="shared" ref="J23:J86" si="1">I23*B23</f>
        <v>121.04</v>
      </c>
      <c r="K23" s="125"/>
    </row>
    <row r="24" spans="1:12" ht="36">
      <c r="A24" s="123"/>
      <c r="B24" s="138">
        <f>' Invoice'!B24</f>
        <v>4</v>
      </c>
      <c r="C24" s="139" t="s">
        <v>867</v>
      </c>
      <c r="D24" s="140" t="s">
        <v>530</v>
      </c>
      <c r="E24" s="140" t="s">
        <v>967</v>
      </c>
      <c r="F24" s="262" t="s">
        <v>950</v>
      </c>
      <c r="G24" s="263"/>
      <c r="H24" s="12" t="s">
        <v>1047</v>
      </c>
      <c r="I24" s="142">
        <f>34.4*0.9716</f>
        <v>33.42304</v>
      </c>
      <c r="J24" s="143">
        <f t="shared" si="1"/>
        <v>133.69216</v>
      </c>
      <c r="K24" s="125"/>
      <c r="L24" s="136"/>
    </row>
    <row r="25" spans="1:12" ht="39.75" customHeight="1">
      <c r="A25" s="123"/>
      <c r="B25" s="138">
        <f>' Invoice'!B25</f>
        <v>4</v>
      </c>
      <c r="C25" s="144" t="s">
        <v>869</v>
      </c>
      <c r="D25" s="140" t="s">
        <v>530</v>
      </c>
      <c r="E25" s="140" t="s">
        <v>968</v>
      </c>
      <c r="F25" s="262" t="s">
        <v>949</v>
      </c>
      <c r="G25" s="263"/>
      <c r="H25" s="141" t="s">
        <v>1048</v>
      </c>
      <c r="I25" s="142">
        <f>39.19*0.9716</f>
        <v>38.077003999999995</v>
      </c>
      <c r="J25" s="143">
        <f t="shared" si="1"/>
        <v>152.30801599999998</v>
      </c>
      <c r="K25" s="125"/>
      <c r="L25" s="136"/>
    </row>
    <row r="26" spans="1:12" ht="39.75" customHeight="1">
      <c r="A26" s="123"/>
      <c r="B26" s="138">
        <f>' Invoice'!B26</f>
        <v>4</v>
      </c>
      <c r="C26" s="144" t="s">
        <v>870</v>
      </c>
      <c r="D26" s="140" t="s">
        <v>530</v>
      </c>
      <c r="E26" s="140" t="s">
        <v>967</v>
      </c>
      <c r="F26" s="262" t="s">
        <v>950</v>
      </c>
      <c r="G26" s="263"/>
      <c r="H26" s="141" t="s">
        <v>1049</v>
      </c>
      <c r="I26" s="142">
        <f>41.29*0.9716</f>
        <v>40.117364000000002</v>
      </c>
      <c r="J26" s="143">
        <f t="shared" si="1"/>
        <v>160.46945600000001</v>
      </c>
      <c r="K26" s="125"/>
      <c r="L26" s="136"/>
    </row>
    <row r="27" spans="1:12" ht="48">
      <c r="A27" s="123"/>
      <c r="B27" s="145">
        <f>' Invoice'!B27</f>
        <v>0</v>
      </c>
      <c r="C27" s="146" t="s">
        <v>859</v>
      </c>
      <c r="D27" s="147" t="s">
        <v>530</v>
      </c>
      <c r="E27" s="147" t="s">
        <v>967</v>
      </c>
      <c r="F27" s="266" t="s">
        <v>949</v>
      </c>
      <c r="G27" s="267"/>
      <c r="H27" s="148" t="s">
        <v>1034</v>
      </c>
      <c r="I27" s="149">
        <v>21.52</v>
      </c>
      <c r="J27" s="150">
        <f t="shared" si="1"/>
        <v>0</v>
      </c>
      <c r="K27" s="125"/>
      <c r="L27" s="136"/>
    </row>
    <row r="28" spans="1:12" ht="48">
      <c r="A28" s="123"/>
      <c r="B28" s="138">
        <f>' Invoice'!B28</f>
        <v>3</v>
      </c>
      <c r="C28" s="139" t="s">
        <v>859</v>
      </c>
      <c r="D28" s="140" t="s">
        <v>530</v>
      </c>
      <c r="E28" s="140" t="s">
        <v>967</v>
      </c>
      <c r="F28" s="262" t="s">
        <v>950</v>
      </c>
      <c r="G28" s="263"/>
      <c r="H28" s="141" t="s">
        <v>1035</v>
      </c>
      <c r="I28" s="142">
        <v>21.52</v>
      </c>
      <c r="J28" s="143">
        <f t="shared" si="1"/>
        <v>64.56</v>
      </c>
      <c r="K28" s="125"/>
      <c r="L28" s="137"/>
    </row>
    <row r="29" spans="1:12" ht="24" hidden="1">
      <c r="A29" s="123"/>
      <c r="B29" s="227">
        <f>' Invoice'!B29</f>
        <v>0</v>
      </c>
      <c r="C29" s="228" t="s">
        <v>860</v>
      </c>
      <c r="D29" s="229"/>
      <c r="E29" s="229" t="s">
        <v>946</v>
      </c>
      <c r="F29" s="264" t="s">
        <v>929</v>
      </c>
      <c r="G29" s="265"/>
      <c r="H29" s="230" t="s">
        <v>885</v>
      </c>
      <c r="I29" s="231">
        <v>0.76</v>
      </c>
      <c r="J29" s="232">
        <f t="shared" si="1"/>
        <v>0</v>
      </c>
      <c r="K29" s="125"/>
      <c r="L29" s="136"/>
    </row>
    <row r="30" spans="1:12" ht="24">
      <c r="A30" s="123"/>
      <c r="B30" s="138">
        <f>' Invoice'!B30</f>
        <v>15</v>
      </c>
      <c r="C30" s="139" t="s">
        <v>863</v>
      </c>
      <c r="D30" s="140" t="s">
        <v>824</v>
      </c>
      <c r="E30" s="140" t="s">
        <v>947</v>
      </c>
      <c r="F30" s="262" t="s">
        <v>930</v>
      </c>
      <c r="G30" s="263"/>
      <c r="H30" s="141" t="s">
        <v>886</v>
      </c>
      <c r="I30" s="142">
        <v>2.08</v>
      </c>
      <c r="J30" s="143">
        <f t="shared" si="1"/>
        <v>31.200000000000003</v>
      </c>
      <c r="K30" s="125"/>
      <c r="L30" s="136"/>
    </row>
    <row r="31" spans="1:12" ht="24">
      <c r="A31" s="123"/>
      <c r="B31" s="138">
        <f>' Invoice'!B31</f>
        <v>15</v>
      </c>
      <c r="C31" s="139" t="s">
        <v>863</v>
      </c>
      <c r="D31" s="140" t="s">
        <v>825</v>
      </c>
      <c r="E31" s="140" t="s">
        <v>948</v>
      </c>
      <c r="F31" s="262" t="s">
        <v>930</v>
      </c>
      <c r="G31" s="263"/>
      <c r="H31" s="141" t="s">
        <v>886</v>
      </c>
      <c r="I31" s="142">
        <v>2.08</v>
      </c>
      <c r="J31" s="143">
        <f t="shared" si="1"/>
        <v>31.200000000000003</v>
      </c>
      <c r="K31" s="125"/>
      <c r="L31" s="136"/>
    </row>
    <row r="32" spans="1:12" ht="24">
      <c r="A32" s="123"/>
      <c r="B32" s="138">
        <f>' Invoice'!B32</f>
        <v>15</v>
      </c>
      <c r="C32" s="139" t="s">
        <v>863</v>
      </c>
      <c r="D32" s="140" t="s">
        <v>504</v>
      </c>
      <c r="E32" s="140" t="s">
        <v>946</v>
      </c>
      <c r="F32" s="262" t="s">
        <v>930</v>
      </c>
      <c r="G32" s="263"/>
      <c r="H32" s="141" t="s">
        <v>886</v>
      </c>
      <c r="I32" s="142">
        <v>2.08</v>
      </c>
      <c r="J32" s="143">
        <f t="shared" si="1"/>
        <v>31.200000000000003</v>
      </c>
      <c r="K32" s="125"/>
      <c r="L32" s="136"/>
    </row>
    <row r="33" spans="1:12" ht="27.75" customHeight="1">
      <c r="A33" s="123"/>
      <c r="B33" s="138">
        <f>' Invoice'!B33</f>
        <v>15</v>
      </c>
      <c r="C33" s="139" t="s">
        <v>451</v>
      </c>
      <c r="D33" s="140" t="s">
        <v>824</v>
      </c>
      <c r="E33" s="140" t="s">
        <v>947</v>
      </c>
      <c r="F33" s="262" t="s">
        <v>930</v>
      </c>
      <c r="G33" s="263"/>
      <c r="H33" s="141" t="s">
        <v>887</v>
      </c>
      <c r="I33" s="142">
        <v>2.96</v>
      </c>
      <c r="J33" s="143">
        <f t="shared" si="1"/>
        <v>44.4</v>
      </c>
      <c r="K33" s="125"/>
      <c r="L33" s="136"/>
    </row>
    <row r="34" spans="1:12" ht="27.75" customHeight="1">
      <c r="A34" s="123"/>
      <c r="B34" s="138">
        <f>' Invoice'!B34</f>
        <v>15</v>
      </c>
      <c r="C34" s="139" t="s">
        <v>451</v>
      </c>
      <c r="D34" s="140" t="s">
        <v>825</v>
      </c>
      <c r="E34" s="140" t="s">
        <v>948</v>
      </c>
      <c r="F34" s="262" t="s">
        <v>930</v>
      </c>
      <c r="G34" s="263"/>
      <c r="H34" s="141" t="s">
        <v>887</v>
      </c>
      <c r="I34" s="142">
        <v>2.96</v>
      </c>
      <c r="J34" s="143">
        <f t="shared" si="1"/>
        <v>44.4</v>
      </c>
      <c r="K34" s="125"/>
      <c r="L34" s="136"/>
    </row>
    <row r="35" spans="1:12" ht="27.75" customHeight="1">
      <c r="A35" s="123"/>
      <c r="B35" s="138">
        <f>' Invoice'!B35</f>
        <v>15</v>
      </c>
      <c r="C35" s="139" t="s">
        <v>451</v>
      </c>
      <c r="D35" s="140" t="s">
        <v>504</v>
      </c>
      <c r="E35" s="140" t="s">
        <v>946</v>
      </c>
      <c r="F35" s="262" t="s">
        <v>930</v>
      </c>
      <c r="G35" s="263"/>
      <c r="H35" s="141" t="s">
        <v>887</v>
      </c>
      <c r="I35" s="142">
        <v>2.96</v>
      </c>
      <c r="J35" s="143">
        <f t="shared" si="1"/>
        <v>44.4</v>
      </c>
      <c r="K35" s="125"/>
      <c r="L35" s="136"/>
    </row>
    <row r="36" spans="1:12" ht="36" hidden="1">
      <c r="A36" s="123"/>
      <c r="B36" s="227">
        <f>' Invoice'!B36</f>
        <v>0</v>
      </c>
      <c r="C36" s="228" t="s">
        <v>873</v>
      </c>
      <c r="D36" s="229" t="s">
        <v>825</v>
      </c>
      <c r="E36" s="229"/>
      <c r="F36" s="264"/>
      <c r="G36" s="265"/>
      <c r="H36" s="230" t="s">
        <v>888</v>
      </c>
      <c r="I36" s="231">
        <v>79.67</v>
      </c>
      <c r="J36" s="232">
        <f t="shared" si="1"/>
        <v>0</v>
      </c>
      <c r="K36" s="125"/>
      <c r="L36" s="136"/>
    </row>
    <row r="37" spans="1:12" ht="36" hidden="1">
      <c r="A37" s="123"/>
      <c r="B37" s="227">
        <f>' Invoice'!B37</f>
        <v>0</v>
      </c>
      <c r="C37" s="228" t="s">
        <v>864</v>
      </c>
      <c r="D37" s="229" t="s">
        <v>504</v>
      </c>
      <c r="E37" s="229"/>
      <c r="F37" s="264"/>
      <c r="G37" s="265"/>
      <c r="H37" s="230" t="s">
        <v>1058</v>
      </c>
      <c r="I37" s="231">
        <v>74.69</v>
      </c>
      <c r="J37" s="232">
        <f t="shared" si="1"/>
        <v>0</v>
      </c>
      <c r="K37" s="125"/>
      <c r="L37" s="136"/>
    </row>
    <row r="38" spans="1:12" ht="36">
      <c r="A38" s="123"/>
      <c r="B38" s="115">
        <f>' Invoice'!B38</f>
        <v>60</v>
      </c>
      <c r="C38" s="11" t="s">
        <v>782</v>
      </c>
      <c r="D38" s="128" t="s">
        <v>824</v>
      </c>
      <c r="E38" s="128" t="s">
        <v>949</v>
      </c>
      <c r="F38" s="249"/>
      <c r="G38" s="250"/>
      <c r="H38" s="12" t="s">
        <v>1050</v>
      </c>
      <c r="I38" s="16">
        <v>1.55</v>
      </c>
      <c r="J38" s="117">
        <f t="shared" si="1"/>
        <v>93</v>
      </c>
      <c r="K38" s="125"/>
    </row>
    <row r="39" spans="1:12" ht="36">
      <c r="A39" s="123"/>
      <c r="B39" s="115">
        <f>' Invoice'!B39</f>
        <v>60</v>
      </c>
      <c r="C39" s="11" t="s">
        <v>782</v>
      </c>
      <c r="D39" s="128" t="s">
        <v>825</v>
      </c>
      <c r="E39" s="128" t="s">
        <v>950</v>
      </c>
      <c r="F39" s="249"/>
      <c r="G39" s="250"/>
      <c r="H39" s="12" t="s">
        <v>1050</v>
      </c>
      <c r="I39" s="16">
        <v>1.64</v>
      </c>
      <c r="J39" s="117">
        <f t="shared" si="1"/>
        <v>98.399999999999991</v>
      </c>
      <c r="K39" s="125"/>
    </row>
    <row r="40" spans="1:12" ht="24">
      <c r="A40" s="123"/>
      <c r="B40" s="115">
        <f>' Invoice'!B40</f>
        <v>70</v>
      </c>
      <c r="C40" s="11" t="s">
        <v>778</v>
      </c>
      <c r="D40" s="128" t="s">
        <v>504</v>
      </c>
      <c r="E40" s="128" t="s">
        <v>937</v>
      </c>
      <c r="F40" s="249" t="s">
        <v>930</v>
      </c>
      <c r="G40" s="250"/>
      <c r="H40" s="12" t="s">
        <v>1057</v>
      </c>
      <c r="I40" s="16">
        <v>1.54</v>
      </c>
      <c r="J40" s="117">
        <f t="shared" si="1"/>
        <v>107.8</v>
      </c>
      <c r="K40" s="125"/>
    </row>
    <row r="41" spans="1:12" ht="24">
      <c r="A41" s="123"/>
      <c r="B41" s="115">
        <f>' Invoice'!B41</f>
        <v>70</v>
      </c>
      <c r="C41" s="11" t="s">
        <v>778</v>
      </c>
      <c r="D41" s="128" t="s">
        <v>823</v>
      </c>
      <c r="E41" s="128" t="s">
        <v>938</v>
      </c>
      <c r="F41" s="249" t="s">
        <v>930</v>
      </c>
      <c r="G41" s="250"/>
      <c r="H41" s="12" t="s">
        <v>1057</v>
      </c>
      <c r="I41" s="16">
        <v>1.64</v>
      </c>
      <c r="J41" s="117">
        <f t="shared" si="1"/>
        <v>114.8</v>
      </c>
      <c r="K41" s="125"/>
    </row>
    <row r="42" spans="1:12" ht="36">
      <c r="A42" s="123"/>
      <c r="B42" s="115">
        <f>' Invoice'!B42</f>
        <v>80</v>
      </c>
      <c r="C42" s="11" t="s">
        <v>786</v>
      </c>
      <c r="D42" s="128" t="s">
        <v>828</v>
      </c>
      <c r="E42" s="128" t="s">
        <v>949</v>
      </c>
      <c r="F42" s="249"/>
      <c r="G42" s="250"/>
      <c r="H42" s="12" t="s">
        <v>1036</v>
      </c>
      <c r="I42" s="16">
        <v>0.61</v>
      </c>
      <c r="J42" s="117">
        <f t="shared" si="1"/>
        <v>48.8</v>
      </c>
      <c r="K42" s="125"/>
    </row>
    <row r="43" spans="1:12" ht="36">
      <c r="A43" s="123"/>
      <c r="B43" s="115">
        <f>' Invoice'!B43</f>
        <v>80</v>
      </c>
      <c r="C43" s="11" t="s">
        <v>786</v>
      </c>
      <c r="D43" s="128" t="s">
        <v>829</v>
      </c>
      <c r="E43" s="128" t="s">
        <v>950</v>
      </c>
      <c r="F43" s="249"/>
      <c r="G43" s="250"/>
      <c r="H43" s="12" t="s">
        <v>1036</v>
      </c>
      <c r="I43" s="16">
        <v>0.68</v>
      </c>
      <c r="J43" s="117">
        <f t="shared" si="1"/>
        <v>54.400000000000006</v>
      </c>
      <c r="K43" s="125"/>
    </row>
    <row r="44" spans="1:12" ht="36">
      <c r="A44" s="123"/>
      <c r="B44" s="115">
        <f>' Invoice'!B44</f>
        <v>80</v>
      </c>
      <c r="C44" s="11" t="s">
        <v>722</v>
      </c>
      <c r="D44" s="128" t="s">
        <v>807</v>
      </c>
      <c r="E44" s="128" t="s">
        <v>949</v>
      </c>
      <c r="F44" s="249"/>
      <c r="G44" s="250"/>
      <c r="H44" s="12" t="s">
        <v>1037</v>
      </c>
      <c r="I44" s="16">
        <v>0.39</v>
      </c>
      <c r="J44" s="117">
        <f t="shared" si="1"/>
        <v>31.200000000000003</v>
      </c>
      <c r="K44" s="125"/>
    </row>
    <row r="45" spans="1:12" ht="36">
      <c r="A45" s="123"/>
      <c r="B45" s="115">
        <f>' Invoice'!B45</f>
        <v>80</v>
      </c>
      <c r="C45" s="11" t="s">
        <v>722</v>
      </c>
      <c r="D45" s="128" t="s">
        <v>808</v>
      </c>
      <c r="E45" s="128" t="s">
        <v>950</v>
      </c>
      <c r="F45" s="249"/>
      <c r="G45" s="250"/>
      <c r="H45" s="12" t="s">
        <v>1037</v>
      </c>
      <c r="I45" s="16">
        <v>0.46</v>
      </c>
      <c r="J45" s="117">
        <f t="shared" si="1"/>
        <v>36.800000000000004</v>
      </c>
      <c r="K45" s="125"/>
    </row>
    <row r="46" spans="1:12" ht="48">
      <c r="A46" s="123"/>
      <c r="B46" s="115">
        <f>' Invoice'!B46</f>
        <v>10</v>
      </c>
      <c r="C46" s="11" t="s">
        <v>750</v>
      </c>
      <c r="D46" s="128" t="s">
        <v>750</v>
      </c>
      <c r="E46" s="128"/>
      <c r="F46" s="249"/>
      <c r="G46" s="250"/>
      <c r="H46" s="12" t="s">
        <v>1038</v>
      </c>
      <c r="I46" s="16">
        <v>28.28</v>
      </c>
      <c r="J46" s="117">
        <f t="shared" si="1"/>
        <v>282.8</v>
      </c>
      <c r="K46" s="125"/>
    </row>
    <row r="47" spans="1:12" ht="24">
      <c r="A47" s="123"/>
      <c r="B47" s="115">
        <f>' Invoice'!B47</f>
        <v>100</v>
      </c>
      <c r="C47" s="11" t="s">
        <v>793</v>
      </c>
      <c r="D47" s="128" t="s">
        <v>793</v>
      </c>
      <c r="E47" s="128"/>
      <c r="F47" s="249"/>
      <c r="G47" s="250"/>
      <c r="H47" s="12" t="s">
        <v>1052</v>
      </c>
      <c r="I47" s="16">
        <v>3.35</v>
      </c>
      <c r="J47" s="117">
        <f t="shared" si="1"/>
        <v>335</v>
      </c>
      <c r="K47" s="125"/>
    </row>
    <row r="48" spans="1:12" ht="36">
      <c r="A48" s="123"/>
      <c r="B48" s="138">
        <f>' Invoice'!B48</f>
        <v>100</v>
      </c>
      <c r="C48" s="139" t="s">
        <v>874</v>
      </c>
      <c r="D48" s="140" t="s">
        <v>793</v>
      </c>
      <c r="E48" s="140" t="s">
        <v>936</v>
      </c>
      <c r="F48" s="262"/>
      <c r="G48" s="263"/>
      <c r="H48" s="141" t="s">
        <v>1060</v>
      </c>
      <c r="I48" s="142">
        <f>4.1*0.9716</f>
        <v>3.9835599999999998</v>
      </c>
      <c r="J48" s="143">
        <f t="shared" si="1"/>
        <v>398.35599999999999</v>
      </c>
      <c r="K48" s="125"/>
      <c r="L48" s="136"/>
    </row>
    <row r="49" spans="1:12" ht="36">
      <c r="A49" s="123"/>
      <c r="B49" s="115">
        <f>' Invoice'!B49</f>
        <v>30</v>
      </c>
      <c r="C49" s="11" t="s">
        <v>757</v>
      </c>
      <c r="D49" s="128" t="s">
        <v>816</v>
      </c>
      <c r="E49" s="128" t="s">
        <v>935</v>
      </c>
      <c r="F49" s="249"/>
      <c r="G49" s="250"/>
      <c r="H49" s="12" t="s">
        <v>897</v>
      </c>
      <c r="I49" s="16">
        <v>1.74</v>
      </c>
      <c r="J49" s="117">
        <f t="shared" si="1"/>
        <v>52.2</v>
      </c>
      <c r="K49" s="125"/>
    </row>
    <row r="50" spans="1:12" ht="36">
      <c r="A50" s="123"/>
      <c r="B50" s="115">
        <f>' Invoice'!B50</f>
        <v>30</v>
      </c>
      <c r="C50" s="11" t="s">
        <v>757</v>
      </c>
      <c r="D50" s="128" t="s">
        <v>817</v>
      </c>
      <c r="E50" s="128" t="s">
        <v>936</v>
      </c>
      <c r="F50" s="249"/>
      <c r="G50" s="250"/>
      <c r="H50" s="12" t="s">
        <v>897</v>
      </c>
      <c r="I50" s="16">
        <v>1.74</v>
      </c>
      <c r="J50" s="117">
        <f t="shared" si="1"/>
        <v>52.2</v>
      </c>
      <c r="K50" s="125"/>
    </row>
    <row r="51" spans="1:12" ht="36">
      <c r="A51" s="123"/>
      <c r="B51" s="115">
        <f>' Invoice'!B51</f>
        <v>30</v>
      </c>
      <c r="C51" s="11" t="s">
        <v>757</v>
      </c>
      <c r="D51" s="128" t="s">
        <v>818</v>
      </c>
      <c r="E51" s="128" t="s">
        <v>939</v>
      </c>
      <c r="F51" s="249"/>
      <c r="G51" s="250"/>
      <c r="H51" s="12" t="s">
        <v>897</v>
      </c>
      <c r="I51" s="16">
        <v>1.45</v>
      </c>
      <c r="J51" s="117">
        <f t="shared" si="1"/>
        <v>43.5</v>
      </c>
      <c r="K51" s="125"/>
    </row>
    <row r="52" spans="1:12" ht="36">
      <c r="A52" s="123"/>
      <c r="B52" s="115">
        <f>' Invoice'!B52</f>
        <v>30</v>
      </c>
      <c r="C52" s="11" t="s">
        <v>757</v>
      </c>
      <c r="D52" s="128" t="s">
        <v>819</v>
      </c>
      <c r="E52" s="128" t="s">
        <v>940</v>
      </c>
      <c r="F52" s="249"/>
      <c r="G52" s="250"/>
      <c r="H52" s="12" t="s">
        <v>897</v>
      </c>
      <c r="I52" s="16">
        <v>1.45</v>
      </c>
      <c r="J52" s="117">
        <f t="shared" si="1"/>
        <v>43.5</v>
      </c>
      <c r="K52" s="125"/>
    </row>
    <row r="53" spans="1:12" ht="36">
      <c r="A53" s="123"/>
      <c r="B53" s="115">
        <f>' Invoice'!B53</f>
        <v>30</v>
      </c>
      <c r="C53" s="11" t="s">
        <v>769</v>
      </c>
      <c r="D53" s="128" t="s">
        <v>820</v>
      </c>
      <c r="E53" s="128" t="s">
        <v>935</v>
      </c>
      <c r="F53" s="249" t="s">
        <v>956</v>
      </c>
      <c r="G53" s="250"/>
      <c r="H53" s="12" t="s">
        <v>898</v>
      </c>
      <c r="I53" s="16">
        <v>1.67</v>
      </c>
      <c r="J53" s="117">
        <f t="shared" si="1"/>
        <v>50.099999999999994</v>
      </c>
      <c r="K53" s="125"/>
    </row>
    <row r="54" spans="1:12" ht="36">
      <c r="A54" s="123"/>
      <c r="B54" s="115">
        <f>' Invoice'!B54</f>
        <v>30</v>
      </c>
      <c r="C54" s="11" t="s">
        <v>769</v>
      </c>
      <c r="D54" s="128" t="s">
        <v>820</v>
      </c>
      <c r="E54" s="128" t="s">
        <v>936</v>
      </c>
      <c r="F54" s="249" t="s">
        <v>956</v>
      </c>
      <c r="G54" s="250"/>
      <c r="H54" s="12" t="s">
        <v>898</v>
      </c>
      <c r="I54" s="16">
        <v>1.67</v>
      </c>
      <c r="J54" s="117">
        <f t="shared" si="1"/>
        <v>50.099999999999994</v>
      </c>
      <c r="K54" s="125"/>
    </row>
    <row r="55" spans="1:12" ht="36">
      <c r="A55" s="123"/>
      <c r="B55" s="145">
        <f>' Invoice'!B55</f>
        <v>0</v>
      </c>
      <c r="C55" s="146" t="s">
        <v>769</v>
      </c>
      <c r="D55" s="147" t="s">
        <v>822</v>
      </c>
      <c r="E55" s="147" t="s">
        <v>935</v>
      </c>
      <c r="F55" s="266" t="s">
        <v>957</v>
      </c>
      <c r="G55" s="267"/>
      <c r="H55" s="166" t="s">
        <v>898</v>
      </c>
      <c r="I55" s="149">
        <v>1.67</v>
      </c>
      <c r="J55" s="150">
        <f t="shared" si="1"/>
        <v>0</v>
      </c>
      <c r="K55" s="125"/>
      <c r="L55" s="136"/>
    </row>
    <row r="56" spans="1:12" ht="36">
      <c r="A56" s="123"/>
      <c r="B56" s="115">
        <f>' Invoice'!B56</f>
        <v>30</v>
      </c>
      <c r="C56" s="11" t="s">
        <v>769</v>
      </c>
      <c r="D56" s="128" t="s">
        <v>822</v>
      </c>
      <c r="E56" s="128" t="s">
        <v>936</v>
      </c>
      <c r="F56" s="249" t="s">
        <v>957</v>
      </c>
      <c r="G56" s="250"/>
      <c r="H56" s="12" t="s">
        <v>898</v>
      </c>
      <c r="I56" s="16">
        <v>1.67</v>
      </c>
      <c r="J56" s="117">
        <f t="shared" si="1"/>
        <v>50.099999999999994</v>
      </c>
      <c r="K56" s="125"/>
      <c r="L56" s="136"/>
    </row>
    <row r="57" spans="1:12" ht="24">
      <c r="A57" s="123"/>
      <c r="B57" s="115">
        <f>' Invoice'!B57</f>
        <v>30</v>
      </c>
      <c r="C57" s="11" t="s">
        <v>769</v>
      </c>
      <c r="D57" s="128" t="s">
        <v>821</v>
      </c>
      <c r="E57" s="128" t="s">
        <v>935</v>
      </c>
      <c r="F57" s="249" t="s">
        <v>958</v>
      </c>
      <c r="G57" s="250"/>
      <c r="H57" s="12" t="s">
        <v>771</v>
      </c>
      <c r="I57" s="16">
        <v>1.67</v>
      </c>
      <c r="J57" s="117">
        <f t="shared" si="1"/>
        <v>50.099999999999994</v>
      </c>
      <c r="K57" s="125"/>
      <c r="L57" s="136"/>
    </row>
    <row r="58" spans="1:12" ht="36">
      <c r="A58" s="123"/>
      <c r="B58" s="154">
        <f>' Invoice'!B58</f>
        <v>13</v>
      </c>
      <c r="C58" s="152" t="s">
        <v>769</v>
      </c>
      <c r="D58" s="155" t="s">
        <v>821</v>
      </c>
      <c r="E58" s="155" t="s">
        <v>936</v>
      </c>
      <c r="F58" s="270" t="s">
        <v>958</v>
      </c>
      <c r="G58" s="271"/>
      <c r="H58" s="163" t="s">
        <v>898</v>
      </c>
      <c r="I58" s="162">
        <v>1.67</v>
      </c>
      <c r="J58" s="160">
        <f t="shared" si="1"/>
        <v>21.71</v>
      </c>
      <c r="K58" s="125"/>
      <c r="L58" s="136"/>
    </row>
    <row r="59" spans="1:12" ht="36">
      <c r="A59" s="123"/>
      <c r="B59" s="145">
        <f>' Invoice'!B59</f>
        <v>0</v>
      </c>
      <c r="C59" s="146" t="s">
        <v>769</v>
      </c>
      <c r="D59" s="147" t="s">
        <v>821</v>
      </c>
      <c r="E59" s="147" t="s">
        <v>935</v>
      </c>
      <c r="F59" s="266" t="s">
        <v>959</v>
      </c>
      <c r="G59" s="267"/>
      <c r="H59" s="166" t="s">
        <v>898</v>
      </c>
      <c r="I59" s="149">
        <v>1.67</v>
      </c>
      <c r="J59" s="150">
        <f t="shared" si="1"/>
        <v>0</v>
      </c>
      <c r="K59" s="125"/>
      <c r="L59" s="136"/>
    </row>
    <row r="60" spans="1:12" ht="36">
      <c r="A60" s="123"/>
      <c r="B60" s="145">
        <f>' Invoice'!B60</f>
        <v>0</v>
      </c>
      <c r="C60" s="146" t="s">
        <v>769</v>
      </c>
      <c r="D60" s="147" t="s">
        <v>821</v>
      </c>
      <c r="E60" s="147" t="s">
        <v>936</v>
      </c>
      <c r="F60" s="266" t="s">
        <v>959</v>
      </c>
      <c r="G60" s="267"/>
      <c r="H60" s="166" t="s">
        <v>898</v>
      </c>
      <c r="I60" s="149">
        <v>1.67</v>
      </c>
      <c r="J60" s="150">
        <f t="shared" si="1"/>
        <v>0</v>
      </c>
      <c r="K60" s="125"/>
      <c r="L60" s="136"/>
    </row>
    <row r="61" spans="1:12" ht="24">
      <c r="A61" s="123"/>
      <c r="B61" s="115">
        <f>' Invoice'!B61</f>
        <v>30</v>
      </c>
      <c r="C61" s="11" t="s">
        <v>763</v>
      </c>
      <c r="D61" s="128" t="s">
        <v>763</v>
      </c>
      <c r="E61" s="128"/>
      <c r="F61" s="249"/>
      <c r="G61" s="250"/>
      <c r="H61" s="12" t="s">
        <v>899</v>
      </c>
      <c r="I61" s="16">
        <v>1.54</v>
      </c>
      <c r="J61" s="117">
        <f t="shared" si="1"/>
        <v>46.2</v>
      </c>
      <c r="K61" s="125"/>
    </row>
    <row r="62" spans="1:12" ht="24">
      <c r="A62" s="123"/>
      <c r="B62" s="115">
        <f>' Invoice'!B62</f>
        <v>30</v>
      </c>
      <c r="C62" s="11" t="s">
        <v>767</v>
      </c>
      <c r="D62" s="128" t="s">
        <v>767</v>
      </c>
      <c r="E62" s="128"/>
      <c r="F62" s="249"/>
      <c r="G62" s="250"/>
      <c r="H62" s="12" t="s">
        <v>900</v>
      </c>
      <c r="I62" s="16">
        <v>1.06</v>
      </c>
      <c r="J62" s="117">
        <f t="shared" si="1"/>
        <v>31.8</v>
      </c>
      <c r="K62" s="125"/>
    </row>
    <row r="63" spans="1:12" ht="24">
      <c r="A63" s="123"/>
      <c r="B63" s="115">
        <f>' Invoice'!B63</f>
        <v>40</v>
      </c>
      <c r="C63" s="11" t="s">
        <v>765</v>
      </c>
      <c r="D63" s="128" t="s">
        <v>765</v>
      </c>
      <c r="E63" s="128"/>
      <c r="F63" s="249"/>
      <c r="G63" s="250"/>
      <c r="H63" s="12" t="s">
        <v>1059</v>
      </c>
      <c r="I63" s="16">
        <v>1.64</v>
      </c>
      <c r="J63" s="117">
        <f t="shared" si="1"/>
        <v>65.599999999999994</v>
      </c>
      <c r="K63" s="125"/>
    </row>
    <row r="64" spans="1:12" ht="24">
      <c r="A64" s="123"/>
      <c r="B64" s="115">
        <f>' Invoice'!B64</f>
        <v>30</v>
      </c>
      <c r="C64" s="11" t="s">
        <v>761</v>
      </c>
      <c r="D64" s="128" t="s">
        <v>761</v>
      </c>
      <c r="E64" s="128"/>
      <c r="F64" s="249"/>
      <c r="G64" s="250"/>
      <c r="H64" s="12" t="s">
        <v>902</v>
      </c>
      <c r="I64" s="16">
        <v>0.87</v>
      </c>
      <c r="J64" s="117">
        <f t="shared" si="1"/>
        <v>26.1</v>
      </c>
      <c r="K64" s="125"/>
    </row>
    <row r="65" spans="1:11" ht="36">
      <c r="A65" s="123"/>
      <c r="B65" s="115">
        <f>' Invoice'!B65</f>
        <v>30</v>
      </c>
      <c r="C65" s="11" t="s">
        <v>753</v>
      </c>
      <c r="D65" s="128" t="s">
        <v>753</v>
      </c>
      <c r="E65" s="128"/>
      <c r="F65" s="249"/>
      <c r="G65" s="250"/>
      <c r="H65" s="12" t="s">
        <v>1053</v>
      </c>
      <c r="I65" s="16">
        <v>1.64</v>
      </c>
      <c r="J65" s="117">
        <f t="shared" si="1"/>
        <v>49.199999999999996</v>
      </c>
      <c r="K65" s="125"/>
    </row>
    <row r="66" spans="1:11" ht="24">
      <c r="A66" s="123"/>
      <c r="B66" s="115">
        <f>' Invoice'!B66</f>
        <v>30</v>
      </c>
      <c r="C66" s="11" t="s">
        <v>774</v>
      </c>
      <c r="D66" s="128" t="s">
        <v>774</v>
      </c>
      <c r="E66" s="128"/>
      <c r="F66" s="249"/>
      <c r="G66" s="250"/>
      <c r="H66" s="12" t="s">
        <v>904</v>
      </c>
      <c r="I66" s="16">
        <v>2.16</v>
      </c>
      <c r="J66" s="117">
        <f t="shared" si="1"/>
        <v>64.800000000000011</v>
      </c>
      <c r="K66" s="125"/>
    </row>
    <row r="67" spans="1:11" ht="24">
      <c r="A67" s="123"/>
      <c r="B67" s="115">
        <f>' Invoice'!B67</f>
        <v>30</v>
      </c>
      <c r="C67" s="11" t="s">
        <v>755</v>
      </c>
      <c r="D67" s="128" t="s">
        <v>755</v>
      </c>
      <c r="E67" s="128"/>
      <c r="F67" s="249"/>
      <c r="G67" s="250"/>
      <c r="H67" s="12" t="s">
        <v>905</v>
      </c>
      <c r="I67" s="16">
        <v>2.04</v>
      </c>
      <c r="J67" s="117">
        <f t="shared" si="1"/>
        <v>61.2</v>
      </c>
      <c r="K67" s="125"/>
    </row>
    <row r="68" spans="1:11" ht="24">
      <c r="A68" s="123"/>
      <c r="B68" s="115">
        <f>' Invoice'!B68</f>
        <v>30</v>
      </c>
      <c r="C68" s="11" t="s">
        <v>597</v>
      </c>
      <c r="D68" s="128" t="s">
        <v>838</v>
      </c>
      <c r="E68" s="128" t="s">
        <v>960</v>
      </c>
      <c r="F68" s="249"/>
      <c r="G68" s="250"/>
      <c r="H68" s="12" t="s">
        <v>1039</v>
      </c>
      <c r="I68" s="16">
        <v>1.1399999999999999</v>
      </c>
      <c r="J68" s="117">
        <f t="shared" si="1"/>
        <v>34.199999999999996</v>
      </c>
      <c r="K68" s="125"/>
    </row>
    <row r="69" spans="1:11" ht="24">
      <c r="A69" s="123"/>
      <c r="B69" s="115">
        <f>' Invoice'!B69</f>
        <v>30</v>
      </c>
      <c r="C69" s="11" t="s">
        <v>597</v>
      </c>
      <c r="D69" s="128" t="s">
        <v>839</v>
      </c>
      <c r="E69" s="128" t="s">
        <v>961</v>
      </c>
      <c r="F69" s="249"/>
      <c r="G69" s="250"/>
      <c r="H69" s="12" t="s">
        <v>1039</v>
      </c>
      <c r="I69" s="16">
        <v>1.35</v>
      </c>
      <c r="J69" s="117">
        <f t="shared" si="1"/>
        <v>40.5</v>
      </c>
      <c r="K69" s="125"/>
    </row>
    <row r="70" spans="1:11" ht="27" customHeight="1">
      <c r="A70" s="123"/>
      <c r="B70" s="115">
        <f>' Invoice'!B70</f>
        <v>30</v>
      </c>
      <c r="C70" s="11" t="s">
        <v>805</v>
      </c>
      <c r="D70" s="128" t="s">
        <v>840</v>
      </c>
      <c r="E70" s="128" t="s">
        <v>960</v>
      </c>
      <c r="F70" s="249"/>
      <c r="G70" s="250"/>
      <c r="H70" s="12" t="s">
        <v>1061</v>
      </c>
      <c r="I70" s="16">
        <v>1.76</v>
      </c>
      <c r="J70" s="117">
        <f t="shared" si="1"/>
        <v>52.8</v>
      </c>
      <c r="K70" s="125"/>
    </row>
    <row r="71" spans="1:11" ht="27" customHeight="1">
      <c r="A71" s="123"/>
      <c r="B71" s="115">
        <f>' Invoice'!B71</f>
        <v>30</v>
      </c>
      <c r="C71" s="11" t="s">
        <v>805</v>
      </c>
      <c r="D71" s="128" t="s">
        <v>841</v>
      </c>
      <c r="E71" s="128" t="s">
        <v>961</v>
      </c>
      <c r="F71" s="249"/>
      <c r="G71" s="250"/>
      <c r="H71" s="12" t="s">
        <v>1061</v>
      </c>
      <c r="I71" s="16">
        <v>2.1800000000000002</v>
      </c>
      <c r="J71" s="117">
        <f t="shared" si="1"/>
        <v>65.400000000000006</v>
      </c>
      <c r="K71" s="125"/>
    </row>
    <row r="72" spans="1:11" ht="24">
      <c r="A72" s="123"/>
      <c r="B72" s="115">
        <f>' Invoice'!B72</f>
        <v>20</v>
      </c>
      <c r="C72" s="11" t="s">
        <v>776</v>
      </c>
      <c r="D72" s="128" t="s">
        <v>776</v>
      </c>
      <c r="E72" s="128"/>
      <c r="F72" s="249"/>
      <c r="G72" s="250"/>
      <c r="H72" s="12" t="s">
        <v>908</v>
      </c>
      <c r="I72" s="16">
        <v>2.74</v>
      </c>
      <c r="J72" s="117">
        <f t="shared" si="1"/>
        <v>54.800000000000004</v>
      </c>
      <c r="K72" s="125"/>
    </row>
    <row r="73" spans="1:11" ht="36">
      <c r="A73" s="123"/>
      <c r="B73" s="115">
        <f>' Invoice'!B73</f>
        <v>30</v>
      </c>
      <c r="C73" s="11" t="s">
        <v>747</v>
      </c>
      <c r="D73" s="128" t="s">
        <v>811</v>
      </c>
      <c r="E73" s="128" t="s">
        <v>962</v>
      </c>
      <c r="F73" s="249" t="s">
        <v>931</v>
      </c>
      <c r="G73" s="250"/>
      <c r="H73" s="12" t="s">
        <v>1040</v>
      </c>
      <c r="I73" s="16">
        <v>1.07</v>
      </c>
      <c r="J73" s="117">
        <f t="shared" si="1"/>
        <v>32.1</v>
      </c>
      <c r="K73" s="125"/>
    </row>
    <row r="74" spans="1:11" ht="36">
      <c r="A74" s="123"/>
      <c r="B74" s="115">
        <f>' Invoice'!B74</f>
        <v>30</v>
      </c>
      <c r="C74" s="11" t="s">
        <v>747</v>
      </c>
      <c r="D74" s="128" t="s">
        <v>812</v>
      </c>
      <c r="E74" s="128" t="s">
        <v>963</v>
      </c>
      <c r="F74" s="249" t="s">
        <v>931</v>
      </c>
      <c r="G74" s="250"/>
      <c r="H74" s="12" t="s">
        <v>1040</v>
      </c>
      <c r="I74" s="16">
        <v>1.26</v>
      </c>
      <c r="J74" s="117">
        <f t="shared" si="1"/>
        <v>37.799999999999997</v>
      </c>
      <c r="K74" s="125"/>
    </row>
    <row r="75" spans="1:11" ht="36">
      <c r="A75" s="123"/>
      <c r="B75" s="115">
        <f>' Invoice'!B75</f>
        <v>30</v>
      </c>
      <c r="C75" s="11" t="s">
        <v>747</v>
      </c>
      <c r="D75" s="128" t="s">
        <v>813</v>
      </c>
      <c r="E75" s="128" t="s">
        <v>964</v>
      </c>
      <c r="F75" s="249" t="s">
        <v>931</v>
      </c>
      <c r="G75" s="250"/>
      <c r="H75" s="12" t="s">
        <v>1040</v>
      </c>
      <c r="I75" s="16">
        <v>1.34</v>
      </c>
      <c r="J75" s="117">
        <f t="shared" si="1"/>
        <v>40.200000000000003</v>
      </c>
      <c r="K75" s="125"/>
    </row>
    <row r="76" spans="1:11" ht="36">
      <c r="A76" s="123"/>
      <c r="B76" s="115">
        <f>' Invoice'!B76</f>
        <v>30</v>
      </c>
      <c r="C76" s="11" t="s">
        <v>747</v>
      </c>
      <c r="D76" s="128" t="s">
        <v>814</v>
      </c>
      <c r="E76" s="128" t="s">
        <v>965</v>
      </c>
      <c r="F76" s="249" t="s">
        <v>931</v>
      </c>
      <c r="G76" s="250"/>
      <c r="H76" s="12" t="s">
        <v>1040</v>
      </c>
      <c r="I76" s="16">
        <v>1.65</v>
      </c>
      <c r="J76" s="117">
        <f t="shared" si="1"/>
        <v>49.5</v>
      </c>
      <c r="K76" s="125"/>
    </row>
    <row r="77" spans="1:11" ht="24">
      <c r="A77" s="123"/>
      <c r="B77" s="115">
        <f>' Invoice'!B77</f>
        <v>30</v>
      </c>
      <c r="C77" s="11" t="s">
        <v>747</v>
      </c>
      <c r="D77" s="128" t="s">
        <v>815</v>
      </c>
      <c r="E77" s="128" t="s">
        <v>966</v>
      </c>
      <c r="F77" s="249" t="s">
        <v>931</v>
      </c>
      <c r="G77" s="250"/>
      <c r="H77" s="12" t="s">
        <v>1055</v>
      </c>
      <c r="I77" s="16">
        <v>1.94</v>
      </c>
      <c r="J77" s="117">
        <f t="shared" si="1"/>
        <v>58.199999999999996</v>
      </c>
      <c r="K77" s="125"/>
    </row>
    <row r="78" spans="1:11" ht="36">
      <c r="A78" s="123"/>
      <c r="B78" s="115">
        <f>' Invoice'!B78</f>
        <v>30</v>
      </c>
      <c r="C78" s="11" t="s">
        <v>588</v>
      </c>
      <c r="D78" s="128" t="s">
        <v>809</v>
      </c>
      <c r="E78" s="128" t="s">
        <v>962</v>
      </c>
      <c r="F78" s="249" t="s">
        <v>930</v>
      </c>
      <c r="G78" s="250"/>
      <c r="H78" s="12" t="s">
        <v>1040</v>
      </c>
      <c r="I78" s="16">
        <v>0.96</v>
      </c>
      <c r="J78" s="117">
        <f t="shared" si="1"/>
        <v>28.799999999999997</v>
      </c>
      <c r="K78" s="125"/>
    </row>
    <row r="79" spans="1:11" ht="36">
      <c r="A79" s="123"/>
      <c r="B79" s="115">
        <f>' Invoice'!B79</f>
        <v>30</v>
      </c>
      <c r="C79" s="11" t="s">
        <v>588</v>
      </c>
      <c r="D79" s="128" t="s">
        <v>810</v>
      </c>
      <c r="E79" s="128" t="s">
        <v>964</v>
      </c>
      <c r="F79" s="249" t="s">
        <v>930</v>
      </c>
      <c r="G79" s="250"/>
      <c r="H79" s="12" t="s">
        <v>1040</v>
      </c>
      <c r="I79" s="16">
        <v>1.19</v>
      </c>
      <c r="J79" s="117">
        <f t="shared" si="1"/>
        <v>35.699999999999996</v>
      </c>
      <c r="K79" s="125"/>
    </row>
    <row r="80" spans="1:11" ht="36">
      <c r="A80" s="123"/>
      <c r="B80" s="115">
        <f>' Invoice'!B80</f>
        <v>2</v>
      </c>
      <c r="C80" s="11" t="s">
        <v>739</v>
      </c>
      <c r="D80" s="128" t="s">
        <v>739</v>
      </c>
      <c r="E80" s="128"/>
      <c r="F80" s="249"/>
      <c r="G80" s="250"/>
      <c r="H80" s="12" t="s">
        <v>1041</v>
      </c>
      <c r="I80" s="16">
        <v>68.599999999999994</v>
      </c>
      <c r="J80" s="117">
        <f t="shared" si="1"/>
        <v>137.19999999999999</v>
      </c>
      <c r="K80" s="125"/>
    </row>
    <row r="81" spans="1:12" ht="36">
      <c r="A81" s="123"/>
      <c r="B81" s="115">
        <f>' Invoice'!B81</f>
        <v>2</v>
      </c>
      <c r="C81" s="11" t="s">
        <v>741</v>
      </c>
      <c r="D81" s="128" t="s">
        <v>741</v>
      </c>
      <c r="E81" s="128"/>
      <c r="F81" s="249"/>
      <c r="G81" s="250"/>
      <c r="H81" s="12" t="s">
        <v>1042</v>
      </c>
      <c r="I81" s="16">
        <v>79.25</v>
      </c>
      <c r="J81" s="117">
        <f t="shared" si="1"/>
        <v>158.5</v>
      </c>
      <c r="K81" s="125"/>
    </row>
    <row r="82" spans="1:12" ht="24">
      <c r="A82" s="123"/>
      <c r="B82" s="115">
        <f>' Invoice'!B82</f>
        <v>10</v>
      </c>
      <c r="C82" s="11" t="s">
        <v>788</v>
      </c>
      <c r="D82" s="128" t="s">
        <v>788</v>
      </c>
      <c r="E82" s="128" t="s">
        <v>951</v>
      </c>
      <c r="F82" s="249"/>
      <c r="G82" s="250"/>
      <c r="H82" s="12" t="s">
        <v>912</v>
      </c>
      <c r="I82" s="16">
        <v>1.64</v>
      </c>
      <c r="J82" s="117">
        <f t="shared" si="1"/>
        <v>16.399999999999999</v>
      </c>
      <c r="K82" s="125"/>
    </row>
    <row r="83" spans="1:12" ht="24">
      <c r="A83" s="123"/>
      <c r="B83" s="115">
        <f>' Invoice'!B83</f>
        <v>10</v>
      </c>
      <c r="C83" s="11" t="s">
        <v>788</v>
      </c>
      <c r="D83" s="128" t="s">
        <v>788</v>
      </c>
      <c r="E83" s="128" t="s">
        <v>952</v>
      </c>
      <c r="F83" s="249"/>
      <c r="G83" s="250"/>
      <c r="H83" s="12" t="s">
        <v>912</v>
      </c>
      <c r="I83" s="16">
        <v>1.64</v>
      </c>
      <c r="J83" s="117">
        <f t="shared" si="1"/>
        <v>16.399999999999999</v>
      </c>
      <c r="K83" s="125"/>
    </row>
    <row r="84" spans="1:12" ht="24">
      <c r="A84" s="123"/>
      <c r="B84" s="115">
        <f>' Invoice'!B84</f>
        <v>10</v>
      </c>
      <c r="C84" s="11" t="s">
        <v>788</v>
      </c>
      <c r="D84" s="128" t="s">
        <v>788</v>
      </c>
      <c r="E84" s="128" t="s">
        <v>953</v>
      </c>
      <c r="F84" s="249"/>
      <c r="G84" s="250"/>
      <c r="H84" s="12" t="s">
        <v>912</v>
      </c>
      <c r="I84" s="16">
        <v>1.64</v>
      </c>
      <c r="J84" s="117">
        <f t="shared" si="1"/>
        <v>16.399999999999999</v>
      </c>
      <c r="K84" s="125"/>
    </row>
    <row r="85" spans="1:12" ht="36">
      <c r="A85" s="123"/>
      <c r="B85" s="115">
        <f>' Invoice'!B85</f>
        <v>60</v>
      </c>
      <c r="C85" s="11" t="s">
        <v>784</v>
      </c>
      <c r="D85" s="128" t="s">
        <v>826</v>
      </c>
      <c r="E85" s="128" t="s">
        <v>949</v>
      </c>
      <c r="F85" s="249"/>
      <c r="G85" s="250"/>
      <c r="H85" s="12" t="s">
        <v>1051</v>
      </c>
      <c r="I85" s="16">
        <v>1.61</v>
      </c>
      <c r="J85" s="117">
        <f t="shared" si="1"/>
        <v>96.600000000000009</v>
      </c>
      <c r="K85" s="125"/>
    </row>
    <row r="86" spans="1:12" ht="36">
      <c r="A86" s="123"/>
      <c r="B86" s="115">
        <f>' Invoice'!B86</f>
        <v>60</v>
      </c>
      <c r="C86" s="11" t="s">
        <v>784</v>
      </c>
      <c r="D86" s="128" t="s">
        <v>827</v>
      </c>
      <c r="E86" s="128" t="s">
        <v>950</v>
      </c>
      <c r="F86" s="249"/>
      <c r="G86" s="250"/>
      <c r="H86" s="12" t="s">
        <v>1051</v>
      </c>
      <c r="I86" s="16">
        <v>1.72</v>
      </c>
      <c r="J86" s="117">
        <f t="shared" si="1"/>
        <v>103.2</v>
      </c>
      <c r="K86" s="125"/>
    </row>
    <row r="87" spans="1:12" ht="38.25" customHeight="1">
      <c r="A87" s="123"/>
      <c r="B87" s="115">
        <f>' Invoice'!B87</f>
        <v>30</v>
      </c>
      <c r="C87" s="11" t="s">
        <v>735</v>
      </c>
      <c r="D87" s="128" t="s">
        <v>735</v>
      </c>
      <c r="E87" s="128" t="s">
        <v>931</v>
      </c>
      <c r="F87" s="249"/>
      <c r="G87" s="250"/>
      <c r="H87" s="12" t="s">
        <v>1054</v>
      </c>
      <c r="I87" s="16">
        <v>0.96</v>
      </c>
      <c r="J87" s="117">
        <f t="shared" ref="J87:J120" si="2">I87*B87</f>
        <v>28.799999999999997</v>
      </c>
      <c r="K87" s="125"/>
    </row>
    <row r="88" spans="1:12" ht="24">
      <c r="A88" s="123"/>
      <c r="B88" s="115">
        <f>' Invoice'!B88</f>
        <v>30</v>
      </c>
      <c r="C88" s="11" t="s">
        <v>743</v>
      </c>
      <c r="D88" s="128" t="s">
        <v>743</v>
      </c>
      <c r="E88" s="128" t="s">
        <v>949</v>
      </c>
      <c r="F88" s="249" t="s">
        <v>932</v>
      </c>
      <c r="G88" s="250"/>
      <c r="H88" s="12" t="s">
        <v>915</v>
      </c>
      <c r="I88" s="16">
        <v>0.42</v>
      </c>
      <c r="J88" s="117">
        <f t="shared" si="2"/>
        <v>12.6</v>
      </c>
      <c r="K88" s="125"/>
    </row>
    <row r="89" spans="1:12" ht="24">
      <c r="A89" s="123"/>
      <c r="B89" s="115">
        <f>' Invoice'!B89</f>
        <v>30</v>
      </c>
      <c r="C89" s="11" t="s">
        <v>743</v>
      </c>
      <c r="D89" s="128" t="s">
        <v>743</v>
      </c>
      <c r="E89" s="128" t="s">
        <v>950</v>
      </c>
      <c r="F89" s="249" t="s">
        <v>932</v>
      </c>
      <c r="G89" s="250"/>
      <c r="H89" s="12" t="s">
        <v>915</v>
      </c>
      <c r="I89" s="16">
        <v>0.42</v>
      </c>
      <c r="J89" s="117">
        <f t="shared" si="2"/>
        <v>12.6</v>
      </c>
      <c r="K89" s="125"/>
    </row>
    <row r="90" spans="1:12" ht="24">
      <c r="A90" s="123"/>
      <c r="B90" s="115">
        <f>' Invoice'!B90</f>
        <v>40</v>
      </c>
      <c r="C90" s="11" t="s">
        <v>732</v>
      </c>
      <c r="D90" s="128" t="s">
        <v>732</v>
      </c>
      <c r="E90" s="128" t="s">
        <v>932</v>
      </c>
      <c r="F90" s="249"/>
      <c r="G90" s="250"/>
      <c r="H90" s="12" t="s">
        <v>916</v>
      </c>
      <c r="I90" s="16">
        <v>0.37</v>
      </c>
      <c r="J90" s="117">
        <f t="shared" si="2"/>
        <v>14.8</v>
      </c>
      <c r="K90" s="125"/>
    </row>
    <row r="91" spans="1:12" ht="24">
      <c r="A91" s="123"/>
      <c r="B91" s="115">
        <f>' Invoice'!B91</f>
        <v>30</v>
      </c>
      <c r="C91" s="11" t="s">
        <v>730</v>
      </c>
      <c r="D91" s="128" t="s">
        <v>730</v>
      </c>
      <c r="E91" s="128" t="s">
        <v>954</v>
      </c>
      <c r="F91" s="249" t="s">
        <v>933</v>
      </c>
      <c r="G91" s="250"/>
      <c r="H91" s="12" t="s">
        <v>916</v>
      </c>
      <c r="I91" s="16">
        <v>0.53</v>
      </c>
      <c r="J91" s="117">
        <f t="shared" si="2"/>
        <v>15.9</v>
      </c>
      <c r="K91" s="125"/>
    </row>
    <row r="92" spans="1:12" ht="24">
      <c r="A92" s="123"/>
      <c r="B92" s="115">
        <f>' Invoice'!B92</f>
        <v>30</v>
      </c>
      <c r="C92" s="11" t="s">
        <v>730</v>
      </c>
      <c r="D92" s="128" t="s">
        <v>730</v>
      </c>
      <c r="E92" s="128" t="s">
        <v>949</v>
      </c>
      <c r="F92" s="249" t="s">
        <v>933</v>
      </c>
      <c r="G92" s="250"/>
      <c r="H92" s="12" t="s">
        <v>916</v>
      </c>
      <c r="I92" s="16">
        <v>0.53</v>
      </c>
      <c r="J92" s="117">
        <f t="shared" si="2"/>
        <v>15.9</v>
      </c>
      <c r="K92" s="125"/>
    </row>
    <row r="93" spans="1:12" ht="24">
      <c r="A93" s="123"/>
      <c r="B93" s="115">
        <f>' Invoice'!B93</f>
        <v>30</v>
      </c>
      <c r="C93" s="11" t="s">
        <v>730</v>
      </c>
      <c r="D93" s="128" t="s">
        <v>730</v>
      </c>
      <c r="E93" s="128" t="s">
        <v>950</v>
      </c>
      <c r="F93" s="249" t="s">
        <v>933</v>
      </c>
      <c r="G93" s="250"/>
      <c r="H93" s="12" t="s">
        <v>916</v>
      </c>
      <c r="I93" s="16">
        <v>0.53</v>
      </c>
      <c r="J93" s="117">
        <f t="shared" si="2"/>
        <v>15.9</v>
      </c>
      <c r="K93" s="125"/>
    </row>
    <row r="94" spans="1:12" ht="24">
      <c r="A94" s="123"/>
      <c r="B94" s="115">
        <f>' Invoice'!B94</f>
        <v>30</v>
      </c>
      <c r="C94" s="11" t="s">
        <v>792</v>
      </c>
      <c r="D94" s="128" t="s">
        <v>792</v>
      </c>
      <c r="E94" s="128" t="s">
        <v>954</v>
      </c>
      <c r="F94" s="249" t="s">
        <v>932</v>
      </c>
      <c r="G94" s="250"/>
      <c r="H94" s="12" t="s">
        <v>917</v>
      </c>
      <c r="I94" s="16">
        <v>0.27</v>
      </c>
      <c r="J94" s="117">
        <f t="shared" si="2"/>
        <v>8.1000000000000014</v>
      </c>
      <c r="K94" s="125"/>
    </row>
    <row r="95" spans="1:12" ht="24">
      <c r="A95" s="123"/>
      <c r="B95" s="115">
        <f>' Invoice'!B95</f>
        <v>30</v>
      </c>
      <c r="C95" s="11" t="s">
        <v>792</v>
      </c>
      <c r="D95" s="128" t="s">
        <v>792</v>
      </c>
      <c r="E95" s="128" t="s">
        <v>949</v>
      </c>
      <c r="F95" s="249" t="s">
        <v>932</v>
      </c>
      <c r="G95" s="250"/>
      <c r="H95" s="12" t="s">
        <v>917</v>
      </c>
      <c r="I95" s="16">
        <v>0.27</v>
      </c>
      <c r="J95" s="117">
        <f t="shared" si="2"/>
        <v>8.1000000000000014</v>
      </c>
      <c r="K95" s="125"/>
    </row>
    <row r="96" spans="1:12" ht="24">
      <c r="A96" s="123"/>
      <c r="B96" s="138">
        <f>' Invoice'!B96</f>
        <v>30</v>
      </c>
      <c r="C96" s="139" t="s">
        <v>792</v>
      </c>
      <c r="D96" s="140" t="s">
        <v>792</v>
      </c>
      <c r="E96" s="140" t="s">
        <v>950</v>
      </c>
      <c r="F96" s="262" t="s">
        <v>932</v>
      </c>
      <c r="G96" s="263"/>
      <c r="H96" s="12" t="s">
        <v>917</v>
      </c>
      <c r="I96" s="142">
        <v>0.27</v>
      </c>
      <c r="J96" s="143">
        <f t="shared" si="2"/>
        <v>8.1000000000000014</v>
      </c>
      <c r="K96" s="125"/>
      <c r="L96" s="136"/>
    </row>
    <row r="97" spans="1:11" ht="24">
      <c r="A97" s="123"/>
      <c r="B97" s="115">
        <f>' Invoice'!B97</f>
        <v>40</v>
      </c>
      <c r="C97" s="11" t="s">
        <v>736</v>
      </c>
      <c r="D97" s="128" t="s">
        <v>736</v>
      </c>
      <c r="E97" s="128" t="s">
        <v>949</v>
      </c>
      <c r="F97" s="249" t="s">
        <v>934</v>
      </c>
      <c r="G97" s="250"/>
      <c r="H97" s="12" t="s">
        <v>918</v>
      </c>
      <c r="I97" s="16">
        <v>0.48</v>
      </c>
      <c r="J97" s="117">
        <f t="shared" si="2"/>
        <v>19.2</v>
      </c>
      <c r="K97" s="125"/>
    </row>
    <row r="98" spans="1:11" ht="24">
      <c r="A98" s="123"/>
      <c r="B98" s="115">
        <f>' Invoice'!B98</f>
        <v>40</v>
      </c>
      <c r="C98" s="11" t="s">
        <v>736</v>
      </c>
      <c r="D98" s="128" t="s">
        <v>736</v>
      </c>
      <c r="E98" s="128" t="s">
        <v>949</v>
      </c>
      <c r="F98" s="249" t="s">
        <v>932</v>
      </c>
      <c r="G98" s="250"/>
      <c r="H98" s="12" t="s">
        <v>918</v>
      </c>
      <c r="I98" s="16">
        <v>0.48</v>
      </c>
      <c r="J98" s="117">
        <f t="shared" si="2"/>
        <v>19.2</v>
      </c>
      <c r="K98" s="125"/>
    </row>
    <row r="99" spans="1:11" ht="24">
      <c r="A99" s="123"/>
      <c r="B99" s="115">
        <f>' Invoice'!B99</f>
        <v>40</v>
      </c>
      <c r="C99" s="11" t="s">
        <v>736</v>
      </c>
      <c r="D99" s="128" t="s">
        <v>736</v>
      </c>
      <c r="E99" s="128" t="s">
        <v>950</v>
      </c>
      <c r="F99" s="249" t="s">
        <v>934</v>
      </c>
      <c r="G99" s="250"/>
      <c r="H99" s="12" t="s">
        <v>918</v>
      </c>
      <c r="I99" s="16">
        <v>0.48</v>
      </c>
      <c r="J99" s="117">
        <f t="shared" si="2"/>
        <v>19.2</v>
      </c>
      <c r="K99" s="125"/>
    </row>
    <row r="100" spans="1:11" ht="24">
      <c r="A100" s="123"/>
      <c r="B100" s="115">
        <f>' Invoice'!B100</f>
        <v>40</v>
      </c>
      <c r="C100" s="11" t="s">
        <v>736</v>
      </c>
      <c r="D100" s="128" t="s">
        <v>736</v>
      </c>
      <c r="E100" s="128" t="s">
        <v>950</v>
      </c>
      <c r="F100" s="249" t="s">
        <v>932</v>
      </c>
      <c r="G100" s="250"/>
      <c r="H100" s="12" t="s">
        <v>918</v>
      </c>
      <c r="I100" s="16">
        <v>0.48</v>
      </c>
      <c r="J100" s="117">
        <f t="shared" si="2"/>
        <v>19.2</v>
      </c>
      <c r="K100" s="125"/>
    </row>
    <row r="101" spans="1:11" ht="36">
      <c r="A101" s="123"/>
      <c r="B101" s="115">
        <f>' Invoice'!B101</f>
        <v>30</v>
      </c>
      <c r="C101" s="11" t="s">
        <v>727</v>
      </c>
      <c r="D101" s="128" t="s">
        <v>727</v>
      </c>
      <c r="E101" s="128" t="s">
        <v>941</v>
      </c>
      <c r="F101" s="249"/>
      <c r="G101" s="250"/>
      <c r="H101" s="12" t="s">
        <v>919</v>
      </c>
      <c r="I101" s="16">
        <v>1.83</v>
      </c>
      <c r="J101" s="117">
        <f t="shared" si="2"/>
        <v>54.900000000000006</v>
      </c>
      <c r="K101" s="125"/>
    </row>
    <row r="102" spans="1:11" ht="36">
      <c r="A102" s="123"/>
      <c r="B102" s="115">
        <f>' Invoice'!B102</f>
        <v>30</v>
      </c>
      <c r="C102" s="11" t="s">
        <v>727</v>
      </c>
      <c r="D102" s="128" t="s">
        <v>727</v>
      </c>
      <c r="E102" s="128" t="s">
        <v>942</v>
      </c>
      <c r="F102" s="249"/>
      <c r="G102" s="250"/>
      <c r="H102" s="12" t="s">
        <v>919</v>
      </c>
      <c r="I102" s="16">
        <v>1.83</v>
      </c>
      <c r="J102" s="117">
        <f t="shared" si="2"/>
        <v>54.900000000000006</v>
      </c>
      <c r="K102" s="125"/>
    </row>
    <row r="103" spans="1:11" ht="39" customHeight="1">
      <c r="A103" s="123"/>
      <c r="B103" s="115">
        <f>' Invoice'!B103</f>
        <v>30</v>
      </c>
      <c r="C103" s="11" t="s">
        <v>725</v>
      </c>
      <c r="D103" s="128" t="s">
        <v>725</v>
      </c>
      <c r="E103" s="128" t="s">
        <v>930</v>
      </c>
      <c r="F103" s="249"/>
      <c r="G103" s="250"/>
      <c r="H103" s="12" t="s">
        <v>920</v>
      </c>
      <c r="I103" s="16">
        <v>1.2</v>
      </c>
      <c r="J103" s="117">
        <f t="shared" si="2"/>
        <v>36</v>
      </c>
      <c r="K103" s="125"/>
    </row>
    <row r="104" spans="1:11" ht="39" customHeight="1">
      <c r="A104" s="123"/>
      <c r="B104" s="115">
        <f>' Invoice'!B104</f>
        <v>30</v>
      </c>
      <c r="C104" s="11" t="s">
        <v>725</v>
      </c>
      <c r="D104" s="128" t="s">
        <v>725</v>
      </c>
      <c r="E104" s="128" t="s">
        <v>943</v>
      </c>
      <c r="F104" s="249"/>
      <c r="G104" s="250"/>
      <c r="H104" s="12" t="s">
        <v>920</v>
      </c>
      <c r="I104" s="16">
        <v>1.2</v>
      </c>
      <c r="J104" s="117">
        <f t="shared" si="2"/>
        <v>36</v>
      </c>
      <c r="K104" s="125"/>
    </row>
    <row r="105" spans="1:11" ht="48">
      <c r="A105" s="123"/>
      <c r="B105" s="115">
        <f>' Invoice'!B105</f>
        <v>30</v>
      </c>
      <c r="C105" s="11" t="s">
        <v>726</v>
      </c>
      <c r="D105" s="128" t="s">
        <v>726</v>
      </c>
      <c r="E105" s="128" t="s">
        <v>944</v>
      </c>
      <c r="F105" s="249"/>
      <c r="G105" s="250"/>
      <c r="H105" s="12" t="s">
        <v>921</v>
      </c>
      <c r="I105" s="16">
        <v>1.2</v>
      </c>
      <c r="J105" s="117">
        <f t="shared" si="2"/>
        <v>36</v>
      </c>
      <c r="K105" s="125"/>
    </row>
    <row r="106" spans="1:11" ht="24">
      <c r="A106" s="123"/>
      <c r="B106" s="115">
        <f>' Invoice'!B106</f>
        <v>30</v>
      </c>
      <c r="C106" s="11" t="s">
        <v>724</v>
      </c>
      <c r="D106" s="128" t="s">
        <v>724</v>
      </c>
      <c r="E106" s="128" t="s">
        <v>945</v>
      </c>
      <c r="F106" s="249"/>
      <c r="G106" s="250"/>
      <c r="H106" s="12" t="s">
        <v>922</v>
      </c>
      <c r="I106" s="16">
        <v>0.17</v>
      </c>
      <c r="J106" s="117">
        <f t="shared" si="2"/>
        <v>5.1000000000000005</v>
      </c>
      <c r="K106" s="125"/>
    </row>
    <row r="107" spans="1:11" ht="24">
      <c r="A107" s="123"/>
      <c r="B107" s="164">
        <f>' Invoice'!B107</f>
        <v>0</v>
      </c>
      <c r="C107" s="165" t="s">
        <v>790</v>
      </c>
      <c r="D107" s="135" t="s">
        <v>790</v>
      </c>
      <c r="E107" s="135" t="s">
        <v>955</v>
      </c>
      <c r="F107" s="268" t="s">
        <v>935</v>
      </c>
      <c r="G107" s="269"/>
      <c r="H107" s="166" t="s">
        <v>923</v>
      </c>
      <c r="I107" s="167">
        <v>2.2000000000000002</v>
      </c>
      <c r="J107" s="168">
        <f t="shared" si="2"/>
        <v>0</v>
      </c>
      <c r="K107" s="125"/>
    </row>
    <row r="108" spans="1:11" ht="24">
      <c r="A108" s="123"/>
      <c r="B108" s="115">
        <f>' Invoice'!B108</f>
        <v>10</v>
      </c>
      <c r="C108" s="11" t="s">
        <v>790</v>
      </c>
      <c r="D108" s="128" t="s">
        <v>790</v>
      </c>
      <c r="E108" s="128" t="s">
        <v>955</v>
      </c>
      <c r="F108" s="249" t="s">
        <v>936</v>
      </c>
      <c r="G108" s="250"/>
      <c r="H108" s="12" t="s">
        <v>923</v>
      </c>
      <c r="I108" s="16">
        <v>2.2000000000000002</v>
      </c>
      <c r="J108" s="117">
        <f t="shared" si="2"/>
        <v>22</v>
      </c>
      <c r="K108" s="125"/>
    </row>
    <row r="109" spans="1:11" ht="24">
      <c r="A109" s="123"/>
      <c r="B109" s="164">
        <f>' Invoice'!B109</f>
        <v>0</v>
      </c>
      <c r="C109" s="165" t="s">
        <v>790</v>
      </c>
      <c r="D109" s="135" t="s">
        <v>790</v>
      </c>
      <c r="E109" s="135" t="s">
        <v>951</v>
      </c>
      <c r="F109" s="268" t="s">
        <v>935</v>
      </c>
      <c r="G109" s="269"/>
      <c r="H109" s="166" t="s">
        <v>923</v>
      </c>
      <c r="I109" s="167">
        <v>2.2000000000000002</v>
      </c>
      <c r="J109" s="168">
        <f t="shared" si="2"/>
        <v>0</v>
      </c>
      <c r="K109" s="125"/>
    </row>
    <row r="110" spans="1:11" ht="24">
      <c r="A110" s="123"/>
      <c r="B110" s="115">
        <f>' Invoice'!B110</f>
        <v>10</v>
      </c>
      <c r="C110" s="11" t="s">
        <v>790</v>
      </c>
      <c r="D110" s="128" t="s">
        <v>790</v>
      </c>
      <c r="E110" s="128" t="s">
        <v>951</v>
      </c>
      <c r="F110" s="249" t="s">
        <v>936</v>
      </c>
      <c r="G110" s="250"/>
      <c r="H110" s="12" t="s">
        <v>923</v>
      </c>
      <c r="I110" s="16">
        <v>2.2000000000000002</v>
      </c>
      <c r="J110" s="117">
        <f t="shared" si="2"/>
        <v>22</v>
      </c>
      <c r="K110" s="125"/>
    </row>
    <row r="111" spans="1:11" ht="24">
      <c r="A111" s="123"/>
      <c r="B111" s="164">
        <f>' Invoice'!B111</f>
        <v>0</v>
      </c>
      <c r="C111" s="165" t="s">
        <v>790</v>
      </c>
      <c r="D111" s="135" t="s">
        <v>790</v>
      </c>
      <c r="E111" s="135" t="s">
        <v>952</v>
      </c>
      <c r="F111" s="268" t="s">
        <v>935</v>
      </c>
      <c r="G111" s="269"/>
      <c r="H111" s="166" t="s">
        <v>923</v>
      </c>
      <c r="I111" s="167">
        <v>2.2000000000000002</v>
      </c>
      <c r="J111" s="168">
        <f t="shared" si="2"/>
        <v>0</v>
      </c>
      <c r="K111" s="125"/>
    </row>
    <row r="112" spans="1:11" ht="24">
      <c r="A112" s="123"/>
      <c r="B112" s="115">
        <f>' Invoice'!B112</f>
        <v>10</v>
      </c>
      <c r="C112" s="11" t="s">
        <v>790</v>
      </c>
      <c r="D112" s="128" t="s">
        <v>790</v>
      </c>
      <c r="E112" s="128" t="s">
        <v>952</v>
      </c>
      <c r="F112" s="249" t="s">
        <v>936</v>
      </c>
      <c r="G112" s="250"/>
      <c r="H112" s="12" t="s">
        <v>923</v>
      </c>
      <c r="I112" s="16">
        <v>2.2000000000000002</v>
      </c>
      <c r="J112" s="117">
        <f t="shared" si="2"/>
        <v>22</v>
      </c>
      <c r="K112" s="125"/>
    </row>
    <row r="113" spans="1:11">
      <c r="A113" s="123"/>
      <c r="B113" s="115">
        <f>' Invoice'!B113</f>
        <v>10</v>
      </c>
      <c r="C113" s="11" t="s">
        <v>794</v>
      </c>
      <c r="D113" s="128" t="s">
        <v>830</v>
      </c>
      <c r="E113" s="128" t="s">
        <v>795</v>
      </c>
      <c r="F113" s="249"/>
      <c r="G113" s="250"/>
      <c r="H113" s="12" t="s">
        <v>924</v>
      </c>
      <c r="I113" s="16">
        <v>1.4</v>
      </c>
      <c r="J113" s="117">
        <f t="shared" si="2"/>
        <v>14</v>
      </c>
      <c r="K113" s="125"/>
    </row>
    <row r="114" spans="1:11">
      <c r="A114" s="123"/>
      <c r="B114" s="115">
        <f>' Invoice'!B114</f>
        <v>10</v>
      </c>
      <c r="C114" s="11" t="s">
        <v>794</v>
      </c>
      <c r="D114" s="128" t="s">
        <v>831</v>
      </c>
      <c r="E114" s="128" t="s">
        <v>797</v>
      </c>
      <c r="F114" s="249"/>
      <c r="G114" s="250"/>
      <c r="H114" s="12" t="s">
        <v>924</v>
      </c>
      <c r="I114" s="16">
        <v>1.69</v>
      </c>
      <c r="J114" s="117">
        <f t="shared" si="2"/>
        <v>16.899999999999999</v>
      </c>
      <c r="K114" s="125"/>
    </row>
    <row r="115" spans="1:11">
      <c r="A115" s="123"/>
      <c r="B115" s="115">
        <f>' Invoice'!B115</f>
        <v>10</v>
      </c>
      <c r="C115" s="11" t="s">
        <v>794</v>
      </c>
      <c r="D115" s="128" t="s">
        <v>832</v>
      </c>
      <c r="E115" s="128" t="s">
        <v>798</v>
      </c>
      <c r="F115" s="249"/>
      <c r="G115" s="250"/>
      <c r="H115" s="12" t="s">
        <v>924</v>
      </c>
      <c r="I115" s="16">
        <v>1.98</v>
      </c>
      <c r="J115" s="117">
        <f t="shared" si="2"/>
        <v>19.8</v>
      </c>
      <c r="K115" s="125"/>
    </row>
    <row r="116" spans="1:11">
      <c r="A116" s="123"/>
      <c r="B116" s="115">
        <f>' Invoice'!B116</f>
        <v>10</v>
      </c>
      <c r="C116" s="11" t="s">
        <v>794</v>
      </c>
      <c r="D116" s="128" t="s">
        <v>833</v>
      </c>
      <c r="E116" s="128" t="s">
        <v>799</v>
      </c>
      <c r="F116" s="249"/>
      <c r="G116" s="250"/>
      <c r="H116" s="12" t="s">
        <v>924</v>
      </c>
      <c r="I116" s="16">
        <v>2.3199999999999998</v>
      </c>
      <c r="J116" s="117">
        <f t="shared" si="2"/>
        <v>23.2</v>
      </c>
      <c r="K116" s="125"/>
    </row>
    <row r="117" spans="1:11">
      <c r="A117" s="123"/>
      <c r="B117" s="115">
        <f>' Invoice'!B117</f>
        <v>10</v>
      </c>
      <c r="C117" s="11" t="s">
        <v>794</v>
      </c>
      <c r="D117" s="128" t="s">
        <v>834</v>
      </c>
      <c r="E117" s="128" t="s">
        <v>800</v>
      </c>
      <c r="F117" s="249"/>
      <c r="G117" s="250"/>
      <c r="H117" s="12" t="s">
        <v>924</v>
      </c>
      <c r="I117" s="16">
        <v>2.71</v>
      </c>
      <c r="J117" s="117">
        <f t="shared" si="2"/>
        <v>27.1</v>
      </c>
      <c r="K117" s="125"/>
    </row>
    <row r="118" spans="1:11">
      <c r="A118" s="123"/>
      <c r="B118" s="164">
        <f>' Invoice'!B118</f>
        <v>0</v>
      </c>
      <c r="C118" s="165" t="s">
        <v>794</v>
      </c>
      <c r="D118" s="135" t="s">
        <v>835</v>
      </c>
      <c r="E118" s="135" t="s">
        <v>801</v>
      </c>
      <c r="F118" s="268"/>
      <c r="G118" s="269"/>
      <c r="H118" s="166" t="s">
        <v>924</v>
      </c>
      <c r="I118" s="167">
        <v>3.15</v>
      </c>
      <c r="J118" s="168">
        <f t="shared" si="2"/>
        <v>0</v>
      </c>
      <c r="K118" s="125"/>
    </row>
    <row r="119" spans="1:11">
      <c r="A119" s="123"/>
      <c r="B119" s="115">
        <f>' Invoice'!B119</f>
        <v>10</v>
      </c>
      <c r="C119" s="11" t="s">
        <v>794</v>
      </c>
      <c r="D119" s="128" t="s">
        <v>836</v>
      </c>
      <c r="E119" s="128" t="s">
        <v>802</v>
      </c>
      <c r="F119" s="249"/>
      <c r="G119" s="250"/>
      <c r="H119" s="12" t="s">
        <v>924</v>
      </c>
      <c r="I119" s="16">
        <v>3.63</v>
      </c>
      <c r="J119" s="117">
        <f t="shared" si="2"/>
        <v>36.299999999999997</v>
      </c>
      <c r="K119" s="125"/>
    </row>
    <row r="120" spans="1:11" ht="13.5" thickBot="1">
      <c r="A120" s="123"/>
      <c r="B120" s="115">
        <f>' Invoice'!B120</f>
        <v>10</v>
      </c>
      <c r="C120" s="11" t="s">
        <v>794</v>
      </c>
      <c r="D120" s="128" t="s">
        <v>837</v>
      </c>
      <c r="E120" s="128" t="s">
        <v>803</v>
      </c>
      <c r="F120" s="249"/>
      <c r="G120" s="250"/>
      <c r="H120" s="12" t="s">
        <v>924</v>
      </c>
      <c r="I120" s="16">
        <v>4.17</v>
      </c>
      <c r="J120" s="117">
        <f t="shared" si="2"/>
        <v>41.7</v>
      </c>
      <c r="K120" s="125"/>
    </row>
    <row r="121" spans="1:11" ht="14.25" thickTop="1" thickBot="1">
      <c r="A121" s="123"/>
      <c r="B121" s="233"/>
      <c r="C121" s="234"/>
      <c r="D121" s="234"/>
      <c r="E121" s="234"/>
      <c r="F121" s="272"/>
      <c r="G121" s="272"/>
      <c r="H121" s="234" t="s">
        <v>1014</v>
      </c>
      <c r="I121" s="234"/>
      <c r="J121" s="235"/>
      <c r="K121" s="125"/>
    </row>
    <row r="122" spans="1:11" ht="24.75" thickTop="1">
      <c r="A122" s="123"/>
      <c r="B122" s="115">
        <v>50</v>
      </c>
      <c r="C122" s="11" t="s">
        <v>1007</v>
      </c>
      <c r="D122" s="128" t="s">
        <v>790</v>
      </c>
      <c r="E122" s="128" t="s">
        <v>1015</v>
      </c>
      <c r="F122" s="249" t="s">
        <v>932</v>
      </c>
      <c r="G122" s="250"/>
      <c r="H122" s="12" t="s">
        <v>1016</v>
      </c>
      <c r="I122" s="16">
        <v>0.27</v>
      </c>
      <c r="J122" s="117">
        <f t="shared" ref="J122:J126" si="3">I122*B122</f>
        <v>13.5</v>
      </c>
      <c r="K122" s="125"/>
    </row>
    <row r="123" spans="1:11" ht="35.25" customHeight="1">
      <c r="A123" s="123"/>
      <c r="B123" s="115">
        <v>2</v>
      </c>
      <c r="C123" s="11" t="s">
        <v>1008</v>
      </c>
      <c r="D123" s="128" t="s">
        <v>830</v>
      </c>
      <c r="E123" s="128"/>
      <c r="F123" s="249"/>
      <c r="G123" s="250"/>
      <c r="H123" s="12" t="s">
        <v>1043</v>
      </c>
      <c r="I123" s="16">
        <f>ROUND(104.03*0.9716,2)</f>
        <v>101.08</v>
      </c>
      <c r="J123" s="117">
        <f t="shared" si="3"/>
        <v>202.16</v>
      </c>
      <c r="K123" s="125"/>
    </row>
    <row r="124" spans="1:11" ht="36" customHeight="1">
      <c r="A124" s="123"/>
      <c r="B124" s="116">
        <v>2</v>
      </c>
      <c r="C124" s="13" t="s">
        <v>1009</v>
      </c>
      <c r="D124" s="129" t="s">
        <v>831</v>
      </c>
      <c r="E124" s="129"/>
      <c r="F124" s="251"/>
      <c r="G124" s="252"/>
      <c r="H124" s="14" t="s">
        <v>1044</v>
      </c>
      <c r="I124" s="17">
        <f>ROUND(117.91*0.9716,2)</f>
        <v>114.56</v>
      </c>
      <c r="J124" s="118">
        <f t="shared" si="3"/>
        <v>229.12</v>
      </c>
      <c r="K124" s="125"/>
    </row>
    <row r="125" spans="1:11" ht="24">
      <c r="A125" s="123"/>
      <c r="B125" s="115">
        <v>100</v>
      </c>
      <c r="C125" s="11" t="s">
        <v>1012</v>
      </c>
      <c r="D125" s="128" t="s">
        <v>832</v>
      </c>
      <c r="E125" s="128" t="s">
        <v>932</v>
      </c>
      <c r="F125" s="249"/>
      <c r="G125" s="250"/>
      <c r="H125" s="12" t="s">
        <v>1019</v>
      </c>
      <c r="I125" s="16">
        <f>ROUND(0.11*0.9716,2)</f>
        <v>0.11</v>
      </c>
      <c r="J125" s="117">
        <f t="shared" si="3"/>
        <v>11</v>
      </c>
      <c r="K125" s="125"/>
    </row>
    <row r="126" spans="1:11" ht="24">
      <c r="A126" s="123"/>
      <c r="B126" s="116">
        <v>5</v>
      </c>
      <c r="C126" s="13" t="s">
        <v>860</v>
      </c>
      <c r="D126" s="128" t="s">
        <v>833</v>
      </c>
      <c r="E126" s="14" t="s">
        <v>1027</v>
      </c>
      <c r="F126" s="251"/>
      <c r="G126" s="252"/>
      <c r="H126" s="14" t="s">
        <v>885</v>
      </c>
      <c r="I126" s="17">
        <v>0.76</v>
      </c>
      <c r="J126" s="118">
        <f t="shared" si="3"/>
        <v>3.8</v>
      </c>
      <c r="K126" s="125"/>
    </row>
    <row r="127" spans="1:11">
      <c r="A127" s="123"/>
      <c r="B127" s="15"/>
      <c r="C127" s="15"/>
      <c r="D127" s="15"/>
      <c r="E127" s="15"/>
      <c r="F127" s="15"/>
      <c r="G127" s="15"/>
      <c r="H127" s="15"/>
      <c r="I127" s="18" t="s">
        <v>255</v>
      </c>
      <c r="J127" s="119">
        <f>SUM(J23:J126)</f>
        <v>5438.4156319999984</v>
      </c>
      <c r="K127" s="125"/>
    </row>
    <row r="128" spans="1:11">
      <c r="A128" s="123"/>
      <c r="B128" s="15"/>
      <c r="C128" s="15"/>
      <c r="D128" s="15"/>
      <c r="E128" s="15"/>
      <c r="F128" s="15"/>
      <c r="G128" s="15"/>
      <c r="H128" s="15"/>
      <c r="I128" s="18" t="s">
        <v>927</v>
      </c>
      <c r="J128" s="119">
        <f>ROUND(J127*-0.05,2)</f>
        <v>-271.92</v>
      </c>
      <c r="K128" s="125"/>
    </row>
    <row r="129" spans="1:11" outlineLevel="1">
      <c r="A129" s="123"/>
      <c r="B129" s="15"/>
      <c r="C129" s="15"/>
      <c r="D129" s="15"/>
      <c r="E129" s="15"/>
      <c r="F129" s="15"/>
      <c r="G129" s="15"/>
      <c r="I129" s="18" t="s">
        <v>928</v>
      </c>
      <c r="J129" s="119">
        <v>0</v>
      </c>
      <c r="K129" s="125"/>
    </row>
    <row r="130" spans="1:11">
      <c r="A130" s="123"/>
      <c r="B130" s="15"/>
      <c r="C130" s="15"/>
      <c r="D130" s="15"/>
      <c r="E130" s="15"/>
      <c r="F130" s="15"/>
      <c r="G130" s="15"/>
      <c r="H130" s="15"/>
      <c r="I130" s="18" t="s">
        <v>257</v>
      </c>
      <c r="J130" s="119">
        <f>SUM(J127:J129)</f>
        <v>5166.4956319999983</v>
      </c>
      <c r="K130" s="125"/>
    </row>
    <row r="131" spans="1:11">
      <c r="A131" s="6"/>
      <c r="B131" s="7"/>
      <c r="C131" s="7"/>
      <c r="D131" s="7"/>
      <c r="E131" s="7"/>
      <c r="F131" s="7"/>
      <c r="G131" s="7"/>
      <c r="H131" s="7" t="s">
        <v>1024</v>
      </c>
      <c r="I131" s="7"/>
      <c r="J131" s="7"/>
      <c r="K131" s="8"/>
    </row>
    <row r="133" spans="1:11">
      <c r="H133" s="247" t="s">
        <v>1045</v>
      </c>
      <c r="I133" s="248">
        <v>39.07</v>
      </c>
    </row>
    <row r="134" spans="1:11">
      <c r="H134" s="1"/>
      <c r="I134" s="95"/>
    </row>
    <row r="135" spans="1:11">
      <c r="H135" s="1"/>
      <c r="I135" s="95"/>
    </row>
    <row r="136" spans="1:11">
      <c r="H136" s="1"/>
      <c r="I136" s="95"/>
    </row>
    <row r="137" spans="1:11">
      <c r="H137" s="1"/>
      <c r="I137" s="95"/>
    </row>
    <row r="138" spans="1:11">
      <c r="H138" s="1"/>
      <c r="I138" s="95"/>
    </row>
  </sheetData>
  <mergeCells count="108">
    <mergeCell ref="F25:G25"/>
    <mergeCell ref="F26:G26"/>
    <mergeCell ref="F27:G27"/>
    <mergeCell ref="F28:G28"/>
    <mergeCell ref="F29:G29"/>
    <mergeCell ref="F30:G30"/>
    <mergeCell ref="J10:J11"/>
    <mergeCell ref="J14:J16"/>
    <mergeCell ref="F21:G21"/>
    <mergeCell ref="F22:G22"/>
    <mergeCell ref="F23:G23"/>
    <mergeCell ref="F24:G24"/>
    <mergeCell ref="F37:G37"/>
    <mergeCell ref="F38:G38"/>
    <mergeCell ref="F39:G39"/>
    <mergeCell ref="F40:G40"/>
    <mergeCell ref="F41:G41"/>
    <mergeCell ref="F42:G42"/>
    <mergeCell ref="F31:G31"/>
    <mergeCell ref="F32:G32"/>
    <mergeCell ref="F33:G33"/>
    <mergeCell ref="F34:G34"/>
    <mergeCell ref="F35:G35"/>
    <mergeCell ref="F36:G36"/>
    <mergeCell ref="F49:G49"/>
    <mergeCell ref="F50:G50"/>
    <mergeCell ref="F51:G51"/>
    <mergeCell ref="F52:G52"/>
    <mergeCell ref="F53:G53"/>
    <mergeCell ref="F54:G54"/>
    <mergeCell ref="F43:G43"/>
    <mergeCell ref="F44:G44"/>
    <mergeCell ref="F45:G45"/>
    <mergeCell ref="F46:G46"/>
    <mergeCell ref="F47:G47"/>
    <mergeCell ref="F48:G48"/>
    <mergeCell ref="F61:G61"/>
    <mergeCell ref="F62:G62"/>
    <mergeCell ref="F63:G63"/>
    <mergeCell ref="F64:G64"/>
    <mergeCell ref="F65:G65"/>
    <mergeCell ref="F66:G66"/>
    <mergeCell ref="F55:G55"/>
    <mergeCell ref="F56:G56"/>
    <mergeCell ref="F57:G57"/>
    <mergeCell ref="F58:G58"/>
    <mergeCell ref="F59:G59"/>
    <mergeCell ref="F60:G60"/>
    <mergeCell ref="F73:G73"/>
    <mergeCell ref="F74:G74"/>
    <mergeCell ref="F75:G75"/>
    <mergeCell ref="F76:G76"/>
    <mergeCell ref="F77:G77"/>
    <mergeCell ref="F78:G78"/>
    <mergeCell ref="F67:G67"/>
    <mergeCell ref="F68:G68"/>
    <mergeCell ref="F69:G69"/>
    <mergeCell ref="F70:G70"/>
    <mergeCell ref="F71:G71"/>
    <mergeCell ref="F72:G72"/>
    <mergeCell ref="F85:G85"/>
    <mergeCell ref="F86:G86"/>
    <mergeCell ref="F87:G87"/>
    <mergeCell ref="F88:G88"/>
    <mergeCell ref="F89:G89"/>
    <mergeCell ref="F90:G90"/>
    <mergeCell ref="F79:G79"/>
    <mergeCell ref="F80:G80"/>
    <mergeCell ref="F81:G81"/>
    <mergeCell ref="F82:G82"/>
    <mergeCell ref="F83:G83"/>
    <mergeCell ref="F84:G84"/>
    <mergeCell ref="F97:G97"/>
    <mergeCell ref="F98:G98"/>
    <mergeCell ref="F99:G99"/>
    <mergeCell ref="F100:G100"/>
    <mergeCell ref="F101:G101"/>
    <mergeCell ref="F102:G102"/>
    <mergeCell ref="F91:G91"/>
    <mergeCell ref="F92:G92"/>
    <mergeCell ref="F93:G93"/>
    <mergeCell ref="F94:G94"/>
    <mergeCell ref="F95:G95"/>
    <mergeCell ref="F96:G96"/>
    <mergeCell ref="F109:G109"/>
    <mergeCell ref="F110:G110"/>
    <mergeCell ref="F111:G111"/>
    <mergeCell ref="F112:G112"/>
    <mergeCell ref="F113:G113"/>
    <mergeCell ref="F114:G114"/>
    <mergeCell ref="F103:G103"/>
    <mergeCell ref="F104:G104"/>
    <mergeCell ref="F105:G105"/>
    <mergeCell ref="F106:G106"/>
    <mergeCell ref="F107:G107"/>
    <mergeCell ref="F108:G108"/>
    <mergeCell ref="F121:G121"/>
    <mergeCell ref="F122:G122"/>
    <mergeCell ref="F123:G123"/>
    <mergeCell ref="F124:G124"/>
    <mergeCell ref="F125:G125"/>
    <mergeCell ref="F126:G126"/>
    <mergeCell ref="F115:G115"/>
    <mergeCell ref="F116:G116"/>
    <mergeCell ref="F117:G117"/>
    <mergeCell ref="F118:G118"/>
    <mergeCell ref="F119:G119"/>
    <mergeCell ref="F120:G120"/>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Invoice  </vt:lpstr>
      <vt:lpstr>Copy paste to Here</vt:lpstr>
      <vt:lpstr> Invoice</vt:lpstr>
      <vt:lpstr> Invoice (Photo)</vt:lpstr>
      <vt:lpstr>Shipping Invoice </vt:lpstr>
      <vt:lpstr> Invoice FR</vt:lpstr>
      <vt:lpstr>Orginal Invoice</vt:lpstr>
      <vt:lpstr>Shipping Invoice</vt:lpstr>
      <vt:lpstr> Invoice FR </vt:lpstr>
      <vt:lpstr>Shipping Invoice (FR)</vt:lpstr>
      <vt:lpstr>Pending Items</vt:lpstr>
      <vt:lpstr>Tax Invoice</vt:lpstr>
      <vt:lpstr>Old Code</vt:lpstr>
      <vt:lpstr>Just data</vt:lpstr>
      <vt:lpstr>Just data 2</vt:lpstr>
      <vt:lpstr>Just Data 3</vt:lpstr>
      <vt:lpstr>' Invoice'!Print_Area</vt:lpstr>
      <vt:lpstr>' Invoice (Photo)'!Print_Area</vt:lpstr>
      <vt:lpstr>' Invoice FR'!Print_Area</vt:lpstr>
      <vt:lpstr>' Invoice FR '!Print_Area</vt:lpstr>
      <vt:lpstr>'Invoice  '!Print_Area</vt:lpstr>
      <vt:lpstr>'Orginal Invoice'!Print_Area</vt:lpstr>
      <vt:lpstr>'Pending Items'!Print_Area</vt:lpstr>
      <vt:lpstr>'Shipping Invoice'!Print_Area</vt:lpstr>
      <vt:lpstr>'Shipping Invoice '!Print_Area</vt:lpstr>
      <vt:lpstr>'Shipping Invoice (FR)'!Print_Area</vt:lpstr>
      <vt:lpstr>'Tax Invoice'!Print_Area</vt:lpstr>
      <vt:lpstr>' Invoice'!Print_Titles</vt:lpstr>
      <vt:lpstr>' Invoice (Photo)'!Print_Titles</vt:lpstr>
      <vt:lpstr>' Invoice FR'!Print_Titles</vt:lpstr>
      <vt:lpstr>' Invoice FR '!Print_Titles</vt:lpstr>
      <vt:lpstr>'Invoice  '!Print_Titles</vt:lpstr>
      <vt:lpstr>'Orginal Invoice'!Print_Titles</vt:lpstr>
      <vt:lpstr>'Pending Items'!Print_Titles</vt:lpstr>
      <vt:lpstr>'Shipping Invoice'!Print_Titles</vt:lpstr>
      <vt:lpstr>'Shipping Invoice '!Print_Titles</vt:lpstr>
      <vt:lpstr>'Shipping Invoice (FR)'!Print_Titles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2024-05-09T02:26:42Z</cp:lastPrinted>
  <dcterms:created xsi:type="dcterms:W3CDTF">2009-06-02T18:56:54Z</dcterms:created>
  <dcterms:modified xsi:type="dcterms:W3CDTF">2024-05-09T02:27:38Z</dcterms:modified>
</cp:coreProperties>
</file>