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4093AD46-FAB0-446C-8D2B-F51D17B6584F}"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state="hidden"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Invoice!$A$1:$K$39</definedName>
    <definedName name="_xlnm.Print_Area" localSheetId="3">'Shipping Invoice'!$A$1:$L$32</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8" i="2" l="1"/>
  <c r="K30" i="7"/>
  <c r="K14" i="7"/>
  <c r="K17" i="7"/>
  <c r="K10" i="7"/>
  <c r="B22" i="7"/>
  <c r="N1" i="7"/>
  <c r="I28" i="7" s="1"/>
  <c r="N1" i="6"/>
  <c r="E21" i="6" s="1"/>
  <c r="F1002" i="6"/>
  <c r="F1001" i="6"/>
  <c r="D24" i="6"/>
  <c r="B28" i="7" s="1"/>
  <c r="D23" i="6"/>
  <c r="B27" i="7" s="1"/>
  <c r="D22" i="6"/>
  <c r="B26" i="7" s="1"/>
  <c r="D21" i="6"/>
  <c r="B25" i="7" s="1"/>
  <c r="D20" i="6"/>
  <c r="B24" i="7" s="1"/>
  <c r="D19" i="6"/>
  <c r="B23" i="7" s="1"/>
  <c r="D18" i="6"/>
  <c r="I28" i="5"/>
  <c r="I27" i="5"/>
  <c r="I26" i="5"/>
  <c r="I25" i="5"/>
  <c r="I24" i="5"/>
  <c r="I23" i="5"/>
  <c r="I22" i="5"/>
  <c r="J28" i="2"/>
  <c r="J27" i="2"/>
  <c r="J26" i="2"/>
  <c r="J25" i="2"/>
  <c r="J24" i="2"/>
  <c r="J23" i="2"/>
  <c r="J29" i="2" s="1"/>
  <c r="J22" i="2"/>
  <c r="I25" i="7" l="1"/>
  <c r="K25" i="7" s="1"/>
  <c r="I24" i="7"/>
  <c r="K24" i="7" s="1"/>
  <c r="I26" i="7"/>
  <c r="K26" i="7" s="1"/>
  <c r="I22" i="7"/>
  <c r="K22" i="7" s="1"/>
  <c r="K28" i="7"/>
  <c r="I27" i="7"/>
  <c r="K27" i="7" s="1"/>
  <c r="I23" i="7"/>
  <c r="K23" i="7" s="1"/>
  <c r="E22" i="6"/>
  <c r="E23" i="6"/>
  <c r="E18" i="6"/>
  <c r="E24" i="6"/>
  <c r="E19" i="6"/>
  <c r="E20" i="6"/>
  <c r="J31" i="2"/>
  <c r="B29" i="7"/>
  <c r="A1007" i="6"/>
  <c r="A1006" i="6"/>
  <c r="A1005" i="6"/>
  <c r="F1004" i="6"/>
  <c r="A1004" i="6"/>
  <c r="A1003" i="6"/>
  <c r="A1002" i="6"/>
  <c r="A1001" i="6"/>
  <c r="K29" i="7" l="1"/>
  <c r="K31" i="7" s="1"/>
  <c r="M11" i="6"/>
  <c r="I35"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34" i="2" s="1"/>
  <c r="I36" i="2" l="1"/>
  <c r="I39" i="2"/>
  <c r="I37"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<sst xmlns="http://schemas.openxmlformats.org/spreadsheetml/2006/main" count="1963" uniqueCount="754">
  <si>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</si>
  <si>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</si>
  <si>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</si>
  <si>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</si>
  <si>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</si>
  <si>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</si>
  <si>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</si>
  <si>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</si>
  <si>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</si>
  <si>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</si>
  <si>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</si>
  <si>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</si>
  <si>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</si>
  <si>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</si>
  <si>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</si>
  <si>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</si>
  <si>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</si>
  <si>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</si>
  <si>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</si>
  <si>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</si>
  <si>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</si>
  <si>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</si>
  <si>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</si>
  <si>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</si>
  <si>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</si>
  <si>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</si>
  <si>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</si>
  <si>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</si>
  <si>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</si>
  <si>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</si>
  <si>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</si>
  <si>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</si>
  <si>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</si>
  <si>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</si>
  <si>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</si>
  <si>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</si>
  <si>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</si>
  <si>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</si>
  <si>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</si>
  <si>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</si>
  <si>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</si>
  <si>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</si>
  <si>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</si>
  <si>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</si>
  <si>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</si>
  <si>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</si>
  <si>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</si>
  <si>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</si>
  <si>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</si>
  <si>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</si>
  <si>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</si>
  <si>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</si>
  <si>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</si>
  <si>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</si>
  <si>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</si>
  <si>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</si>
  <si>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</si>
  <si>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</si>
  <si>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</si>
  <si>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</si>
  <si>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</si>
  <si>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</si>
  <si>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</si>
  <si>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</si>
  <si>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</si>
  <si>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</si>
  <si>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</si>
  <si>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</si>
  <si>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</si>
  <si>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</si>
  <si>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</si>
  <si>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</si>
  <si>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</si>
  <si>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</si>
  <si>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</si>
  <si>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</si>
  <si>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</si>
  <si>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</si>
  <si>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</si>
  <si>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</si>
  <si>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</si>
  <si>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</si>
  <si>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</si>
  <si>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</si>
  <si>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</si>
  <si>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</si>
  <si>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</si>
  <si>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</si>
  <si>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</si>
  <si>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</si>
  <si>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</si>
  <si>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</si>
  <si>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</si>
  <si>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</si>
  <si>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</si>
  <si>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</si>
  <si>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</si>
  <si>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</si>
  <si>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</si>
  <si>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</si>
  <si>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</si>
  <si>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</si>
  <si>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</si>
  <si>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</si>
  <si>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</si>
  <si>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</si>
  <si>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</si>
  <si>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</si>
  <si>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</si>
  <si>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</si>
  <si>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</si>
  <si>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</si>
  <si>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</si>
  <si>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</si>
  <si>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</si>
  <si>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</si>
  <si>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</si>
  <si>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</si>
  <si>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</si>
  <si>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</si>
  <si>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</si>
  <si>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</si>
  <si>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</si>
  <si>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</si>
  <si>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</si>
  <si>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</si>
  <si>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</si>
  <si>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</si>
  <si>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</si>
  <si>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</si>
  <si>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</si>
  <si>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</si>
  <si>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</si>
  <si>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</si>
  <si>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</si>
  <si>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</si>
  <si>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</si>
  <si>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</si>
  <si>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</si>
  <si>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</si>
  <si>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</si>
  <si>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</si>
  <si>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</si>
  <si>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</si>
  <si>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</si>
  <si>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</si>
  <si>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</si>
  <si>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</si>
  <si>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</si>
  <si>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</si>
  <si>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</si>
  <si>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</si>
  <si>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</si>
  <si>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</si>
  <si>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</si>
  <si>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</si>
  <si>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</si>
  <si>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</si>
  <si>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</si>
  <si>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</si>
  <si>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</si>
  <si>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</si>
  <si>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</si>
  <si>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</si>
  <si>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</si>
  <si>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</si>
  <si>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</si>
  <si>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</si>
  <si>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</si>
  <si>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</si>
  <si>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</si>
  <si>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</si>
  <si>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</si>
  <si>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</si>
  <si>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</si>
  <si>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</si>
  <si>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</si>
  <si>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</si>
  <si>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</si>
  <si>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</si>
  <si>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</si>
  <si>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</si>
  <si>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</si>
  <si>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</si>
  <si>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</si>
  <si>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</si>
  <si>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</si>
  <si>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</si>
  <si>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</si>
  <si>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</si>
  <si>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</si>
  <si>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</si>
  <si>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</si>
  <si>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</si>
  <si>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</si>
  <si>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</si>
  <si>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</si>
  <si>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</si>
  <si>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</si>
  <si>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</si>
  <si>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</si>
  <si>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</si>
  <si>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</si>
  <si>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</si>
  <si>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</si>
  <si>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</si>
  <si>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</si>
  <si>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</si>
  <si>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</si>
  <si>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</si>
  <si>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</si>
  <si>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</si>
  <si>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</si>
  <si>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</si>
  <si>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</si>
  <si>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</si>
  <si>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</si>
  <si>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</si>
  <si>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</si>
  <si>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</si>
  <si>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</si>
  <si>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</si>
  <si>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</si>
  <si>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</si>
  <si>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</si>
  <si>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</si>
  <si>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</si>
  <si>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</si>
  <si>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</si>
  <si>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</si>
  <si>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</si>
  <si>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</si>
  <si>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</si>
  <si>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</si>
  <si>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</si>
  <si>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</si>
  <si>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</si>
  <si>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</si>
  <si>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</si>
  <si>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</si>
  <si>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</si>
  <si>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</si>
  <si>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</si>
  <si>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</si>
  <si>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</si>
  <si>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</si>
  <si>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</si>
  <si>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</si>
  <si>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</si>
  <si>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</si>
  <si>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</si>
  <si>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</si>
  <si>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</si>
  <si>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</si>
  <si>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</si>
  <si>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</si>
  <si>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</si>
  <si>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</si>
  <si>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</si>
  <si>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</si>
  <si>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</si>
  <si>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</si>
  <si>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</si>
  <si>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</si>
  <si>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</si>
  <si>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</si>
  <si>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</si>
  <si>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</si>
  <si>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</si>
  <si>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</si>
  <si>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</si>
  <si>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</si>
  <si>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</si>
  <si>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</si>
  <si>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</si>
  <si>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</si>
  <si>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</si>
  <si>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</si>
  <si>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</si>
  <si>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</si>
  <si>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</si>
  <si>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</si>
  <si>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</si>
  <si>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</si>
  <si>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</si>
  <si>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</si>
  <si>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</si>
  <si>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</si>
  <si>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</si>
  <si>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</si>
  <si>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</si>
  <si>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</si>
  <si>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</si>
  <si>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</si>
  <si>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</si>
  <si>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</si>
  <si>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</si>
  <si>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</si>
  <si>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</si>
  <si>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</si>
  <si>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</si>
  <si>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</si>
  <si>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</si>
  <si>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</si>
  <si>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</si>
  <si>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</si>
  <si>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</si>
  <si>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</si>
  <si>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</si>
  <si>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</si>
  <si>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</si>
  <si>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</si>
  <si>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</si>
  <si>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</si>
  <si>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</si>
  <si>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</si>
  <si>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</si>
  <si>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</si>
  <si>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</si>
  <si>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</si>
  <si>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</si>
  <si>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</si>
  <si>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</si>
  <si>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</si>
  <si>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</si>
  <si>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</si>
  <si>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</si>
  <si>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</si>
  <si>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</si>
  <si>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</si>
  <si>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</si>
  <si>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</si>
  <si>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</si>
  <si>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</si>
  <si>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</si>
  <si>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</si>
  <si>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</si>
  <si>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</si>
  <si>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</si>
  <si>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</si>
  <si>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</si>
  <si>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</si>
  <si>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</si>
  <si>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</si>
  <si>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</si>
  <si>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</si>
  <si>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</si>
  <si>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</si>
  <si>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</si>
  <si>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</si>
  <si>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</si>
  <si>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</si>
  <si>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</si>
  <si>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</si>
  <si>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</si>
  <si>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</si>
  <si>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</si>
  <si>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</si>
  <si>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</si>
  <si>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</si>
  <si>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</si>
  <si>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</si>
  <si>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</si>
  <si>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</si>
  <si>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</si>
  <si>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</si>
  <si>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</si>
  <si>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</si>
  <si>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</si>
  <si>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</si>
  <si>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</si>
  <si>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</si>
  <si>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</si>
  <si>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</si>
  <si>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</si>
  <si>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</si>
  <si>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</si>
  <si>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</si>
  <si>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</si>
  <si>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</si>
  <si>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</si>
  <si>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</si>
  <si>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</si>
  <si>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</si>
  <si>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</si>
  <si>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</si>
  <si>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</si>
  <si>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</si>
  <si>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</si>
  <si>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</si>
  <si>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</si>
  <si>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</si>
  <si>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</si>
  <si>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</si>
  <si>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</si>
  <si>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</si>
  <si>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</si>
  <si>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</si>
  <si>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</si>
  <si>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</si>
  <si>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</si>
  <si>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</si>
  <si>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</si>
  <si>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</si>
  <si>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</si>
  <si>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</si>
  <si>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</si>
  <si>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</si>
  <si>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</si>
  <si>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</si>
  <si>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</si>
  <si>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</si>
  <si>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</si>
  <si>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</si>
  <si>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</si>
  <si>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</si>
  <si>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</si>
  <si>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</si>
  <si>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</si>
  <si>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</si>
  <si>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</si>
  <si>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</si>
  <si>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</si>
  <si>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</si>
  <si>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</si>
  <si>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</si>
  <si>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</si>
  <si>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</si>
  <si>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</si>
  <si>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</si>
  <si>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</si>
  <si>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</si>
  <si>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</si>
  <si>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</si>
  <si>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</si>
  <si>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</si>
  <si>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</si>
  <si>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</si>
  <si>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</si>
  <si>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</si>
  <si>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</si>
  <si>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</si>
  <si>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</si>
  <si>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</si>
  <si>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</si>
  <si>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</si>
  <si>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</si>
  <si>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</si>
  <si>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</si>
  <si>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</si>
  <si>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</si>
  <si>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</si>
  <si>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</si>
  <si>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</si>
  <si>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</si>
  <si>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</si>
  <si>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</si>
  <si>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</si>
  <si>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</si>
  <si>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</si>
  <si>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</si>
  <si>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</si>
  <si>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</si>
  <si>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</si>
  <si>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</si>
  <si>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</si>
  <si>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</si>
  <si>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</si>
  <si>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</si>
  <si>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</si>
  <si>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</si>
  <si>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</si>
  <si>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</si>
  <si>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</si>
  <si>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</si>
  <si>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</si>
  <si>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</si>
  <si>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</si>
  <si>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</si>
  <si>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</si>
  <si>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</si>
  <si>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</si>
  <si>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</si>
  <si>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</si>
  <si>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</si>
  <si>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</si>
  <si>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</si>
  <si>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</si>
  <si>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</si>
  <si>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</si>
  <si>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</si>
  <si>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</si>
  <si>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</si>
  <si>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</si>
  <si>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</si>
  <si>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</si>
  <si>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</si>
  <si>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</si>
  <si>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</si>
  <si>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</si>
  <si>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</si>
  <si>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</si>
  <si>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</si>
  <si>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</si>
  <si>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</si>
  <si>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</si>
  <si>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</si>
  <si>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</si>
  <si>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</si>
  <si>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</si>
  <si>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</si>
  <si>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</si>
  <si>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</si>
  <si>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</si>
  <si>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</si>
  <si>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</si>
  <si>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</si>
  <si>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</si>
  <si>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</si>
  <si>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</si>
  <si>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</si>
  <si>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</si>
  <si>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</si>
  <si>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</si>
  <si>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</si>
  <si>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</si>
  <si>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</si>
  <si>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</si>
  <si>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</si>
  <si>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</si>
  <si>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</si>
  <si>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</si>
  <si>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</si>
  <si>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</si>
  <si>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</si>
  <si>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</si>
  <si>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</si>
  <si>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</si>
  <si>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</si>
  <si>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</si>
  <si>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</si>
  <si>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</si>
  <si>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</si>
  <si>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</si>
  <si>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</si>
  <si>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</si>
  <si>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</si>
  <si>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</si>
  <si>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</si>
  <si>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</si>
  <si>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</si>
  <si>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</si>
  <si>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</si>
  <si>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</si>
  <si>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</si>
  <si>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</si>
  <si>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</si>
  <si>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</si>
  <si>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</si>
  <si>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</si>
  <si>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</si>
  <si>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</si>
  <si>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</si>
  <si>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</si>
  <si>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</si>
  <si>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</si>
  <si>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</si>
  <si>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</si>
  <si>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</si>
  <si>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</si>
  <si>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</si>
  <si>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</si>
  <si>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</si>
  <si>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</si>
  <si>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</si>
  <si>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</si>
  <si>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</si>
  <si>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</si>
  <si>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</si>
  <si>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</si>
  <si>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</si>
  <si>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</si>
  <si>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</si>
  <si>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</si>
  <si>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</si>
  <si>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</si>
  <si>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</si>
  <si>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</si>
  <si>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</si>
  <si>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</si>
  <si>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</si>
  <si>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</si>
  <si>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</si>
  <si>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</si>
  <si>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</si>
  <si>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</si>
  <si>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</si>
  <si>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</si>
  <si>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</si>
  <si>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</si>
  <si>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</si>
  <si>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</si>
  <si>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</si>
  <si>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</si>
  <si>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</si>
  <si>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</si>
  <si>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</si>
  <si>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</si>
  <si>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</si>
  <si>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</si>
  <si>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</si>
  <si>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</si>
  <si>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</si>
  <si>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</si>
  <si>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</si>
  <si>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</si>
  <si>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</si>
  <si>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</si>
  <si>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</si>
  <si>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</si>
  <si>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</si>
  <si>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</si>
  <si>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</si>
  <si>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</si>
  <si>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</si>
  <si>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</si>
  <si>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</si>
  <si>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</si>
  <si>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</si>
  <si>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</si>
  <si>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</si>
  <si>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</si>
  <si>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</si>
  <si>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</si>
  <si>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</si>
  <si>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</si>
  <si>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</si>
  <si>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</si>
  <si>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</si>
  <si>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</si>
  <si>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</si>
  <si>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</si>
  <si>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</si>
  <si>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</si>
  <si>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</si>
  <si>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</si>
  <si>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</si>
  <si>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</si>
  <si>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</si>
  <si>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</si>
  <si>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</si>
  <si>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</si>
  <si>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</si>
  <si>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</si>
  <si>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</si>
  <si>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</si>
  <si>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</si>
  <si>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</si>
  <si>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</si>
  <si>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</si>
  <si>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</si>
  <si>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</si>
  <si>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</si>
  <si>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</si>
  <si>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</si>
  <si>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</si>
  <si>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</si>
  <si>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</si>
  <si>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</si>
  <si>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</si>
  <si>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</si>
  <si>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</si>
  <si>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</si>
  <si>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</si>
  <si>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</si>
  <si>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</si>
  <si>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</si>
  <si>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</si>
  <si>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</si>
  <si>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</si>
  <si>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</si>
  <si>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</si>
  <si>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</si>
  <si>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</si>
  <si>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</si>
  <si>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</si>
  <si>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</si>
  <si>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</si>
  <si>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</si>
  <si>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</si>
  <si>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</si>
  <si>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</si>
  <si>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</si>
  <si>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</si>
  <si>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</si>
  <si>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</si>
  <si>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</si>
  <si>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</si>
  <si>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</si>
  <si>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</si>
  <si>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</si>
  <si>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</si>
  <si>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</si>
  <si>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</si>
  <si>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</si>
  <si>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</si>
  <si>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</si>
  <si>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</si>
  <si>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</si>
  <si>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</si>
  <si>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</si>
  <si>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</si>
  <si>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</si>
  <si>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</si>
  <si>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</si>
  <si>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</si>
  <si>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</si>
  <si>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Exclusive tattoo&amp;piercing studio</t>
  </si>
  <si>
    <t>Ruben Sanvicens</t>
  </si>
  <si>
    <t>Av.Notari Alemani 2 local 4</t>
  </si>
  <si>
    <t>07181 Magaluf</t>
  </si>
  <si>
    <t>Spain</t>
  </si>
  <si>
    <t>Tel: +34 656807225</t>
  </si>
  <si>
    <t>Email: ruben_stattoo@hotmail.com</t>
  </si>
  <si>
    <t>BRSCZS2</t>
  </si>
  <si>
    <t>925 sterling silver ear studs with prong set 2mm to 4mm round color Cubic Zirconia (CZ) stones / 12 pairs per display</t>
  </si>
  <si>
    <t>BRSZH3A</t>
  </si>
  <si>
    <t>925 sterling silver ear studs with prong set 3mm heart shape assorted color Cubic Zirconia (CZ) stones / 12 pairs per display</t>
  </si>
  <si>
    <t>SPG</t>
  </si>
  <si>
    <t>Gauge: 6mm</t>
  </si>
  <si>
    <t>High polished surgical steel single flesh tunnel with rubber O-ring</t>
  </si>
  <si>
    <t>Gauge: 8mm</t>
  </si>
  <si>
    <t>TAJF4</t>
  </si>
  <si>
    <t>4mm flat shaped titanium G23 dermal anchor top part with crystal for internally threaded, 16g (1.2mm) dermal anchor base plate with a height of 2mm - 2.5mm (this item does only fit our dermal anchors and surface bars)</t>
  </si>
  <si>
    <t>UBLK303</t>
  </si>
  <si>
    <t>Height: 2mm</t>
  </si>
  <si>
    <t>Bulk body jewelry: Assortment of high polished titanium G23 dermal anchor base part, 14g (1.6mm) with surface piercing with three circular holes in the base plate and with a 16g (1.2mm) internal threading connector (this product only fits our dermal anchor top parts)</t>
  </si>
  <si>
    <t>SPG2</t>
  </si>
  <si>
    <t>SPG0</t>
  </si>
  <si>
    <t>UBLK303A</t>
  </si>
  <si>
    <t>One Hundred Seventy Four and 48 cents EUR</t>
  </si>
  <si>
    <t>VAT: 43084257J</t>
  </si>
  <si>
    <t>Leo</t>
  </si>
  <si>
    <t>07181 Magaluf, Baleares</t>
  </si>
  <si>
    <t>Av.Notari Alemani 2 Local 4</t>
  </si>
  <si>
    <t>Exclusive Tattoo&amp;Piercing Studio</t>
  </si>
  <si>
    <t>Shipping cost to Spain via DHL:</t>
  </si>
  <si>
    <t>Steel belly banana, 14g (1.6mm) with a 6mm and a 5mm bezel set jewel ball</t>
  </si>
  <si>
    <t>Ear studs with prong set 2mm to 4mm round color cubic zirconia (cz) / 12 pairs per display</t>
  </si>
  <si>
    <t>Ear studs with prong set 3mm heart shape assorted color cubic zirconia (cz) / 12 pairs per display</t>
  </si>
  <si>
    <t>4mm flat shaped body jewelry top part with crystal for internally threaded, 16g (1.2mm) body jewelry base plate with a height of 2mm - 2.5mm (this item does only fit our body jewelrys and surface bars)</t>
  </si>
  <si>
    <t>Bulk body jewelry: Assortment of high polished body jewelry base part, 14g (1.6mm) with three circular holes in the base plate and with a 16g (1.2mm) internal threading connector (this product only fits our body jewelry top parts)</t>
  </si>
  <si>
    <t>High polished steel single flesh tunnel with rubber O-ring</t>
  </si>
  <si>
    <t>Imitation jewelry:
Steel Belly Bananas, Steel Tunnels, Ear Studs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</si>
</sst>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5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21" fillId="2" borderId="20" xfId="0" applyFont="1" applyFill="1" applyBorder="1"/>
    <xf numFmtId="0" fontId="21" fillId="2" borderId="13" xfId="0" applyFont="1" applyFill="1" applyBorder="1"/>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1" fillId="5" borderId="4" xfId="0" applyFont="1" applyFill="1" applyBorder="1" applyAlignment="1">
      <alignment horizontal="right" vertical="center"/>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4" t="s">
        <v>2</v>
      </c>
      <c r="C8" s="93"/>
      <c r="D8" s="93"/>
      <c r="E8" s="93"/>
      <c r="F8" s="93"/>
      <c r="G8" s="94"/>
    </row>
    <row r="9" spans="2:7" ht="14.25">
      <c r="B9" s="144"/>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39"/>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7" t="s">
        <v>139</v>
      </c>
      <c r="C2" s="133"/>
      <c r="D2" s="133"/>
      <c r="E2" s="133"/>
      <c r="F2" s="133"/>
      <c r="G2" s="133"/>
      <c r="H2" s="133"/>
      <c r="I2" s="133"/>
      <c r="J2" s="138" t="s">
        <v>145</v>
      </c>
      <c r="K2" s="126"/>
    </row>
    <row r="3" spans="1:11">
      <c r="A3" s="125"/>
      <c r="B3" s="134" t="s">
        <v>140</v>
      </c>
      <c r="C3" s="133"/>
      <c r="D3" s="133"/>
      <c r="E3" s="133"/>
      <c r="F3" s="133"/>
      <c r="G3" s="133"/>
      <c r="H3" s="133"/>
      <c r="I3" s="133"/>
      <c r="J3" s="133"/>
      <c r="K3" s="126"/>
    </row>
    <row r="4" spans="1:11">
      <c r="A4" s="125"/>
      <c r="B4" s="134" t="s">
        <v>141</v>
      </c>
      <c r="C4" s="133"/>
      <c r="D4" s="133"/>
      <c r="E4" s="133"/>
      <c r="F4" s="133"/>
      <c r="G4" s="133"/>
      <c r="H4" s="133"/>
      <c r="I4" s="133"/>
      <c r="J4" s="133"/>
      <c r="K4" s="126"/>
    </row>
    <row r="5" spans="1:11">
      <c r="A5" s="125"/>
      <c r="B5" s="134" t="s">
        <v>142</v>
      </c>
      <c r="C5" s="133"/>
      <c r="D5" s="133"/>
      <c r="E5" s="133"/>
      <c r="F5" s="133"/>
      <c r="G5" s="133"/>
      <c r="H5" s="133"/>
      <c r="I5" s="133"/>
      <c r="J5" s="133"/>
      <c r="K5" s="126"/>
    </row>
    <row r="6" spans="1:11">
      <c r="A6" s="125"/>
      <c r="B6" s="134" t="s">
        <v>143</v>
      </c>
      <c r="C6" s="133"/>
      <c r="D6" s="133"/>
      <c r="E6" s="133"/>
      <c r="F6" s="133"/>
      <c r="G6" s="133"/>
      <c r="H6" s="133"/>
      <c r="I6" s="133"/>
      <c r="J6" s="133"/>
      <c r="K6" s="126"/>
    </row>
    <row r="7" spans="1:11">
      <c r="A7" s="125"/>
      <c r="B7" s="134" t="s">
        <v>144</v>
      </c>
      <c r="C7" s="133"/>
      <c r="D7" s="133"/>
      <c r="E7" s="133"/>
      <c r="F7" s="133"/>
      <c r="G7" s="133"/>
      <c r="H7" s="133"/>
      <c r="I7" s="133"/>
      <c r="J7" s="133"/>
      <c r="K7" s="126"/>
    </row>
    <row r="8" spans="1:11">
      <c r="A8" s="125"/>
      <c r="B8" s="133"/>
      <c r="C8" s="133"/>
      <c r="D8" s="133"/>
      <c r="E8" s="133"/>
      <c r="F8" s="133"/>
      <c r="G8" s="133"/>
      <c r="H8" s="133"/>
      <c r="I8" s="133"/>
      <c r="J8" s="133"/>
      <c r="K8" s="126"/>
    </row>
    <row r="9" spans="1:11">
      <c r="A9" s="125"/>
      <c r="B9" s="112" t="s">
        <v>5</v>
      </c>
      <c r="C9" s="113"/>
      <c r="D9" s="113"/>
      <c r="E9" s="113"/>
      <c r="F9" s="114"/>
      <c r="G9" s="109"/>
      <c r="H9" s="110" t="s">
        <v>12</v>
      </c>
      <c r="I9" s="133"/>
      <c r="J9" s="110" t="s">
        <v>201</v>
      </c>
      <c r="K9" s="126"/>
    </row>
    <row r="10" spans="1:11" ht="15" customHeight="1">
      <c r="A10" s="125"/>
      <c r="B10" s="125" t="s">
        <v>745</v>
      </c>
      <c r="C10" s="133"/>
      <c r="D10" s="133"/>
      <c r="E10" s="133"/>
      <c r="F10" s="126"/>
      <c r="G10" s="127"/>
      <c r="H10" s="127" t="s">
        <v>745</v>
      </c>
      <c r="I10" s="133"/>
      <c r="J10" s="145">
        <v>51424</v>
      </c>
      <c r="K10" s="126"/>
    </row>
    <row r="11" spans="1:11">
      <c r="A11" s="125"/>
      <c r="B11" s="125" t="s">
        <v>718</v>
      </c>
      <c r="C11" s="133"/>
      <c r="D11" s="133"/>
      <c r="E11" s="133"/>
      <c r="F11" s="126"/>
      <c r="G11" s="127"/>
      <c r="H11" s="127" t="s">
        <v>718</v>
      </c>
      <c r="I11" s="133"/>
      <c r="J11" s="146"/>
      <c r="K11" s="126"/>
    </row>
    <row r="12" spans="1:11">
      <c r="A12" s="125"/>
      <c r="B12" s="125" t="s">
        <v>744</v>
      </c>
      <c r="C12" s="133"/>
      <c r="D12" s="133"/>
      <c r="E12" s="133"/>
      <c r="F12" s="126"/>
      <c r="G12" s="127"/>
      <c r="H12" s="127" t="s">
        <v>744</v>
      </c>
      <c r="I12" s="133"/>
      <c r="J12" s="133"/>
      <c r="K12" s="126"/>
    </row>
    <row r="13" spans="1:11">
      <c r="A13" s="125"/>
      <c r="B13" s="125" t="s">
        <v>743</v>
      </c>
      <c r="C13" s="133"/>
      <c r="D13" s="133"/>
      <c r="E13" s="133"/>
      <c r="F13" s="126"/>
      <c r="G13" s="127"/>
      <c r="H13" s="127" t="s">
        <v>743</v>
      </c>
      <c r="I13" s="133"/>
      <c r="J13" s="110" t="s">
        <v>16</v>
      </c>
      <c r="K13" s="126"/>
    </row>
    <row r="14" spans="1:11" ht="15" customHeight="1">
      <c r="A14" s="125"/>
      <c r="B14" s="125" t="s">
        <v>721</v>
      </c>
      <c r="C14" s="133"/>
      <c r="D14" s="133"/>
      <c r="E14" s="133"/>
      <c r="F14" s="126"/>
      <c r="G14" s="127"/>
      <c r="H14" s="127" t="s">
        <v>721</v>
      </c>
      <c r="I14" s="133"/>
      <c r="J14" s="147">
        <v>45183</v>
      </c>
      <c r="K14" s="126"/>
    </row>
    <row r="15" spans="1:11" ht="15" customHeight="1">
      <c r="A15" s="125"/>
      <c r="B15" s="132" t="s">
        <v>741</v>
      </c>
      <c r="C15" s="7"/>
      <c r="D15" s="7"/>
      <c r="E15" s="7"/>
      <c r="F15" s="8"/>
      <c r="G15" s="127"/>
      <c r="H15" s="131" t="s">
        <v>741</v>
      </c>
      <c r="I15" s="133"/>
      <c r="J15" s="148"/>
      <c r="K15" s="126"/>
    </row>
    <row r="16" spans="1:11" ht="15" customHeight="1">
      <c r="A16" s="125"/>
      <c r="B16" s="133"/>
      <c r="C16" s="133"/>
      <c r="D16" s="133"/>
      <c r="E16" s="133"/>
      <c r="F16" s="133"/>
      <c r="G16" s="133"/>
      <c r="H16" s="133"/>
      <c r="I16" s="136" t="s">
        <v>147</v>
      </c>
      <c r="J16" s="142">
        <v>39973</v>
      </c>
      <c r="K16" s="126"/>
    </row>
    <row r="17" spans="1:11">
      <c r="A17" s="125"/>
      <c r="B17" s="133" t="s">
        <v>722</v>
      </c>
      <c r="C17" s="133"/>
      <c r="D17" s="133"/>
      <c r="E17" s="133"/>
      <c r="F17" s="133"/>
      <c r="G17" s="133"/>
      <c r="H17" s="133"/>
      <c r="I17" s="136" t="s">
        <v>148</v>
      </c>
      <c r="J17" s="142" t="s">
        <v>742</v>
      </c>
      <c r="K17" s="126"/>
    </row>
    <row r="18" spans="1:11" ht="18">
      <c r="A18" s="125"/>
      <c r="B18" s="133" t="s">
        <v>723</v>
      </c>
      <c r="C18" s="133"/>
      <c r="D18" s="133"/>
      <c r="E18" s="133"/>
      <c r="F18" s="133"/>
      <c r="G18" s="133"/>
      <c r="H18" s="133"/>
      <c r="I18" s="135" t="s">
        <v>264</v>
      </c>
      <c r="J18" s="115" t="s">
        <v>138</v>
      </c>
      <c r="K18" s="126"/>
    </row>
    <row r="19" spans="1:11">
      <c r="A19" s="125"/>
      <c r="B19" s="133"/>
      <c r="C19" s="133"/>
      <c r="D19" s="133"/>
      <c r="E19" s="133"/>
      <c r="F19" s="133"/>
      <c r="G19" s="133"/>
      <c r="H19" s="133"/>
      <c r="I19" s="133"/>
      <c r="J19" s="133"/>
      <c r="K19" s="126"/>
    </row>
    <row r="20" spans="1:11">
      <c r="A20" s="125"/>
      <c r="B20" s="111" t="s">
        <v>204</v>
      </c>
      <c r="C20" s="111" t="s">
        <v>205</v>
      </c>
      <c r="D20" s="128" t="s">
        <v>290</v>
      </c>
      <c r="E20" s="128" t="s">
        <v>206</v>
      </c>
      <c r="F20" s="149" t="s">
        <v>207</v>
      </c>
      <c r="G20" s="150"/>
      <c r="H20" s="111" t="s">
        <v>174</v>
      </c>
      <c r="I20" s="111" t="s">
        <v>208</v>
      </c>
      <c r="J20" s="111" t="s">
        <v>26</v>
      </c>
      <c r="K20" s="126"/>
    </row>
    <row r="21" spans="1:11">
      <c r="A21" s="125"/>
      <c r="B21" s="116"/>
      <c r="C21" s="116"/>
      <c r="D21" s="117"/>
      <c r="E21" s="117"/>
      <c r="F21" s="151"/>
      <c r="G21" s="152"/>
      <c r="H21" s="116" t="s">
        <v>146</v>
      </c>
      <c r="I21" s="116"/>
      <c r="J21" s="116"/>
      <c r="K21" s="126"/>
    </row>
    <row r="22" spans="1:11" ht="24">
      <c r="A22" s="125"/>
      <c r="B22" s="118">
        <v>50</v>
      </c>
      <c r="C22" s="10" t="s">
        <v>625</v>
      </c>
      <c r="D22" s="129" t="s">
        <v>625</v>
      </c>
      <c r="E22" s="129" t="s">
        <v>32</v>
      </c>
      <c r="F22" s="153" t="s">
        <v>112</v>
      </c>
      <c r="G22" s="154"/>
      <c r="H22" s="11" t="s">
        <v>627</v>
      </c>
      <c r="I22" s="14">
        <v>0.77</v>
      </c>
      <c r="J22" s="120">
        <f t="shared" ref="J22:J28" si="0">I22*B22</f>
        <v>38.5</v>
      </c>
      <c r="K22" s="126"/>
    </row>
    <row r="23" spans="1:11" ht="24">
      <c r="A23" s="125"/>
      <c r="B23" s="118">
        <v>1</v>
      </c>
      <c r="C23" s="10" t="s">
        <v>724</v>
      </c>
      <c r="D23" s="129" t="s">
        <v>724</v>
      </c>
      <c r="E23" s="129"/>
      <c r="F23" s="153"/>
      <c r="G23" s="154"/>
      <c r="H23" s="11" t="s">
        <v>725</v>
      </c>
      <c r="I23" s="14">
        <v>13.95</v>
      </c>
      <c r="J23" s="120">
        <f t="shared" si="0"/>
        <v>13.95</v>
      </c>
      <c r="K23" s="126"/>
    </row>
    <row r="24" spans="1:11" ht="23.25" customHeight="1">
      <c r="A24" s="125"/>
      <c r="B24" s="118">
        <v>1</v>
      </c>
      <c r="C24" s="10" t="s">
        <v>726</v>
      </c>
      <c r="D24" s="129" t="s">
        <v>726</v>
      </c>
      <c r="E24" s="129"/>
      <c r="F24" s="153"/>
      <c r="G24" s="154"/>
      <c r="H24" s="11" t="s">
        <v>727</v>
      </c>
      <c r="I24" s="14">
        <v>17.149999999999999</v>
      </c>
      <c r="J24" s="120">
        <f t="shared" si="0"/>
        <v>17.149999999999999</v>
      </c>
      <c r="K24" s="126"/>
    </row>
    <row r="25" spans="1:11" ht="11.25" customHeight="1">
      <c r="A25" s="125"/>
      <c r="B25" s="118">
        <v>10</v>
      </c>
      <c r="C25" s="10" t="s">
        <v>728</v>
      </c>
      <c r="D25" s="129" t="s">
        <v>737</v>
      </c>
      <c r="E25" s="129" t="s">
        <v>729</v>
      </c>
      <c r="F25" s="153"/>
      <c r="G25" s="154"/>
      <c r="H25" s="11" t="s">
        <v>730</v>
      </c>
      <c r="I25" s="14">
        <v>0.47</v>
      </c>
      <c r="J25" s="120">
        <f t="shared" si="0"/>
        <v>4.6999999999999993</v>
      </c>
      <c r="K25" s="126"/>
    </row>
    <row r="26" spans="1:11" ht="11.25" customHeight="1">
      <c r="A26" s="125"/>
      <c r="B26" s="118">
        <v>10</v>
      </c>
      <c r="C26" s="10" t="s">
        <v>728</v>
      </c>
      <c r="D26" s="129" t="s">
        <v>738</v>
      </c>
      <c r="E26" s="129" t="s">
        <v>731</v>
      </c>
      <c r="F26" s="153"/>
      <c r="G26" s="154"/>
      <c r="H26" s="11" t="s">
        <v>730</v>
      </c>
      <c r="I26" s="14">
        <v>0.61</v>
      </c>
      <c r="J26" s="120">
        <f t="shared" si="0"/>
        <v>6.1</v>
      </c>
      <c r="K26" s="126"/>
    </row>
    <row r="27" spans="1:11" ht="48">
      <c r="A27" s="125"/>
      <c r="B27" s="118">
        <v>24</v>
      </c>
      <c r="C27" s="10" t="s">
        <v>732</v>
      </c>
      <c r="D27" s="129" t="s">
        <v>732</v>
      </c>
      <c r="E27" s="129" t="s">
        <v>112</v>
      </c>
      <c r="F27" s="153"/>
      <c r="G27" s="154"/>
      <c r="H27" s="11" t="s">
        <v>733</v>
      </c>
      <c r="I27" s="14">
        <v>0.77</v>
      </c>
      <c r="J27" s="120">
        <f t="shared" si="0"/>
        <v>18.48</v>
      </c>
      <c r="K27" s="126"/>
    </row>
    <row r="28" spans="1:11" ht="60">
      <c r="A28" s="125"/>
      <c r="B28" s="119">
        <v>2</v>
      </c>
      <c r="C28" s="12" t="s">
        <v>734</v>
      </c>
      <c r="D28" s="130" t="s">
        <v>739</v>
      </c>
      <c r="E28" s="130" t="s">
        <v>213</v>
      </c>
      <c r="F28" s="155" t="s">
        <v>735</v>
      </c>
      <c r="G28" s="156"/>
      <c r="H28" s="13" t="s">
        <v>736</v>
      </c>
      <c r="I28" s="15">
        <v>28.04</v>
      </c>
      <c r="J28" s="121">
        <f t="shared" si="0"/>
        <v>56.08</v>
      </c>
      <c r="K28" s="126"/>
    </row>
    <row r="29" spans="1:11">
      <c r="A29" s="125"/>
      <c r="B29" s="139"/>
      <c r="C29" s="139"/>
      <c r="D29" s="139"/>
      <c r="E29" s="139"/>
      <c r="F29" s="139"/>
      <c r="G29" s="139"/>
      <c r="H29" s="139"/>
      <c r="I29" s="140" t="s">
        <v>261</v>
      </c>
      <c r="J29" s="141">
        <f>SUM(J22:J28)</f>
        <v>154.95999999999998</v>
      </c>
      <c r="K29" s="126"/>
    </row>
    <row r="30" spans="1:11">
      <c r="A30" s="125"/>
      <c r="B30" s="139"/>
      <c r="C30" s="139"/>
      <c r="D30" s="139"/>
      <c r="E30" s="139"/>
      <c r="F30" s="139"/>
      <c r="G30" s="139"/>
      <c r="H30" s="139"/>
      <c r="I30" s="140" t="s">
        <v>746</v>
      </c>
      <c r="J30" s="141">
        <v>19.52</v>
      </c>
      <c r="K30" s="126"/>
    </row>
    <row r="31" spans="1:11">
      <c r="A31" s="125"/>
      <c r="B31" s="139"/>
      <c r="C31" s="139"/>
      <c r="D31" s="139"/>
      <c r="E31" s="139"/>
      <c r="F31" s="139"/>
      <c r="G31" s="139"/>
      <c r="H31" s="139"/>
      <c r="I31" s="140" t="s">
        <v>263</v>
      </c>
      <c r="J31" s="141">
        <f>SUM(J29:J30)</f>
        <v>174.48</v>
      </c>
      <c r="K31" s="126"/>
    </row>
    <row r="32" spans="1:11">
      <c r="A32" s="6"/>
      <c r="B32" s="7"/>
      <c r="C32" s="7"/>
      <c r="D32" s="7"/>
      <c r="E32" s="7"/>
      <c r="F32" s="7"/>
      <c r="G32" s="7"/>
      <c r="H32" s="7" t="s">
        <v>740</v>
      </c>
      <c r="I32" s="7"/>
      <c r="J32" s="7"/>
      <c r="K32" s="8"/>
    </row>
    <row r="34" spans="8:9">
      <c r="H34" s="1" t="s">
        <v>714</v>
      </c>
      <c r="I34" s="102">
        <f>'Tax Invoice'!E14</f>
        <v>37.729999999999997</v>
      </c>
    </row>
    <row r="35" spans="8:9">
      <c r="H35" s="1" t="s">
        <v>711</v>
      </c>
      <c r="I35" s="102">
        <f>'Tax Invoice'!M11</f>
        <v>35.65</v>
      </c>
    </row>
    <row r="36" spans="8:9">
      <c r="H36" s="1" t="s">
        <v>715</v>
      </c>
      <c r="I36" s="102">
        <f>I38/I35</f>
        <v>164.001144460028</v>
      </c>
    </row>
    <row r="37" spans="8:9">
      <c r="H37" s="1" t="s">
        <v>716</v>
      </c>
      <c r="I37" s="102">
        <f>I39/I35</f>
        <v>184.66003927068721</v>
      </c>
    </row>
    <row r="38" spans="8:9">
      <c r="H38" s="1" t="s">
        <v>712</v>
      </c>
      <c r="I38" s="102">
        <f>J29*I34</f>
        <v>5846.6407999999983</v>
      </c>
    </row>
    <row r="39" spans="8:9">
      <c r="H39" s="1" t="s">
        <v>713</v>
      </c>
      <c r="I39" s="102">
        <f>J31*I34</f>
        <v>6583.1303999999991</v>
      </c>
    </row>
  </sheetData>
  <mergeCells count="11">
    <mergeCell ref="F28:G28"/>
    <mergeCell ref="F23:G23"/>
    <mergeCell ref="F24:G24"/>
    <mergeCell ref="F25:G25"/>
    <mergeCell ref="F26:G26"/>
    <mergeCell ref="F27:G27"/>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98</v>
      </c>
      <c r="O1" t="s">
        <v>149</v>
      </c>
      <c r="T1" t="s">
        <v>261</v>
      </c>
      <c r="U1">
        <v>154.95999999999998</v>
      </c>
    </row>
    <row r="2" spans="1:21" ht="15.75">
      <c r="A2" s="125"/>
      <c r="B2" s="137" t="s">
        <v>139</v>
      </c>
      <c r="C2" s="133"/>
      <c r="D2" s="133"/>
      <c r="E2" s="133"/>
      <c r="F2" s="133"/>
      <c r="G2" s="133"/>
      <c r="H2" s="133"/>
      <c r="I2" s="138" t="s">
        <v>145</v>
      </c>
      <c r="J2" s="126"/>
      <c r="T2" t="s">
        <v>190</v>
      </c>
      <c r="U2">
        <v>19.52</v>
      </c>
    </row>
    <row r="3" spans="1:21">
      <c r="A3" s="125"/>
      <c r="B3" s="134" t="s">
        <v>140</v>
      </c>
      <c r="C3" s="133"/>
      <c r="D3" s="133"/>
      <c r="E3" s="133"/>
      <c r="F3" s="133"/>
      <c r="G3" s="133"/>
      <c r="H3" s="133"/>
      <c r="I3" s="133"/>
      <c r="J3" s="126"/>
      <c r="T3" t="s">
        <v>191</v>
      </c>
    </row>
    <row r="4" spans="1:21">
      <c r="A4" s="125"/>
      <c r="B4" s="134" t="s">
        <v>141</v>
      </c>
      <c r="C4" s="133"/>
      <c r="D4" s="133"/>
      <c r="E4" s="133"/>
      <c r="F4" s="133"/>
      <c r="G4" s="133"/>
      <c r="H4" s="133"/>
      <c r="I4" s="133"/>
      <c r="J4" s="126"/>
      <c r="T4" t="s">
        <v>263</v>
      </c>
      <c r="U4">
        <v>174.48</v>
      </c>
    </row>
    <row r="5" spans="1:21">
      <c r="A5" s="125"/>
      <c r="B5" s="134" t="s">
        <v>142</v>
      </c>
      <c r="C5" s="133"/>
      <c r="D5" s="133"/>
      <c r="E5" s="133"/>
      <c r="F5" s="133"/>
      <c r="G5" s="133"/>
      <c r="H5" s="133"/>
      <c r="I5" s="133"/>
      <c r="J5" s="126"/>
      <c r="S5" t="s">
        <v>740</v>
      </c>
    </row>
    <row r="6" spans="1:21">
      <c r="A6" s="125"/>
      <c r="B6" s="134" t="s">
        <v>143</v>
      </c>
      <c r="C6" s="133"/>
      <c r="D6" s="133"/>
      <c r="E6" s="133"/>
      <c r="F6" s="133"/>
      <c r="G6" s="133"/>
      <c r="H6" s="133"/>
      <c r="I6" s="133"/>
      <c r="J6" s="126"/>
    </row>
    <row r="7" spans="1:21">
      <c r="A7" s="125"/>
      <c r="B7" s="134" t="s">
        <v>144</v>
      </c>
      <c r="C7" s="133"/>
      <c r="D7" s="133"/>
      <c r="E7" s="133"/>
      <c r="F7" s="133"/>
      <c r="G7" s="133"/>
      <c r="H7" s="133"/>
      <c r="I7" s="133"/>
      <c r="J7" s="126"/>
    </row>
    <row r="8" spans="1:21">
      <c r="A8" s="125"/>
      <c r="B8" s="133"/>
      <c r="C8" s="133"/>
      <c r="D8" s="133"/>
      <c r="E8" s="133"/>
      <c r="F8" s="133"/>
      <c r="G8" s="133"/>
      <c r="H8" s="133"/>
      <c r="I8" s="133"/>
      <c r="J8" s="126"/>
    </row>
    <row r="9" spans="1:21">
      <c r="A9" s="125"/>
      <c r="B9" s="112" t="s">
        <v>5</v>
      </c>
      <c r="C9" s="113"/>
      <c r="D9" s="113"/>
      <c r="E9" s="114"/>
      <c r="F9" s="109"/>
      <c r="G9" s="110" t="s">
        <v>12</v>
      </c>
      <c r="H9" s="133"/>
      <c r="I9" s="110" t="s">
        <v>201</v>
      </c>
      <c r="J9" s="126"/>
    </row>
    <row r="10" spans="1:21">
      <c r="A10" s="125"/>
      <c r="B10" s="125" t="s">
        <v>717</v>
      </c>
      <c r="C10" s="133"/>
      <c r="D10" s="133"/>
      <c r="E10" s="126"/>
      <c r="F10" s="127"/>
      <c r="G10" s="127" t="s">
        <v>717</v>
      </c>
      <c r="H10" s="133"/>
      <c r="I10" s="145"/>
      <c r="J10" s="126"/>
    </row>
    <row r="11" spans="1:21">
      <c r="A11" s="125"/>
      <c r="B11" s="125" t="s">
        <v>718</v>
      </c>
      <c r="C11" s="133"/>
      <c r="D11" s="133"/>
      <c r="E11" s="126"/>
      <c r="F11" s="127"/>
      <c r="G11" s="127" t="s">
        <v>718</v>
      </c>
      <c r="H11" s="133"/>
      <c r="I11" s="146"/>
      <c r="J11" s="126"/>
    </row>
    <row r="12" spans="1:21">
      <c r="A12" s="125"/>
      <c r="B12" s="125" t="s">
        <v>719</v>
      </c>
      <c r="C12" s="133"/>
      <c r="D12" s="133"/>
      <c r="E12" s="126"/>
      <c r="F12" s="127"/>
      <c r="G12" s="127" t="s">
        <v>719</v>
      </c>
      <c r="H12" s="133"/>
      <c r="I12" s="133"/>
      <c r="J12" s="126"/>
    </row>
    <row r="13" spans="1:21">
      <c r="A13" s="125"/>
      <c r="B13" s="125" t="s">
        <v>720</v>
      </c>
      <c r="C13" s="133"/>
      <c r="D13" s="133"/>
      <c r="E13" s="126"/>
      <c r="F13" s="127"/>
      <c r="G13" s="127" t="s">
        <v>720</v>
      </c>
      <c r="H13" s="133"/>
      <c r="I13" s="110" t="s">
        <v>16</v>
      </c>
      <c r="J13" s="126"/>
    </row>
    <row r="14" spans="1:21">
      <c r="A14" s="125"/>
      <c r="B14" s="125" t="s">
        <v>721</v>
      </c>
      <c r="C14" s="133"/>
      <c r="D14" s="133"/>
      <c r="E14" s="126"/>
      <c r="F14" s="127"/>
      <c r="G14" s="127" t="s">
        <v>721</v>
      </c>
      <c r="H14" s="133"/>
      <c r="I14" s="147">
        <v>45182</v>
      </c>
      <c r="J14" s="126"/>
    </row>
    <row r="15" spans="1:21">
      <c r="A15" s="125"/>
      <c r="B15" s="6" t="s">
        <v>11</v>
      </c>
      <c r="C15" s="7"/>
      <c r="D15" s="7"/>
      <c r="E15" s="8"/>
      <c r="F15" s="127"/>
      <c r="G15" s="9" t="s">
        <v>11</v>
      </c>
      <c r="H15" s="133"/>
      <c r="I15" s="148"/>
      <c r="J15" s="126"/>
    </row>
    <row r="16" spans="1:21">
      <c r="A16" s="125"/>
      <c r="B16" s="133"/>
      <c r="C16" s="133"/>
      <c r="D16" s="133"/>
      <c r="E16" s="133"/>
      <c r="F16" s="133"/>
      <c r="G16" s="133"/>
      <c r="H16" s="136" t="s">
        <v>147</v>
      </c>
      <c r="I16" s="142">
        <v>39973</v>
      </c>
      <c r="J16" s="126"/>
    </row>
    <row r="17" spans="1:16">
      <c r="A17" s="125"/>
      <c r="B17" s="133" t="s">
        <v>722</v>
      </c>
      <c r="C17" s="133"/>
      <c r="D17" s="133"/>
      <c r="E17" s="133"/>
      <c r="F17" s="133"/>
      <c r="G17" s="133"/>
      <c r="H17" s="136" t="s">
        <v>148</v>
      </c>
      <c r="I17" s="142"/>
      <c r="J17" s="126"/>
    </row>
    <row r="18" spans="1:16" ht="18">
      <c r="A18" s="125"/>
      <c r="B18" s="133" t="s">
        <v>723</v>
      </c>
      <c r="C18" s="133"/>
      <c r="D18" s="133"/>
      <c r="E18" s="133"/>
      <c r="F18" s="133"/>
      <c r="G18" s="133"/>
      <c r="H18" s="135" t="s">
        <v>264</v>
      </c>
      <c r="I18" s="115" t="s">
        <v>138</v>
      </c>
      <c r="J18" s="126"/>
    </row>
    <row r="19" spans="1:16">
      <c r="A19" s="125"/>
      <c r="B19" s="133"/>
      <c r="C19" s="133"/>
      <c r="D19" s="133"/>
      <c r="E19" s="133"/>
      <c r="F19" s="133"/>
      <c r="G19" s="133"/>
      <c r="H19" s="133"/>
      <c r="I19" s="133"/>
      <c r="J19" s="126"/>
      <c r="P19">
        <v>45182</v>
      </c>
    </row>
    <row r="20" spans="1:16">
      <c r="A20" s="125"/>
      <c r="B20" s="111" t="s">
        <v>204</v>
      </c>
      <c r="C20" s="111" t="s">
        <v>205</v>
      </c>
      <c r="D20" s="128" t="s">
        <v>206</v>
      </c>
      <c r="E20" s="149" t="s">
        <v>207</v>
      </c>
      <c r="F20" s="150"/>
      <c r="G20" s="111" t="s">
        <v>174</v>
      </c>
      <c r="H20" s="111" t="s">
        <v>208</v>
      </c>
      <c r="I20" s="111" t="s">
        <v>26</v>
      </c>
      <c r="J20" s="126"/>
    </row>
    <row r="21" spans="1:16">
      <c r="A21" s="125"/>
      <c r="B21" s="116"/>
      <c r="C21" s="116"/>
      <c r="D21" s="117"/>
      <c r="E21" s="151"/>
      <c r="F21" s="152"/>
      <c r="G21" s="116" t="s">
        <v>146</v>
      </c>
      <c r="H21" s="116"/>
      <c r="I21" s="116"/>
      <c r="J21" s="126"/>
    </row>
    <row r="22" spans="1:16" ht="120">
      <c r="A22" s="125"/>
      <c r="B22" s="118">
        <v>50</v>
      </c>
      <c r="C22" s="10" t="s">
        <v>625</v>
      </c>
      <c r="D22" s="129" t="s">
        <v>32</v>
      </c>
      <c r="E22" s="153" t="s">
        <v>112</v>
      </c>
      <c r="F22" s="154"/>
      <c r="G22" s="11" t="s">
        <v>627</v>
      </c>
      <c r="H22" s="14">
        <v>0.77</v>
      </c>
      <c r="I22" s="120">
        <f t="shared" ref="I22:I28" si="0">H22*B22</f>
        <v>38.5</v>
      </c>
      <c r="J22" s="126"/>
    </row>
    <row r="23" spans="1:16" ht="192">
      <c r="A23" s="125"/>
      <c r="B23" s="118">
        <v>1</v>
      </c>
      <c r="C23" s="10" t="s">
        <v>724</v>
      </c>
      <c r="D23" s="129"/>
      <c r="E23" s="153"/>
      <c r="F23" s="154"/>
      <c r="G23" s="11" t="s">
        <v>725</v>
      </c>
      <c r="H23" s="14">
        <v>13.95</v>
      </c>
      <c r="I23" s="120">
        <f t="shared" si="0"/>
        <v>13.95</v>
      </c>
      <c r="J23" s="126"/>
    </row>
    <row r="24" spans="1:16" ht="204">
      <c r="A24" s="125"/>
      <c r="B24" s="118">
        <v>1</v>
      </c>
      <c r="C24" s="10" t="s">
        <v>726</v>
      </c>
      <c r="D24" s="129"/>
      <c r="E24" s="153"/>
      <c r="F24" s="154"/>
      <c r="G24" s="11" t="s">
        <v>727</v>
      </c>
      <c r="H24" s="14">
        <v>17.149999999999999</v>
      </c>
      <c r="I24" s="120">
        <f t="shared" si="0"/>
        <v>17.149999999999999</v>
      </c>
      <c r="J24" s="126"/>
    </row>
    <row r="25" spans="1:16" ht="120">
      <c r="A25" s="125"/>
      <c r="B25" s="118">
        <v>10</v>
      </c>
      <c r="C25" s="10" t="s">
        <v>728</v>
      </c>
      <c r="D25" s="129" t="s">
        <v>729</v>
      </c>
      <c r="E25" s="153"/>
      <c r="F25" s="154"/>
      <c r="G25" s="11" t="s">
        <v>730</v>
      </c>
      <c r="H25" s="14">
        <v>0.47</v>
      </c>
      <c r="I25" s="120">
        <f t="shared" si="0"/>
        <v>4.6999999999999993</v>
      </c>
      <c r="J25" s="126"/>
    </row>
    <row r="26" spans="1:16" ht="120">
      <c r="A26" s="125"/>
      <c r="B26" s="118">
        <v>10</v>
      </c>
      <c r="C26" s="10" t="s">
        <v>728</v>
      </c>
      <c r="D26" s="129" t="s">
        <v>731</v>
      </c>
      <c r="E26" s="153"/>
      <c r="F26" s="154"/>
      <c r="G26" s="11" t="s">
        <v>730</v>
      </c>
      <c r="H26" s="14">
        <v>0.61</v>
      </c>
      <c r="I26" s="120">
        <f t="shared" si="0"/>
        <v>6.1</v>
      </c>
      <c r="J26" s="126"/>
    </row>
    <row r="27" spans="1:16" ht="336">
      <c r="A27" s="125"/>
      <c r="B27" s="118">
        <v>24</v>
      </c>
      <c r="C27" s="10" t="s">
        <v>732</v>
      </c>
      <c r="D27" s="129" t="s">
        <v>112</v>
      </c>
      <c r="E27" s="153"/>
      <c r="F27" s="154"/>
      <c r="G27" s="11" t="s">
        <v>733</v>
      </c>
      <c r="H27" s="14">
        <v>0.77</v>
      </c>
      <c r="I27" s="120">
        <f t="shared" si="0"/>
        <v>18.48</v>
      </c>
      <c r="J27" s="126"/>
    </row>
    <row r="28" spans="1:16" ht="384">
      <c r="A28" s="125"/>
      <c r="B28" s="119">
        <v>2</v>
      </c>
      <c r="C28" s="12" t="s">
        <v>734</v>
      </c>
      <c r="D28" s="130" t="s">
        <v>213</v>
      </c>
      <c r="E28" s="155" t="s">
        <v>735</v>
      </c>
      <c r="F28" s="156"/>
      <c r="G28" s="13" t="s">
        <v>736</v>
      </c>
      <c r="H28" s="15">
        <v>28.04</v>
      </c>
      <c r="I28" s="121">
        <f t="shared" si="0"/>
        <v>56.08</v>
      </c>
      <c r="J28" s="126"/>
    </row>
  </sheetData>
  <mergeCells count="11">
    <mergeCell ref="E28:F28"/>
    <mergeCell ref="E23:F23"/>
    <mergeCell ref="E24:F24"/>
    <mergeCell ref="E25:F25"/>
    <mergeCell ref="E26:F26"/>
    <mergeCell ref="E27:F27"/>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2"/>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7" t="s">
        <v>139</v>
      </c>
      <c r="C2" s="133"/>
      <c r="D2" s="133"/>
      <c r="E2" s="133"/>
      <c r="F2" s="133"/>
      <c r="G2" s="133"/>
      <c r="H2" s="133"/>
      <c r="I2" s="133"/>
      <c r="J2" s="133"/>
      <c r="K2" s="138" t="s">
        <v>145</v>
      </c>
      <c r="L2" s="126"/>
      <c r="N2">
        <v>154.95999999999998</v>
      </c>
      <c r="O2" t="s">
        <v>188</v>
      </c>
    </row>
    <row r="3" spans="1:15" ht="12.75" customHeight="1">
      <c r="A3" s="125"/>
      <c r="B3" s="134" t="s">
        <v>140</v>
      </c>
      <c r="C3" s="133"/>
      <c r="D3" s="133"/>
      <c r="E3" s="133"/>
      <c r="F3" s="133"/>
      <c r="G3" s="133"/>
      <c r="H3" s="133"/>
      <c r="I3" s="133"/>
      <c r="J3" s="133"/>
      <c r="K3" s="133"/>
      <c r="L3" s="126"/>
      <c r="N3">
        <v>154.95999999999998</v>
      </c>
      <c r="O3" t="s">
        <v>189</v>
      </c>
    </row>
    <row r="4" spans="1:15" ht="12.75" customHeight="1">
      <c r="A4" s="125"/>
      <c r="B4" s="134" t="s">
        <v>141</v>
      </c>
      <c r="C4" s="133"/>
      <c r="D4" s="133"/>
      <c r="E4" s="133"/>
      <c r="F4" s="133"/>
      <c r="G4" s="133"/>
      <c r="H4" s="133"/>
      <c r="I4" s="133"/>
      <c r="J4" s="133"/>
      <c r="K4" s="133"/>
      <c r="L4" s="126"/>
    </row>
    <row r="5" spans="1:15" ht="12.75" customHeight="1">
      <c r="A5" s="125"/>
      <c r="B5" s="134" t="s">
        <v>142</v>
      </c>
      <c r="C5" s="133"/>
      <c r="D5" s="133"/>
      <c r="E5" s="133"/>
      <c r="F5" s="133"/>
      <c r="G5" s="133"/>
      <c r="H5" s="133"/>
      <c r="I5" s="133"/>
      <c r="J5" s="133"/>
      <c r="K5" s="133"/>
      <c r="L5" s="126"/>
    </row>
    <row r="6" spans="1:15" ht="12.75" customHeight="1">
      <c r="A6" s="125"/>
      <c r="B6" s="134" t="s">
        <v>143</v>
      </c>
      <c r="C6" s="133"/>
      <c r="D6" s="133"/>
      <c r="E6" s="133"/>
      <c r="F6" s="133"/>
      <c r="G6" s="133"/>
      <c r="H6" s="133"/>
      <c r="I6" s="133"/>
      <c r="J6" s="133"/>
      <c r="K6" s="133"/>
      <c r="L6" s="126"/>
    </row>
    <row r="7" spans="1:15" ht="12.75" customHeight="1">
      <c r="A7" s="125"/>
      <c r="B7" s="134" t="s">
        <v>144</v>
      </c>
      <c r="C7" s="133"/>
      <c r="D7" s="133"/>
      <c r="E7" s="133"/>
      <c r="F7" s="133"/>
      <c r="G7" s="133"/>
      <c r="H7" s="133"/>
      <c r="I7" s="133"/>
      <c r="J7" s="133"/>
      <c r="K7" s="133"/>
      <c r="L7" s="126"/>
    </row>
    <row r="8" spans="1:15" ht="12.75" customHeight="1">
      <c r="A8" s="125"/>
      <c r="B8" s="133"/>
      <c r="C8" s="133"/>
      <c r="D8" s="133"/>
      <c r="E8" s="133"/>
      <c r="F8" s="133"/>
      <c r="G8" s="133"/>
      <c r="H8" s="133"/>
      <c r="I8" s="133"/>
      <c r="J8" s="133"/>
      <c r="K8" s="133"/>
      <c r="L8" s="126"/>
    </row>
    <row r="9" spans="1:15" ht="12.75" customHeight="1">
      <c r="A9" s="125"/>
      <c r="B9" s="112" t="s">
        <v>5</v>
      </c>
      <c r="C9" s="113"/>
      <c r="D9" s="113"/>
      <c r="E9" s="113"/>
      <c r="F9" s="114"/>
      <c r="G9" s="109"/>
      <c r="H9" s="110" t="s">
        <v>12</v>
      </c>
      <c r="I9" s="133"/>
      <c r="J9" s="133"/>
      <c r="K9" s="110" t="s">
        <v>201</v>
      </c>
      <c r="L9" s="126"/>
    </row>
    <row r="10" spans="1:15" ht="15" customHeight="1">
      <c r="A10" s="125"/>
      <c r="B10" s="125" t="s">
        <v>745</v>
      </c>
      <c r="C10" s="133"/>
      <c r="D10" s="133"/>
      <c r="E10" s="133"/>
      <c r="F10" s="126"/>
      <c r="G10" s="127"/>
      <c r="H10" s="127" t="s">
        <v>745</v>
      </c>
      <c r="I10" s="133"/>
      <c r="J10" s="133"/>
      <c r="K10" s="145">
        <f>IF(Invoice!J10&lt;&gt;"",Invoice!J10,"")</f>
        <v>51424</v>
      </c>
      <c r="L10" s="126"/>
    </row>
    <row r="11" spans="1:15" ht="12.75" customHeight="1">
      <c r="A11" s="125"/>
      <c r="B11" s="125" t="s">
        <v>718</v>
      </c>
      <c r="C11" s="133"/>
      <c r="D11" s="133"/>
      <c r="E11" s="133"/>
      <c r="F11" s="126"/>
      <c r="G11" s="127"/>
      <c r="H11" s="127" t="s">
        <v>718</v>
      </c>
      <c r="I11" s="133"/>
      <c r="J11" s="133"/>
      <c r="K11" s="146"/>
      <c r="L11" s="126"/>
    </row>
    <row r="12" spans="1:15" ht="12.75" customHeight="1">
      <c r="A12" s="125"/>
      <c r="B12" s="125" t="s">
        <v>744</v>
      </c>
      <c r="C12" s="133"/>
      <c r="D12" s="133"/>
      <c r="E12" s="133"/>
      <c r="F12" s="126"/>
      <c r="G12" s="127"/>
      <c r="H12" s="127" t="s">
        <v>744</v>
      </c>
      <c r="I12" s="133"/>
      <c r="J12" s="133"/>
      <c r="K12" s="133"/>
      <c r="L12" s="126"/>
    </row>
    <row r="13" spans="1:15" ht="12.75" customHeight="1">
      <c r="A13" s="125"/>
      <c r="B13" s="125" t="s">
        <v>743</v>
      </c>
      <c r="C13" s="133"/>
      <c r="D13" s="133"/>
      <c r="E13" s="133"/>
      <c r="F13" s="126"/>
      <c r="G13" s="127"/>
      <c r="H13" s="127" t="s">
        <v>743</v>
      </c>
      <c r="I13" s="133"/>
      <c r="J13" s="133"/>
      <c r="K13" s="110" t="s">
        <v>16</v>
      </c>
      <c r="L13" s="126"/>
    </row>
    <row r="14" spans="1:15" ht="15" customHeight="1">
      <c r="A14" s="125"/>
      <c r="B14" s="125" t="s">
        <v>721</v>
      </c>
      <c r="C14" s="133"/>
      <c r="D14" s="133"/>
      <c r="E14" s="133"/>
      <c r="F14" s="126"/>
      <c r="G14" s="127"/>
      <c r="H14" s="127" t="s">
        <v>721</v>
      </c>
      <c r="I14" s="133"/>
      <c r="J14" s="133"/>
      <c r="K14" s="147">
        <f>Invoice!J14</f>
        <v>45183</v>
      </c>
      <c r="L14" s="126"/>
    </row>
    <row r="15" spans="1:15" ht="15" customHeight="1">
      <c r="A15" s="125"/>
      <c r="B15" s="132" t="s">
        <v>741</v>
      </c>
      <c r="C15" s="7"/>
      <c r="D15" s="7"/>
      <c r="E15" s="7"/>
      <c r="F15" s="8"/>
      <c r="G15" s="127"/>
      <c r="H15" s="131" t="s">
        <v>741</v>
      </c>
      <c r="I15" s="133"/>
      <c r="J15" s="133"/>
      <c r="K15" s="148"/>
      <c r="L15" s="126"/>
    </row>
    <row r="16" spans="1:15" ht="15" customHeight="1">
      <c r="A16" s="125"/>
      <c r="B16" s="133"/>
      <c r="C16" s="133"/>
      <c r="D16" s="133"/>
      <c r="E16" s="133"/>
      <c r="F16" s="133"/>
      <c r="G16" s="133"/>
      <c r="H16" s="133"/>
      <c r="I16" s="136" t="s">
        <v>147</v>
      </c>
      <c r="J16" s="136" t="s">
        <v>147</v>
      </c>
      <c r="K16" s="142">
        <v>39973</v>
      </c>
      <c r="L16" s="126"/>
    </row>
    <row r="17" spans="1:12" ht="12.75" customHeight="1">
      <c r="A17" s="125"/>
      <c r="B17" s="133" t="s">
        <v>722</v>
      </c>
      <c r="C17" s="133"/>
      <c r="D17" s="133"/>
      <c r="E17" s="133"/>
      <c r="F17" s="133"/>
      <c r="G17" s="133"/>
      <c r="H17" s="133"/>
      <c r="I17" s="136" t="s">
        <v>148</v>
      </c>
      <c r="J17" s="136" t="s">
        <v>148</v>
      </c>
      <c r="K17" s="142" t="str">
        <f>IF(Invoice!J17&lt;&gt;"",Invoice!J17,"")</f>
        <v>Leo</v>
      </c>
      <c r="L17" s="126"/>
    </row>
    <row r="18" spans="1:12" ht="18" customHeight="1">
      <c r="A18" s="125"/>
      <c r="B18" s="133" t="s">
        <v>723</v>
      </c>
      <c r="C18" s="133"/>
      <c r="D18" s="133"/>
      <c r="E18" s="133"/>
      <c r="F18" s="133"/>
      <c r="G18" s="133"/>
      <c r="H18" s="133"/>
      <c r="I18" s="135" t="s">
        <v>264</v>
      </c>
      <c r="J18" s="135" t="s">
        <v>264</v>
      </c>
      <c r="K18" s="115" t="s">
        <v>138</v>
      </c>
      <c r="L18" s="126"/>
    </row>
    <row r="19" spans="1:12" ht="12.75" customHeight="1">
      <c r="A19" s="125"/>
      <c r="B19" s="133"/>
      <c r="C19" s="133"/>
      <c r="D19" s="133"/>
      <c r="E19" s="133"/>
      <c r="F19" s="133"/>
      <c r="G19" s="133"/>
      <c r="H19" s="133"/>
      <c r="I19" s="133"/>
      <c r="J19" s="133"/>
      <c r="K19" s="133"/>
      <c r="L19" s="126"/>
    </row>
    <row r="20" spans="1:12" ht="12.75" customHeight="1">
      <c r="A20" s="125"/>
      <c r="B20" s="111" t="s">
        <v>204</v>
      </c>
      <c r="C20" s="111" t="s">
        <v>205</v>
      </c>
      <c r="D20" s="111" t="s">
        <v>290</v>
      </c>
      <c r="E20" s="128" t="s">
        <v>206</v>
      </c>
      <c r="F20" s="149" t="s">
        <v>207</v>
      </c>
      <c r="G20" s="150"/>
      <c r="H20" s="111" t="s">
        <v>174</v>
      </c>
      <c r="I20" s="111" t="s">
        <v>208</v>
      </c>
      <c r="J20" s="111" t="s">
        <v>208</v>
      </c>
      <c r="K20" s="111" t="s">
        <v>26</v>
      </c>
      <c r="L20" s="126"/>
    </row>
    <row r="21" spans="1:12" ht="38.25">
      <c r="A21" s="125"/>
      <c r="B21" s="116"/>
      <c r="C21" s="116"/>
      <c r="D21" s="116"/>
      <c r="E21" s="117"/>
      <c r="F21" s="151"/>
      <c r="G21" s="152"/>
      <c r="H21" s="143" t="s">
        <v>753</v>
      </c>
      <c r="I21" s="116"/>
      <c r="J21" s="116"/>
      <c r="K21" s="116"/>
      <c r="L21" s="126"/>
    </row>
    <row r="22" spans="1:12" ht="24" customHeight="1">
      <c r="A22" s="125"/>
      <c r="B22" s="118">
        <f>'Tax Invoice'!D18</f>
        <v>50</v>
      </c>
      <c r="C22" s="10" t="s">
        <v>625</v>
      </c>
      <c r="D22" s="10" t="s">
        <v>625</v>
      </c>
      <c r="E22" s="129" t="s">
        <v>32</v>
      </c>
      <c r="F22" s="153" t="s">
        <v>112</v>
      </c>
      <c r="G22" s="154"/>
      <c r="H22" s="11" t="s">
        <v>747</v>
      </c>
      <c r="I22" s="14">
        <f t="shared" ref="I22:I28" si="0">J22*$N$1</f>
        <v>0.77</v>
      </c>
      <c r="J22" s="14">
        <v>0.77</v>
      </c>
      <c r="K22" s="120">
        <f t="shared" ref="K22:K28" si="1">I22*B22</f>
        <v>38.5</v>
      </c>
      <c r="L22" s="126"/>
    </row>
    <row r="23" spans="1:12" ht="24" customHeight="1">
      <c r="A23" s="125"/>
      <c r="B23" s="118">
        <f>'Tax Invoice'!D19</f>
        <v>1</v>
      </c>
      <c r="C23" s="10" t="s">
        <v>724</v>
      </c>
      <c r="D23" s="10" t="s">
        <v>724</v>
      </c>
      <c r="E23" s="129"/>
      <c r="F23" s="153"/>
      <c r="G23" s="154"/>
      <c r="H23" s="11" t="s">
        <v>748</v>
      </c>
      <c r="I23" s="14">
        <f t="shared" si="0"/>
        <v>13.95</v>
      </c>
      <c r="J23" s="14">
        <v>13.95</v>
      </c>
      <c r="K23" s="120">
        <f t="shared" si="1"/>
        <v>13.95</v>
      </c>
      <c r="L23" s="126"/>
    </row>
    <row r="24" spans="1:12" ht="24">
      <c r="A24" s="125"/>
      <c r="B24" s="118">
        <f>'Tax Invoice'!D20</f>
        <v>1</v>
      </c>
      <c r="C24" s="10" t="s">
        <v>726</v>
      </c>
      <c r="D24" s="10" t="s">
        <v>726</v>
      </c>
      <c r="E24" s="129"/>
      <c r="F24" s="153"/>
      <c r="G24" s="154"/>
      <c r="H24" s="11" t="s">
        <v>749</v>
      </c>
      <c r="I24" s="14">
        <f t="shared" si="0"/>
        <v>17.149999999999999</v>
      </c>
      <c r="J24" s="14">
        <v>17.149999999999999</v>
      </c>
      <c r="K24" s="120">
        <f t="shared" si="1"/>
        <v>17.149999999999999</v>
      </c>
      <c r="L24" s="126"/>
    </row>
    <row r="25" spans="1:12">
      <c r="A25" s="125"/>
      <c r="B25" s="118">
        <f>'Tax Invoice'!D21</f>
        <v>10</v>
      </c>
      <c r="C25" s="10" t="s">
        <v>728</v>
      </c>
      <c r="D25" s="10" t="s">
        <v>737</v>
      </c>
      <c r="E25" s="129" t="s">
        <v>729</v>
      </c>
      <c r="F25" s="153"/>
      <c r="G25" s="154"/>
      <c r="H25" s="11" t="s">
        <v>752</v>
      </c>
      <c r="I25" s="14">
        <f t="shared" si="0"/>
        <v>0.47</v>
      </c>
      <c r="J25" s="14">
        <v>0.47</v>
      </c>
      <c r="K25" s="120">
        <f t="shared" si="1"/>
        <v>4.6999999999999993</v>
      </c>
      <c r="L25" s="126"/>
    </row>
    <row r="26" spans="1:12">
      <c r="A26" s="125"/>
      <c r="B26" s="118">
        <f>'Tax Invoice'!D22</f>
        <v>10</v>
      </c>
      <c r="C26" s="10" t="s">
        <v>728</v>
      </c>
      <c r="D26" s="10" t="s">
        <v>738</v>
      </c>
      <c r="E26" s="129" t="s">
        <v>731</v>
      </c>
      <c r="F26" s="153"/>
      <c r="G26" s="154"/>
      <c r="H26" s="11" t="s">
        <v>752</v>
      </c>
      <c r="I26" s="14">
        <f t="shared" si="0"/>
        <v>0.61</v>
      </c>
      <c r="J26" s="14">
        <v>0.61</v>
      </c>
      <c r="K26" s="120">
        <f t="shared" si="1"/>
        <v>6.1</v>
      </c>
      <c r="L26" s="126"/>
    </row>
    <row r="27" spans="1:12" ht="48" customHeight="1">
      <c r="A27" s="125"/>
      <c r="B27" s="118">
        <f>'Tax Invoice'!D23</f>
        <v>24</v>
      </c>
      <c r="C27" s="10" t="s">
        <v>732</v>
      </c>
      <c r="D27" s="10" t="s">
        <v>732</v>
      </c>
      <c r="E27" s="129" t="s">
        <v>112</v>
      </c>
      <c r="F27" s="153"/>
      <c r="G27" s="154"/>
      <c r="H27" s="11" t="s">
        <v>750</v>
      </c>
      <c r="I27" s="14">
        <f t="shared" si="0"/>
        <v>0.77</v>
      </c>
      <c r="J27" s="14">
        <v>0.77</v>
      </c>
      <c r="K27" s="120">
        <f t="shared" si="1"/>
        <v>18.48</v>
      </c>
      <c r="L27" s="126"/>
    </row>
    <row r="28" spans="1:12" ht="48">
      <c r="A28" s="125"/>
      <c r="B28" s="119">
        <f>'Tax Invoice'!D24</f>
        <v>2</v>
      </c>
      <c r="C28" s="12" t="s">
        <v>734</v>
      </c>
      <c r="D28" s="12" t="s">
        <v>739</v>
      </c>
      <c r="E28" s="130" t="s">
        <v>213</v>
      </c>
      <c r="F28" s="155" t="s">
        <v>735</v>
      </c>
      <c r="G28" s="156"/>
      <c r="H28" s="13" t="s">
        <v>751</v>
      </c>
      <c r="I28" s="15">
        <f t="shared" si="0"/>
        <v>28.04</v>
      </c>
      <c r="J28" s="15">
        <v>28.04</v>
      </c>
      <c r="K28" s="121">
        <f t="shared" si="1"/>
        <v>56.08</v>
      </c>
      <c r="L28" s="126"/>
    </row>
    <row r="29" spans="1:12" ht="12.75" customHeight="1">
      <c r="A29" s="125"/>
      <c r="B29" s="139">
        <f>SUM(B22:B28)</f>
        <v>98</v>
      </c>
      <c r="C29" s="139" t="s">
        <v>149</v>
      </c>
      <c r="D29" s="139"/>
      <c r="E29" s="139"/>
      <c r="F29" s="139"/>
      <c r="G29" s="139"/>
      <c r="H29" s="139"/>
      <c r="I29" s="140" t="s">
        <v>261</v>
      </c>
      <c r="J29" s="140" t="s">
        <v>261</v>
      </c>
      <c r="K29" s="141">
        <f>SUM(K22:K28)</f>
        <v>154.95999999999998</v>
      </c>
      <c r="L29" s="126"/>
    </row>
    <row r="30" spans="1:12" ht="12.75" customHeight="1">
      <c r="A30" s="125"/>
      <c r="B30" s="139"/>
      <c r="C30" s="139"/>
      <c r="D30" s="139"/>
      <c r="E30" s="139"/>
      <c r="F30" s="139"/>
      <c r="G30" s="139"/>
      <c r="H30" s="139"/>
      <c r="I30" s="140" t="s">
        <v>746</v>
      </c>
      <c r="J30" s="140" t="s">
        <v>190</v>
      </c>
      <c r="K30" s="141">
        <f>Invoice!J30</f>
        <v>19.52</v>
      </c>
      <c r="L30" s="126"/>
    </row>
    <row r="31" spans="1:12" ht="12.75" customHeight="1">
      <c r="A31" s="125"/>
      <c r="B31" s="139"/>
      <c r="C31" s="139"/>
      <c r="D31" s="139"/>
      <c r="E31" s="139"/>
      <c r="F31" s="139"/>
      <c r="G31" s="139"/>
      <c r="H31" s="139"/>
      <c r="I31" s="140" t="s">
        <v>263</v>
      </c>
      <c r="J31" s="140" t="s">
        <v>263</v>
      </c>
      <c r="K31" s="141">
        <f>SUM(K29:K30)</f>
        <v>174.48</v>
      </c>
      <c r="L31" s="126"/>
    </row>
    <row r="32" spans="1:12" ht="12.75" customHeight="1">
      <c r="A32" s="6"/>
      <c r="B32" s="7"/>
      <c r="C32" s="7"/>
      <c r="D32" s="7"/>
      <c r="E32" s="7"/>
      <c r="F32" s="7"/>
      <c r="G32" s="7"/>
      <c r="H32" s="7" t="s">
        <v>740</v>
      </c>
      <c r="I32" s="7"/>
      <c r="J32" s="7"/>
      <c r="K32" s="7"/>
      <c r="L32" s="8"/>
    </row>
  </sheetData>
  <mergeCells count="11">
    <mergeCell ref="F28:G28"/>
    <mergeCell ref="F20:G20"/>
    <mergeCell ref="F21:G21"/>
    <mergeCell ref="F22:G22"/>
    <mergeCell ref="F23:G23"/>
    <mergeCell ref="F24:G24"/>
    <mergeCell ref="K10:K11"/>
    <mergeCell ref="K14:K15"/>
    <mergeCell ref="F25:G25"/>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154.95999999999998</v>
      </c>
      <c r="O2" s="21" t="s">
        <v>265</v>
      </c>
    </row>
    <row r="3" spans="1:15" s="21" customFormat="1" ht="15" customHeight="1" thickBot="1">
      <c r="A3" s="22" t="s">
        <v>156</v>
      </c>
      <c r="G3" s="28">
        <v>45184</v>
      </c>
      <c r="H3" s="29"/>
      <c r="N3" s="21">
        <v>154.95999999999998</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Exclusive tattoo&amp;piercing studio</v>
      </c>
      <c r="B10" s="37"/>
      <c r="C10" s="37"/>
      <c r="D10" s="37"/>
      <c r="F10" s="38" t="str">
        <f>'Copy paste to Here'!B10</f>
        <v>Exclusive tattoo&amp;piercing studio</v>
      </c>
      <c r="G10" s="39"/>
      <c r="H10" s="40"/>
      <c r="K10" s="106" t="s">
        <v>282</v>
      </c>
      <c r="L10" s="35" t="s">
        <v>282</v>
      </c>
      <c r="M10" s="21">
        <v>1</v>
      </c>
    </row>
    <row r="11" spans="1:15" s="21" customFormat="1" ht="15.75" thickBot="1">
      <c r="A11" s="41" t="str">
        <f>'Copy paste to Here'!G11</f>
        <v>Ruben Sanvicens</v>
      </c>
      <c r="B11" s="42"/>
      <c r="C11" s="42"/>
      <c r="D11" s="42"/>
      <c r="F11" s="43" t="str">
        <f>'Copy paste to Here'!B11</f>
        <v>Ruben Sanvicens</v>
      </c>
      <c r="G11" s="44"/>
      <c r="H11" s="45"/>
      <c r="K11" s="104" t="s">
        <v>163</v>
      </c>
      <c r="L11" s="46" t="s">
        <v>164</v>
      </c>
      <c r="M11" s="21">
        <f>VLOOKUP(G3,[1]Sheet1!$A$9:$I$7290,2,FALSE)</f>
        <v>35.65</v>
      </c>
    </row>
    <row r="12" spans="1:15" s="21" customFormat="1" ht="15.75" thickBot="1">
      <c r="A12" s="41" t="str">
        <f>'Copy paste to Here'!G12</f>
        <v>Av.Notari Alemani 2 local 4</v>
      </c>
      <c r="B12" s="42"/>
      <c r="C12" s="42"/>
      <c r="D12" s="42"/>
      <c r="E12" s="88"/>
      <c r="F12" s="43" t="str">
        <f>'Copy paste to Here'!B12</f>
        <v>Av.Notari Alemani 2 local 4</v>
      </c>
      <c r="G12" s="44"/>
      <c r="H12" s="45"/>
      <c r="K12" s="104" t="s">
        <v>165</v>
      </c>
      <c r="L12" s="46" t="s">
        <v>138</v>
      </c>
      <c r="M12" s="21">
        <f>VLOOKUP(G3,[1]Sheet1!$A$9:$I$7290,3,FALSE)</f>
        <v>37.729999999999997</v>
      </c>
    </row>
    <row r="13" spans="1:15" s="21" customFormat="1" ht="15.75" thickBot="1">
      <c r="A13" s="41" t="str">
        <f>'Copy paste to Here'!G13</f>
        <v>07181 Magaluf</v>
      </c>
      <c r="B13" s="42"/>
      <c r="C13" s="42"/>
      <c r="D13" s="42"/>
      <c r="E13" s="122" t="s">
        <v>138</v>
      </c>
      <c r="F13" s="43" t="str">
        <f>'Copy paste to Here'!B13</f>
        <v>07181 Magaluf</v>
      </c>
      <c r="G13" s="44"/>
      <c r="H13" s="45"/>
      <c r="K13" s="104" t="s">
        <v>166</v>
      </c>
      <c r="L13" s="46" t="s">
        <v>167</v>
      </c>
      <c r="M13" s="124">
        <f>VLOOKUP(G3,[1]Sheet1!$A$9:$I$7290,4,FALSE)</f>
        <v>44.01</v>
      </c>
    </row>
    <row r="14" spans="1:15" s="21" customFormat="1" ht="15.75" thickBot="1">
      <c r="A14" s="41" t="str">
        <f>'Copy paste to Here'!G14</f>
        <v>Spain</v>
      </c>
      <c r="B14" s="42"/>
      <c r="C14" s="42"/>
      <c r="D14" s="42"/>
      <c r="E14" s="122">
        <f>VLOOKUP(J9,$L$10:$M$17,2,FALSE)</f>
        <v>37.729999999999997</v>
      </c>
      <c r="F14" s="43" t="str">
        <f>'Copy paste to Here'!B14</f>
        <v>Spain</v>
      </c>
      <c r="G14" s="44"/>
      <c r="H14" s="45"/>
      <c r="K14" s="104" t="s">
        <v>168</v>
      </c>
      <c r="L14" s="46" t="s">
        <v>169</v>
      </c>
      <c r="M14" s="21">
        <f>VLOOKUP(G3,[1]Sheet1!$A$9:$I$7290,5,FALSE)</f>
        <v>22.58</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26.19</v>
      </c>
    </row>
    <row r="16" spans="1:15" s="21" customFormat="1" ht="13.7" customHeight="1" thickBot="1">
      <c r="A16" s="52"/>
      <c r="K16" s="105" t="s">
        <v>172</v>
      </c>
      <c r="L16" s="51" t="s">
        <v>173</v>
      </c>
      <c r="M16" s="21">
        <f>VLOOKUP(G3,[1]Sheet1!$A$9:$I$7290,7,FALSE)</f>
        <v>20.8</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Surgical steel belly banana, 14g (1.6mm) with a 6mm and a 5mm bezel set jewel ball &amp; Length: 12mm  &amp;  Crystal Color: Clear</v>
      </c>
      <c r="B18" s="57" t="str">
        <f>'Copy paste to Here'!C22</f>
        <v>BN2CS</v>
      </c>
      <c r="C18" s="57" t="s">
        <v>625</v>
      </c>
      <c r="D18" s="58">
        <f>Invoice!B22</f>
        <v>50</v>
      </c>
      <c r="E18" s="59">
        <f>'Shipping Invoice'!J22*$N$1</f>
        <v>0.77</v>
      </c>
      <c r="F18" s="59">
        <f>D18*E18</f>
        <v>38.5</v>
      </c>
      <c r="G18" s="60">
        <f>E18*$E$14</f>
        <v>29.052099999999999</v>
      </c>
      <c r="H18" s="61">
        <f>D18*G18</f>
        <v>1452.605</v>
      </c>
    </row>
    <row r="19" spans="1:13" s="62" customFormat="1" ht="25.5">
      <c r="A19" s="123" t="str">
        <f>IF((LEN('Copy paste to Here'!G23))&gt;5,((CONCATENATE('Copy paste to Here'!G23," &amp; ",'Copy paste to Here'!D23,"  &amp;  ",'Copy paste to Here'!E23))),"Empty Cell")</f>
        <v xml:space="preserve">925 sterling silver ear studs with prong set 2mm to 4mm round color Cubic Zirconia (CZ) stones / 12 pairs per display &amp;   &amp;  </v>
      </c>
      <c r="B19" s="57" t="str">
        <f>'Copy paste to Here'!C23</f>
        <v>BRSCZS2</v>
      </c>
      <c r="C19" s="57" t="s">
        <v>724</v>
      </c>
      <c r="D19" s="58">
        <f>Invoice!B23</f>
        <v>1</v>
      </c>
      <c r="E19" s="59">
        <f>'Shipping Invoice'!J23*$N$1</f>
        <v>13.95</v>
      </c>
      <c r="F19" s="59">
        <f t="shared" ref="F19:F82" si="0">D19*E19</f>
        <v>13.95</v>
      </c>
      <c r="G19" s="60">
        <f t="shared" ref="G19:G82" si="1">E19*$E$14</f>
        <v>526.33349999999996</v>
      </c>
      <c r="H19" s="63">
        <f t="shared" ref="H19:H82" si="2">D19*G19</f>
        <v>526.33349999999996</v>
      </c>
    </row>
    <row r="20" spans="1:13" s="62" customFormat="1" ht="36">
      <c r="A20" s="56" t="str">
        <f>IF((LEN('Copy paste to Here'!G24))&gt;5,((CONCATENATE('Copy paste to Here'!G24," &amp; ",'Copy paste to Here'!D24,"  &amp;  ",'Copy paste to Here'!E24))),"Empty Cell")</f>
        <v xml:space="preserve">925 sterling silver ear studs with prong set 3mm heart shape assorted color Cubic Zirconia (CZ) stones / 12 pairs per display &amp;   &amp;  </v>
      </c>
      <c r="B20" s="57" t="str">
        <f>'Copy paste to Here'!C24</f>
        <v>BRSZH3A</v>
      </c>
      <c r="C20" s="57" t="s">
        <v>726</v>
      </c>
      <c r="D20" s="58">
        <f>Invoice!B24</f>
        <v>1</v>
      </c>
      <c r="E20" s="59">
        <f>'Shipping Invoice'!J24*$N$1</f>
        <v>17.149999999999999</v>
      </c>
      <c r="F20" s="59">
        <f t="shared" si="0"/>
        <v>17.149999999999999</v>
      </c>
      <c r="G20" s="60">
        <f t="shared" si="1"/>
        <v>647.06949999999995</v>
      </c>
      <c r="H20" s="63">
        <f t="shared" si="2"/>
        <v>647.06949999999995</v>
      </c>
    </row>
    <row r="21" spans="1:13" s="62" customFormat="1" ht="24">
      <c r="A21" s="56" t="str">
        <f>IF((LEN('Copy paste to Here'!G25))&gt;5,((CONCATENATE('Copy paste to Here'!G25," &amp; ",'Copy paste to Here'!D25,"  &amp;  ",'Copy paste to Here'!E25))),"Empty Cell")</f>
        <v xml:space="preserve">High polished surgical steel single flesh tunnel with rubber O-ring &amp; Gauge: 6mm  &amp;  </v>
      </c>
      <c r="B21" s="57" t="str">
        <f>'Copy paste to Here'!C25</f>
        <v>SPG</v>
      </c>
      <c r="C21" s="57" t="s">
        <v>737</v>
      </c>
      <c r="D21" s="58">
        <f>Invoice!B25</f>
        <v>10</v>
      </c>
      <c r="E21" s="59">
        <f>'Shipping Invoice'!J25*$N$1</f>
        <v>0.47</v>
      </c>
      <c r="F21" s="59">
        <f t="shared" si="0"/>
        <v>4.6999999999999993</v>
      </c>
      <c r="G21" s="60">
        <f t="shared" si="1"/>
        <v>17.733099999999997</v>
      </c>
      <c r="H21" s="63">
        <f t="shared" si="2"/>
        <v>177.33099999999996</v>
      </c>
    </row>
    <row r="22" spans="1:13" s="62" customFormat="1" ht="24">
      <c r="A22" s="56" t="str">
        <f>IF((LEN('Copy paste to Here'!G26))&gt;5,((CONCATENATE('Copy paste to Here'!G26," &amp; ",'Copy paste to Here'!D26,"  &amp;  ",'Copy paste to Here'!E26))),"Empty Cell")</f>
        <v xml:space="preserve">High polished surgical steel single flesh tunnel with rubber O-ring &amp; Gauge: 8mm  &amp;  </v>
      </c>
      <c r="B22" s="57" t="str">
        <f>'Copy paste to Here'!C26</f>
        <v>SPG</v>
      </c>
      <c r="C22" s="57" t="s">
        <v>738</v>
      </c>
      <c r="D22" s="58">
        <f>Invoice!B26</f>
        <v>10</v>
      </c>
      <c r="E22" s="59">
        <f>'Shipping Invoice'!J26*$N$1</f>
        <v>0.61</v>
      </c>
      <c r="F22" s="59">
        <f t="shared" si="0"/>
        <v>6.1</v>
      </c>
      <c r="G22" s="60">
        <f t="shared" si="1"/>
        <v>23.015299999999996</v>
      </c>
      <c r="H22" s="63">
        <f t="shared" si="2"/>
        <v>230.15299999999996</v>
      </c>
    </row>
    <row r="23" spans="1:13" s="62" customFormat="1" ht="48">
      <c r="A23" s="56" t="str">
        <f>IF((LEN('Copy paste to Here'!G27))&gt;5,((CONCATENATE('Copy paste to Here'!G27," &amp; ",'Copy paste to Here'!D27,"  &amp;  ",'Copy paste to Here'!E27))),"Empty Cell")</f>
        <v xml:space="preserve">4mm flat shaped titanium G23 dermal anchor top part with crystal for internally threaded, 16g (1.2mm) dermal anchor base plate with a height of 2mm - 2.5mm (this item does only fit our dermal anchors and surface bars) &amp; Crystal Color: Clear  &amp;  </v>
      </c>
      <c r="B23" s="57" t="str">
        <f>'Copy paste to Here'!C27</f>
        <v>TAJF4</v>
      </c>
      <c r="C23" s="57" t="s">
        <v>732</v>
      </c>
      <c r="D23" s="58">
        <f>Invoice!B27</f>
        <v>24</v>
      </c>
      <c r="E23" s="59">
        <f>'Shipping Invoice'!J27*$N$1</f>
        <v>0.77</v>
      </c>
      <c r="F23" s="59">
        <f t="shared" si="0"/>
        <v>18.48</v>
      </c>
      <c r="G23" s="60">
        <f t="shared" si="1"/>
        <v>29.052099999999999</v>
      </c>
      <c r="H23" s="63">
        <f t="shared" si="2"/>
        <v>697.25040000000001</v>
      </c>
    </row>
    <row r="24" spans="1:13" s="62" customFormat="1" ht="60">
      <c r="A24" s="56" t="str">
        <f>IF((LEN('Copy paste to Here'!G28))&gt;5,((CONCATENATE('Copy paste to Here'!G28," &amp; ",'Copy paste to Here'!D28,"  &amp;  ",'Copy paste to Here'!E28))),"Empty Cell")</f>
        <v>Bulk body jewelry: Assortment of high polished titanium G23 dermal anchor base part, 14g (1.6mm) with surface piercing with three circular holes in the base plate and with a 16g (1.2mm) internal threading connector (this product only fits our dermal anchor top parts) &amp; Quantity In Bulk: 12 pcs.  &amp;  Height: 2mm</v>
      </c>
      <c r="B24" s="57" t="str">
        <f>'Copy paste to Here'!C28</f>
        <v>UBLK303</v>
      </c>
      <c r="C24" s="57" t="s">
        <v>739</v>
      </c>
      <c r="D24" s="58">
        <f>Invoice!B28</f>
        <v>2</v>
      </c>
      <c r="E24" s="59">
        <f>'Shipping Invoice'!J28*$N$1</f>
        <v>28.04</v>
      </c>
      <c r="F24" s="59">
        <f t="shared" si="0"/>
        <v>56.08</v>
      </c>
      <c r="G24" s="60">
        <f t="shared" si="1"/>
        <v>1057.9491999999998</v>
      </c>
      <c r="H24" s="63">
        <f t="shared" si="2"/>
        <v>2115.8983999999996</v>
      </c>
    </row>
    <row r="25" spans="1:13" s="62" customFormat="1" hidden="1">
      <c r="A25" s="56" t="str">
        <f>IF((LEN('Copy paste to Here'!G29))&gt;5,((CONCATENATE('Copy paste to Here'!G29," &amp; ",'Copy paste to Here'!D29,"  &amp;  ",'Copy paste to Here'!E29))),"Empty Cell")</f>
        <v>Empty Cell</v>
      </c>
      <c r="B25" s="57">
        <f>'Copy paste to Here'!C29</f>
        <v>0</v>
      </c>
      <c r="C25" s="57"/>
      <c r="D25" s="58"/>
      <c r="E25" s="59"/>
      <c r="F25" s="59">
        <f t="shared" si="0"/>
        <v>0</v>
      </c>
      <c r="G25" s="60">
        <f t="shared" si="1"/>
        <v>0</v>
      </c>
      <c r="H25" s="63">
        <f t="shared" si="2"/>
        <v>0</v>
      </c>
    </row>
    <row r="26" spans="1:13" s="62" customFormat="1" hidden="1">
      <c r="A26" s="56" t="str">
        <f>IF((LEN('Copy paste to Here'!G30))&gt;5,((CONCATENATE('Copy paste to Here'!G30," &amp; ",'Copy paste to Here'!D30,"  &amp;  ",'Copy paste to Here'!E30))),"Empty Cell")</f>
        <v>Empty Cell</v>
      </c>
      <c r="B26" s="57">
        <f>'Copy paste to Here'!C30</f>
        <v>0</v>
      </c>
      <c r="C26" s="57"/>
      <c r="D26" s="58"/>
      <c r="E26" s="59"/>
      <c r="F26" s="59">
        <f t="shared" si="0"/>
        <v>0</v>
      </c>
      <c r="G26" s="60">
        <f t="shared" si="1"/>
        <v>0</v>
      </c>
      <c r="H26" s="63">
        <f t="shared" si="2"/>
        <v>0</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154.95999999999998</v>
      </c>
      <c r="G1000" s="60"/>
      <c r="H1000" s="61">
        <f t="shared" ref="H1000:H1007" si="49">F1000*$E$14</f>
        <v>5846.6407999999983</v>
      </c>
    </row>
    <row r="1001" spans="1:8" s="62" customFormat="1">
      <c r="A1001" s="56" t="str">
        <f>'[2]Copy paste to Here'!T2</f>
        <v>SHIPPING HANDLING</v>
      </c>
      <c r="B1001" s="75"/>
      <c r="C1001" s="75"/>
      <c r="D1001" s="76"/>
      <c r="E1001" s="67"/>
      <c r="F1001" s="59">
        <f>Invoice!J30</f>
        <v>19.52</v>
      </c>
      <c r="G1001" s="60"/>
      <c r="H1001" s="61">
        <f t="shared" si="49"/>
        <v>736.48959999999988</v>
      </c>
    </row>
    <row r="1002" spans="1:8" s="62" customFormat="1" outlineLevel="1">
      <c r="A1002" s="56" t="str">
        <f>'[2]Copy paste to Here'!T3</f>
        <v>DISCOUNT</v>
      </c>
      <c r="B1002" s="75"/>
      <c r="C1002" s="75"/>
      <c r="D1002" s="76"/>
      <c r="E1002" s="67"/>
      <c r="F1002" s="59" t="e">
        <f>Invoice!#REF!</f>
        <v>#REF!</v>
      </c>
      <c r="G1002" s="60"/>
      <c r="H1002" s="61" t="e">
        <f t="shared" si="49"/>
        <v>#REF!</v>
      </c>
    </row>
    <row r="1003" spans="1:8" s="62" customFormat="1">
      <c r="A1003" s="56" t="str">
        <f>'[2]Copy paste to Here'!T4</f>
        <v>Total:</v>
      </c>
      <c r="B1003" s="75"/>
      <c r="C1003" s="75"/>
      <c r="D1003" s="76"/>
      <c r="E1003" s="67"/>
      <c r="F1003" s="59" t="e">
        <f>SUM(F1000:F1002)</f>
        <v>#REF!</v>
      </c>
      <c r="G1003" s="60"/>
      <c r="H1003" s="61" t="e">
        <f t="shared" si="49"/>
        <v>#REF!</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5846.6407999999992</v>
      </c>
    </row>
    <row r="1010" spans="1:8" s="21" customFormat="1">
      <c r="A1010" s="22"/>
      <c r="E1010" s="21" t="s">
        <v>182</v>
      </c>
      <c r="H1010" s="84" t="e">
        <f>(SUMIF($A$1000:$A$1008,"Total:",$H$1000:$H$1008))</f>
        <v>#REF!</v>
      </c>
    </row>
    <row r="1011" spans="1:8" s="21" customFormat="1">
      <c r="E1011" s="21" t="s">
        <v>183</v>
      </c>
      <c r="H1011" s="85" t="e">
        <f>H1013-H1012</f>
        <v>#REF!</v>
      </c>
    </row>
    <row r="1012" spans="1:8" s="21" customFormat="1">
      <c r="E1012" s="21" t="s">
        <v>184</v>
      </c>
      <c r="H1012" s="85" t="e">
        <f>ROUND((H1013*7)/107,2)</f>
        <v>#REF!</v>
      </c>
    </row>
    <row r="1013" spans="1:8" s="21" customFormat="1">
      <c r="E1013" s="22" t="s">
        <v>185</v>
      </c>
      <c r="H1013" s="86" t="e">
        <f>ROUND((SUMIF($A$1000:$A$1008,"Total:",$H$1000:$H$1008)),2)</f>
        <v>#REF!</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7"/>
  <sheetViews>
    <sheetView workbookViewId="0">
      <selection activeCell="A5" sqref="A5"/>
    </sheetView>
  </sheetViews>
  <sheetFormatPr defaultRowHeight="15"/>
  <sheetData>
    <row r="1" spans="1:1">
      <c r="A1" s="2" t="s">
        <v>625</v>
      </c>
    </row>
    <row r="2" spans="1:1">
      <c r="A2" s="2" t="s">
        <v>724</v>
      </c>
    </row>
    <row r="3" spans="1:1">
      <c r="A3" s="2" t="s">
        <v>726</v>
      </c>
    </row>
    <row r="4" spans="1:1">
      <c r="A4" s="2" t="s">
        <v>737</v>
      </c>
    </row>
    <row r="5" spans="1:1">
      <c r="A5" s="2" t="s">
        <v>738</v>
      </c>
    </row>
    <row r="6" spans="1:1">
      <c r="A6" s="2" t="s">
        <v>732</v>
      </c>
    </row>
    <row r="7" spans="1:1">
      <c r="A7" s="2" t="s">
        <v>739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2023-09-16T04:22:15Z</cp:lastPrinted>
  <dcterms:created xsi:type="dcterms:W3CDTF">2009-06-02T18:56:54Z</dcterms:created>
  <dcterms:modified xsi:type="dcterms:W3CDTF">2023-09-16T04:22:16Z</dcterms:modified>
</cp:coreProperties>
</file>