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345C62E-9D48-42F9-9601-43A22A2EC4D1}"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Put on Box" sheetId="12" r:id="rId5"/>
    <sheet name="Tax Invoice" sheetId="6" state="hidden"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 r:id="rId13"/>
  </externalReferences>
  <definedNames>
    <definedName name="_xlnm.Print_Area" localSheetId="0">Control!$A$1:$J$4</definedName>
    <definedName name="_xlnm.Print_Area" localSheetId="1">Invoice!$A$1:$K$120</definedName>
    <definedName name="_xlnm.Print_Area" localSheetId="4">'Put on Box'!$B$2:$B$16</definedName>
    <definedName name="_xlnm.Print_Area" localSheetId="3">'Shipping Invoice'!$A$1:$L$101</definedName>
    <definedName name="_xlnm.Print_Area" localSheetId="5">'Tax Invoice'!$A$1:$H$1013</definedName>
    <definedName name="_xlnm.Print_Titles" localSheetId="1">Invoice!$2:$21</definedName>
    <definedName name="_xlnm.Print_Titles" localSheetId="3">'Shipping Invoice'!$1:$21</definedName>
    <definedName name="_xlnm.Print_Titles" localSheetId="5">'Tax Invoice'!$1:$17</definedName>
    <definedName name="RMBrate">[1]Invoice!#REF!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7" i="7" l="1"/>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9" i="7"/>
  <c r="I90" i="7"/>
  <c r="I91" i="7"/>
  <c r="I94" i="7"/>
  <c r="I95" i="7"/>
  <c r="I96" i="7"/>
  <c r="K98" i="7"/>
  <c r="B94" i="7"/>
  <c r="B95" i="7"/>
  <c r="B96" i="7"/>
  <c r="B93" i="7"/>
  <c r="J103" i="2"/>
  <c r="J104" i="2"/>
  <c r="J105" i="2"/>
  <c r="J106" i="2" s="1"/>
  <c r="J102" i="2"/>
  <c r="J107" i="2"/>
  <c r="E85" i="6" l="1"/>
  <c r="E84" i="6"/>
  <c r="E82" i="6"/>
  <c r="E79" i="6"/>
  <c r="E78" i="6"/>
  <c r="E76" i="6"/>
  <c r="E73" i="6"/>
  <c r="E72" i="6"/>
  <c r="E70" i="6"/>
  <c r="E67" i="6"/>
  <c r="E66" i="6"/>
  <c r="E64" i="6"/>
  <c r="E61" i="6"/>
  <c r="E60" i="6"/>
  <c r="E58" i="6"/>
  <c r="E55" i="6"/>
  <c r="E54" i="6"/>
  <c r="E52" i="6"/>
  <c r="E50" i="6"/>
  <c r="E49" i="6"/>
  <c r="E48" i="6"/>
  <c r="E46" i="6"/>
  <c r="E44" i="6"/>
  <c r="E43" i="6"/>
  <c r="E42" i="6"/>
  <c r="E40" i="6"/>
  <c r="E38" i="6"/>
  <c r="E37" i="6"/>
  <c r="E36" i="6"/>
  <c r="E34" i="6"/>
  <c r="E32" i="6"/>
  <c r="E31" i="6"/>
  <c r="E30" i="6"/>
  <c r="E28" i="6"/>
  <c r="E26" i="6"/>
  <c r="E25" i="6"/>
  <c r="E24" i="6"/>
  <c r="E22" i="6"/>
  <c r="E20" i="6"/>
  <c r="E19" i="6"/>
  <c r="E18" i="6"/>
  <c r="K14" i="7"/>
  <c r="K17" i="7"/>
  <c r="K10" i="7"/>
  <c r="N1" i="7"/>
  <c r="N1" i="6"/>
  <c r="E86" i="6" s="1"/>
  <c r="F1002" i="6"/>
  <c r="F1001" i="6"/>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K93" i="7" l="1"/>
  <c r="K94" i="7"/>
  <c r="K95" i="7"/>
  <c r="K96" i="7"/>
  <c r="K37" i="7"/>
  <c r="K30" i="7"/>
  <c r="K39" i="7"/>
  <c r="K48" i="7"/>
  <c r="K57" i="7"/>
  <c r="K80" i="7"/>
  <c r="K53" i="7"/>
  <c r="K71" i="7"/>
  <c r="K26" i="7"/>
  <c r="K32" i="7"/>
  <c r="K36" i="7"/>
  <c r="K50" i="7"/>
  <c r="K54" i="7"/>
  <c r="K63" i="7"/>
  <c r="K68" i="7"/>
  <c r="K72" i="7"/>
  <c r="K81" i="7"/>
  <c r="K86" i="7"/>
  <c r="K90" i="7"/>
  <c r="K89" i="7"/>
  <c r="K33" i="7"/>
  <c r="K46" i="7"/>
  <c r="K55" i="7"/>
  <c r="K73" i="7"/>
  <c r="K77" i="7"/>
  <c r="K82" i="7"/>
  <c r="K91" i="7"/>
  <c r="K22" i="7"/>
  <c r="K28" i="7"/>
  <c r="K34" i="7"/>
  <c r="K38" i="7"/>
  <c r="K42" i="7"/>
  <c r="K51" i="7"/>
  <c r="K56" i="7"/>
  <c r="K60" i="7"/>
  <c r="K69" i="7"/>
  <c r="K74" i="7"/>
  <c r="K78" i="7"/>
  <c r="K87" i="7"/>
  <c r="K27" i="7"/>
  <c r="K59" i="7"/>
  <c r="K64" i="7"/>
  <c r="K24" i="7"/>
  <c r="K66" i="7"/>
  <c r="K31" i="7"/>
  <c r="K23" i="7"/>
  <c r="K29" i="7"/>
  <c r="K43" i="7"/>
  <c r="K47" i="7"/>
  <c r="K52" i="7"/>
  <c r="K61" i="7"/>
  <c r="K65" i="7"/>
  <c r="K70" i="7"/>
  <c r="K79" i="7"/>
  <c r="K83" i="7"/>
  <c r="K88" i="7"/>
  <c r="K44" i="7"/>
  <c r="K84" i="7"/>
  <c r="K41" i="7"/>
  <c r="K62" i="7"/>
  <c r="K75" i="7"/>
  <c r="K45" i="7"/>
  <c r="K25" i="7"/>
  <c r="K35" i="7"/>
  <c r="K40" i="7"/>
  <c r="K49" i="7"/>
  <c r="K58" i="7"/>
  <c r="K67" i="7"/>
  <c r="K76" i="7"/>
  <c r="K85" i="7"/>
  <c r="E21" i="6"/>
  <c r="E27" i="6"/>
  <c r="E33" i="6"/>
  <c r="E39" i="6"/>
  <c r="E45" i="6"/>
  <c r="E51" i="6"/>
  <c r="E57" i="6"/>
  <c r="E63" i="6"/>
  <c r="E69" i="6"/>
  <c r="E75" i="6"/>
  <c r="E81" i="6"/>
  <c r="E87" i="6"/>
  <c r="E23" i="6"/>
  <c r="E29" i="6"/>
  <c r="E35" i="6"/>
  <c r="E41" i="6"/>
  <c r="E47" i="6"/>
  <c r="E53" i="6"/>
  <c r="E59" i="6"/>
  <c r="E65" i="6"/>
  <c r="E71" i="6"/>
  <c r="E77" i="6"/>
  <c r="E83" i="6"/>
  <c r="E56" i="6"/>
  <c r="E62" i="6"/>
  <c r="E68" i="6"/>
  <c r="E74" i="6"/>
  <c r="E80" i="6"/>
  <c r="A1007" i="6"/>
  <c r="A1006" i="6"/>
  <c r="A1005" i="6"/>
  <c r="F1004" i="6"/>
  <c r="A1004" i="6"/>
  <c r="A1003" i="6"/>
  <c r="A1002" i="6"/>
  <c r="A1001" i="6"/>
  <c r="K97" i="7" l="1"/>
  <c r="K100" i="7" s="1"/>
  <c r="M11" i="6"/>
  <c r="I116"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15" i="2" s="1"/>
  <c r="I120" i="2" s="1"/>
  <c r="I119" i="2" s="1"/>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 r="I117" i="2"/>
  <c r="J109" i="2"/>
  <c r="I113" i="2" s="1"/>
  <c r="I118" i="2" l="1"/>
</calcChain>
</file>

<file path=xl/sharedStrings.xml><?xml version="1.0" encoding="utf-8"?>
<sst xmlns="http://schemas.openxmlformats.org/spreadsheetml/2006/main" count="2988" uniqueCount="923">
  <si>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</si>
  <si>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</si>
  <si>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</si>
  <si>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</si>
  <si>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</si>
  <si>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</si>
  <si>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</si>
  <si>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</si>
  <si>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</si>
  <si>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</si>
  <si>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</si>
  <si>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</si>
  <si>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</si>
  <si>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</si>
  <si>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</si>
  <si>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</si>
  <si>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</si>
  <si>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</si>
  <si>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</si>
  <si>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</si>
  <si>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</si>
  <si>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</si>
  <si>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</si>
  <si>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</si>
  <si>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</si>
  <si>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</si>
  <si>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</si>
  <si>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</si>
  <si>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</si>
  <si>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</si>
  <si>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</si>
  <si>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</si>
  <si>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</si>
  <si>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</si>
  <si>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</si>
  <si>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</si>
  <si>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</si>
  <si>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</si>
  <si>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</si>
  <si>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</si>
  <si>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</si>
  <si>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</si>
  <si>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</si>
  <si>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</si>
  <si>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</si>
  <si>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</si>
  <si>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</si>
  <si>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</si>
  <si>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</si>
  <si>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</si>
  <si>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</si>
  <si>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</si>
  <si>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</si>
  <si>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</si>
  <si>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</si>
  <si>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</si>
  <si>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</si>
  <si>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</si>
  <si>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</si>
  <si>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</si>
  <si>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</si>
  <si>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</si>
  <si>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</si>
  <si>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</si>
  <si>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</si>
  <si>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</si>
  <si>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</si>
  <si>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</si>
  <si>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</si>
  <si>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</si>
  <si>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</si>
  <si>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</si>
  <si>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</si>
  <si>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</si>
  <si>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</si>
  <si>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</si>
  <si>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</si>
  <si>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</si>
  <si>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</si>
  <si>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</si>
  <si>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</si>
  <si>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</si>
  <si>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</si>
  <si>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</si>
  <si>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</si>
  <si>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</si>
  <si>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</si>
  <si>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</si>
  <si>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</si>
  <si>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</si>
  <si>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</si>
  <si>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</si>
  <si>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</si>
  <si>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</si>
  <si>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</si>
  <si>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</si>
  <si>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</si>
  <si>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</si>
  <si>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</si>
  <si>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</si>
  <si>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</si>
  <si>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</si>
  <si>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</si>
  <si>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</si>
  <si>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</si>
  <si>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</si>
  <si>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</si>
  <si>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</si>
  <si>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</si>
  <si>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</si>
  <si>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</si>
  <si>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</si>
  <si>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</si>
  <si>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</si>
  <si>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</si>
  <si>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</si>
  <si>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</si>
  <si>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</si>
  <si>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</si>
  <si>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</si>
  <si>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</si>
  <si>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</si>
  <si>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</si>
  <si>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</si>
  <si>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</si>
  <si>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</si>
  <si>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</si>
  <si>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</si>
  <si>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</si>
  <si>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</si>
  <si>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</si>
  <si>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</si>
  <si>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</si>
  <si>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</si>
  <si>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</si>
  <si>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</si>
  <si>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</si>
  <si>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</si>
  <si>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</si>
  <si>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</si>
  <si>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</si>
  <si>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</si>
  <si>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</si>
  <si>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</si>
  <si>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</si>
  <si>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</si>
  <si>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</si>
  <si>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</si>
  <si>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</si>
  <si>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</si>
  <si>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</si>
  <si>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</si>
  <si>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</si>
  <si>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</si>
  <si>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</si>
  <si>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</si>
  <si>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</si>
  <si>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</si>
  <si>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</si>
  <si>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</si>
  <si>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</si>
  <si>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</si>
  <si>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</si>
  <si>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</si>
  <si>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</si>
  <si>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</si>
  <si>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</si>
  <si>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</si>
  <si>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</si>
  <si>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</si>
  <si>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</si>
  <si>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</si>
  <si>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</si>
  <si>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</si>
  <si>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</si>
  <si>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</si>
  <si>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</si>
  <si>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</si>
  <si>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</si>
  <si>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</si>
  <si>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</si>
  <si>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</si>
  <si>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</si>
  <si>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</si>
  <si>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</si>
  <si>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</si>
  <si>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</si>
  <si>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</si>
  <si>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</si>
  <si>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</si>
  <si>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</si>
  <si>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</si>
  <si>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</si>
  <si>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</si>
  <si>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</si>
  <si>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</si>
  <si>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</si>
  <si>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</si>
  <si>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</si>
  <si>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</si>
  <si>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</si>
  <si>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</si>
  <si>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</si>
  <si>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</si>
  <si>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</si>
  <si>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</si>
  <si>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</si>
  <si>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</si>
  <si>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</si>
  <si>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</si>
  <si>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</si>
  <si>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</si>
  <si>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</si>
  <si>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</si>
  <si>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</si>
  <si>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</si>
  <si>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</si>
  <si>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</si>
  <si>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</si>
  <si>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</si>
  <si>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</si>
  <si>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</si>
  <si>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</si>
  <si>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</si>
  <si>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</si>
  <si>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</si>
  <si>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</si>
  <si>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</si>
  <si>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</si>
  <si>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</si>
  <si>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</si>
  <si>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</si>
  <si>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</si>
  <si>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</si>
  <si>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</si>
  <si>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</si>
  <si>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</si>
  <si>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</si>
  <si>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</si>
  <si>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</si>
  <si>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</si>
  <si>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</si>
  <si>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</si>
  <si>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</si>
  <si>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</si>
  <si>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</si>
  <si>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</si>
  <si>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</si>
  <si>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</si>
  <si>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</si>
  <si>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</si>
  <si>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</si>
  <si>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</si>
  <si>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</si>
  <si>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</si>
  <si>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</si>
  <si>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</si>
  <si>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</si>
  <si>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</si>
  <si>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</si>
  <si>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</si>
  <si>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</si>
  <si>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</si>
  <si>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</si>
  <si>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</si>
  <si>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</si>
  <si>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</si>
  <si>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</si>
  <si>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</si>
  <si>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</si>
  <si>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</si>
  <si>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</si>
  <si>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</si>
  <si>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</si>
  <si>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</si>
  <si>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</si>
  <si>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</si>
  <si>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</si>
  <si>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</si>
  <si>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</si>
  <si>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</si>
  <si>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</si>
  <si>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</si>
  <si>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</si>
  <si>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</si>
  <si>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</si>
  <si>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</si>
  <si>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</si>
  <si>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</si>
  <si>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</si>
  <si>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</si>
  <si>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</si>
  <si>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</si>
  <si>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</si>
  <si>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</si>
  <si>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</si>
  <si>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</si>
  <si>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</si>
  <si>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</si>
  <si>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</si>
  <si>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</si>
  <si>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</si>
  <si>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</si>
  <si>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</si>
  <si>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</si>
  <si>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</si>
  <si>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</si>
  <si>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</si>
  <si>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</si>
  <si>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</si>
  <si>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</si>
  <si>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</si>
  <si>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</si>
  <si>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</si>
  <si>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</si>
  <si>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</si>
  <si>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</si>
  <si>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</si>
  <si>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</si>
  <si>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</si>
  <si>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</si>
  <si>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</si>
  <si>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</si>
  <si>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</si>
  <si>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</si>
  <si>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</si>
  <si>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</si>
  <si>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</si>
  <si>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</si>
  <si>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</si>
  <si>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</si>
  <si>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</si>
  <si>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</si>
  <si>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</si>
  <si>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</si>
  <si>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</si>
  <si>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</si>
  <si>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</si>
  <si>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</si>
  <si>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</si>
  <si>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</si>
  <si>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</si>
  <si>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</si>
  <si>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</si>
  <si>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</si>
  <si>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</si>
  <si>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</si>
  <si>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</si>
  <si>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</si>
  <si>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</si>
  <si>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</si>
  <si>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</si>
  <si>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</si>
  <si>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</si>
  <si>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</si>
  <si>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</si>
  <si>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</si>
  <si>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</si>
  <si>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</si>
  <si>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</si>
  <si>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</si>
  <si>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</si>
  <si>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</si>
  <si>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</si>
  <si>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</si>
  <si>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</si>
  <si>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</si>
  <si>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</si>
  <si>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</si>
  <si>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</si>
  <si>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</si>
  <si>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</si>
  <si>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</si>
  <si>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</si>
  <si>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</si>
  <si>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</si>
  <si>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</si>
  <si>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</si>
  <si>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</si>
  <si>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</si>
  <si>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</si>
  <si>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</si>
  <si>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</si>
  <si>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</si>
  <si>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</si>
  <si>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</si>
  <si>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</si>
  <si>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</si>
  <si>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</si>
  <si>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</si>
  <si>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</si>
  <si>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</si>
  <si>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</si>
  <si>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</si>
  <si>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</si>
  <si>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</si>
  <si>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</si>
  <si>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</si>
  <si>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</si>
  <si>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</si>
  <si>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</si>
  <si>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</si>
  <si>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</si>
  <si>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</si>
  <si>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</si>
  <si>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</si>
  <si>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</si>
  <si>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</si>
  <si>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</si>
  <si>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</si>
  <si>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</si>
  <si>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</si>
  <si>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</si>
  <si>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</si>
  <si>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</si>
  <si>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</si>
  <si>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</si>
  <si>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</si>
  <si>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</si>
  <si>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</si>
  <si>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</si>
  <si>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</si>
  <si>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</si>
  <si>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</si>
  <si>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</si>
  <si>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</si>
  <si>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</si>
  <si>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</si>
  <si>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</si>
  <si>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</si>
  <si>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</si>
  <si>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</si>
  <si>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</si>
  <si>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</si>
  <si>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</si>
  <si>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</si>
  <si>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</si>
  <si>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</si>
  <si>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</si>
  <si>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</si>
  <si>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</si>
  <si>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</si>
  <si>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</si>
  <si>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</si>
  <si>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</si>
  <si>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</si>
  <si>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</si>
  <si>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</si>
  <si>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</si>
  <si>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</si>
  <si>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</si>
  <si>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</si>
  <si>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</si>
  <si>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</si>
  <si>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</si>
  <si>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</si>
  <si>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</si>
  <si>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</si>
  <si>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</si>
  <si>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</si>
  <si>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</si>
  <si>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</si>
  <si>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</si>
  <si>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</si>
  <si>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</si>
  <si>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</si>
  <si>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</si>
  <si>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</si>
  <si>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</si>
  <si>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</si>
  <si>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</si>
  <si>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</si>
  <si>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</si>
  <si>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</si>
  <si>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</si>
  <si>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</si>
  <si>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</si>
  <si>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</si>
  <si>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</si>
  <si>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</si>
  <si>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</si>
  <si>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</si>
  <si>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</si>
  <si>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</si>
  <si>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</si>
  <si>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</si>
  <si>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</si>
  <si>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</si>
  <si>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</si>
  <si>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</si>
  <si>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</si>
  <si>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</si>
  <si>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</si>
  <si>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</si>
  <si>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</si>
  <si>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</si>
  <si>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</si>
  <si>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</si>
  <si>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</si>
  <si>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</si>
  <si>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</si>
  <si>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</si>
  <si>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</si>
  <si>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</si>
  <si>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</si>
  <si>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</si>
  <si>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</si>
  <si>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</si>
  <si>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</si>
  <si>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</si>
  <si>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</si>
  <si>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</si>
  <si>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</si>
  <si>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</si>
  <si>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</si>
  <si>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</si>
  <si>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</si>
  <si>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</si>
  <si>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</si>
  <si>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</si>
  <si>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</si>
  <si>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</si>
  <si>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</si>
  <si>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</si>
  <si>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</si>
  <si>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</si>
  <si>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</si>
  <si>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</si>
  <si>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</si>
  <si>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</si>
  <si>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</si>
  <si>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</si>
  <si>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</si>
  <si>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</si>
  <si>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</si>
  <si>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</si>
  <si>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</si>
  <si>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</si>
  <si>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</si>
  <si>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</si>
  <si>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</si>
  <si>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</si>
  <si>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</si>
  <si>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</si>
  <si>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</si>
  <si>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</si>
  <si>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</si>
  <si>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</si>
  <si>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</si>
  <si>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</si>
  <si>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</si>
  <si>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</si>
  <si>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</si>
  <si>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</si>
  <si>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</si>
  <si>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</si>
  <si>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</si>
  <si>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</si>
  <si>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</si>
  <si>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</si>
  <si>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</si>
  <si>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</si>
  <si>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</si>
  <si>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</si>
  <si>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</si>
  <si>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</si>
  <si>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</si>
  <si>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</si>
  <si>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</si>
  <si>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</si>
  <si>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</si>
  <si>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</si>
  <si>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</si>
  <si>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</si>
  <si>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</si>
  <si>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</si>
  <si>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</si>
  <si>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</si>
  <si>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</si>
  <si>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</si>
  <si>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</si>
  <si>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</si>
  <si>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</si>
  <si>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</si>
  <si>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</si>
  <si>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</si>
  <si>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</si>
  <si>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</si>
  <si>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</si>
  <si>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</si>
  <si>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</si>
  <si>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</si>
  <si>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</si>
  <si>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</si>
  <si>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</si>
  <si>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</si>
  <si>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</si>
  <si>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</si>
  <si>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</si>
  <si>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</si>
  <si>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</si>
  <si>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</si>
  <si>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</si>
  <si>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</si>
  <si>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</si>
  <si>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</si>
  <si>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</si>
  <si>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</si>
  <si>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</si>
  <si>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</si>
  <si>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</si>
  <si>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</si>
  <si>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</si>
  <si>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</si>
  <si>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</si>
  <si>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</si>
  <si>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</si>
  <si>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</si>
  <si>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</si>
  <si>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</si>
  <si>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</si>
  <si>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</si>
  <si>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</si>
  <si>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</si>
  <si>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</si>
  <si>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</si>
  <si>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</si>
  <si>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</si>
  <si>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</si>
  <si>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</si>
  <si>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</si>
  <si>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</si>
  <si>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</si>
  <si>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</si>
  <si>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</si>
  <si>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</si>
  <si>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</si>
  <si>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</si>
  <si>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</si>
  <si>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</si>
  <si>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</si>
  <si>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</si>
  <si>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</si>
  <si>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</si>
  <si>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</si>
  <si>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</si>
  <si>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</si>
  <si>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</si>
  <si>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</si>
  <si>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</si>
  <si>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</si>
  <si>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</si>
  <si>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</si>
  <si>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</si>
  <si>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</si>
  <si>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</si>
  <si>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</si>
  <si>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</si>
  <si>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</si>
  <si>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</si>
  <si>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</si>
  <si>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</si>
  <si>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</si>
  <si>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</si>
  <si>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</si>
  <si>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</si>
  <si>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</si>
  <si>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</si>
  <si>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</si>
  <si>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</si>
  <si>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</si>
  <si>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</si>
  <si>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</si>
  <si>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</si>
  <si>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</si>
  <si>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</si>
  <si>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</si>
  <si>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</si>
  <si>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</si>
  <si>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</si>
  <si>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</si>
  <si>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</si>
  <si>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</si>
  <si>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</si>
  <si>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</si>
  <si>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</si>
  <si>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</si>
  <si>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</si>
  <si>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</si>
  <si>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</si>
  <si>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</si>
  <si>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</si>
  <si>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</si>
  <si>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</si>
  <si>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</si>
  <si>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</si>
  <si>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</si>
  <si>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</si>
  <si>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</si>
  <si>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</si>
  <si>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</si>
  <si>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</si>
  <si>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</si>
  <si>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</si>
  <si>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</si>
  <si>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</si>
  <si>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</si>
  <si>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</si>
  <si>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</si>
  <si>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</si>
  <si>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</si>
  <si>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</si>
  <si>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</si>
  <si>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</si>
  <si>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</si>
  <si>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</si>
  <si>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</si>
  <si>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Fabio Gagliardo</t>
  </si>
  <si>
    <t>Wolfgang Amadeus Mozart 4</t>
  </si>
  <si>
    <t>20051 Cassina de Pecchi</t>
  </si>
  <si>
    <t>Italy</t>
  </si>
  <si>
    <t>Tel: +39 3337491123</t>
  </si>
  <si>
    <t>Email: andywarol@yahoo.com</t>
  </si>
  <si>
    <t>ACCO</t>
  </si>
  <si>
    <t>Gauge: 10mm</t>
  </si>
  <si>
    <t>Acrylic solid &amp; UV spiral coil taper</t>
  </si>
  <si>
    <t>Gauge: 12mm</t>
  </si>
  <si>
    <t>Gauge: 14mm</t>
  </si>
  <si>
    <t>Gauge: 16mm</t>
  </si>
  <si>
    <t>Color: Pink</t>
  </si>
  <si>
    <t>AGSPR22</t>
  </si>
  <si>
    <t>Sterling silver spiral nose ring, 22g (0.6mm)</t>
  </si>
  <si>
    <t>BBER52CZ</t>
  </si>
  <si>
    <t>Length: 6mm with upper 3mm CZ</t>
  </si>
  <si>
    <t>Internally threaded 316L steel tragus barbell, 16g (1.2mm) upper prong set round CZ stone and a lower 3mm ball (attachments are made from surgical steel)</t>
  </si>
  <si>
    <t>BLK261S</t>
  </si>
  <si>
    <t>Size: 4mm</t>
  </si>
  <si>
    <t>Silver bulk jewelry: 24 pairs of 925 sterling silver earring studs with star shaped Cubic Zirconia</t>
  </si>
  <si>
    <t>316L steel belly banana, 14g (1.6m) with a 8mm and a 5mm bezel set jewel ball using original Czech Preciosa crystals.</t>
  </si>
  <si>
    <t>BN2FOG</t>
  </si>
  <si>
    <t>Surgical steel belly banana, 14g (1.6mm) with 5mm &amp; 8mm frosted steel balls</t>
  </si>
  <si>
    <t>BNETB25</t>
  </si>
  <si>
    <t>Anodized surgical steel eyebrow banana, 16g (1.2mm) with two 2.5mm balls</t>
  </si>
  <si>
    <t>BNETCN25</t>
  </si>
  <si>
    <t>Anodized surgical steel eyebrow banana, 16g (1.2mm) with two 2.5mm cones</t>
  </si>
  <si>
    <t>BNFR6D</t>
  </si>
  <si>
    <t>Surgical steel belly banana, 14g (1.6mm) with a 5mm top steel ball and 6mm multi-crystal ferido glued lower ball with a cute triple line design and resin cover</t>
  </si>
  <si>
    <t>BNRDZ8JB</t>
  </si>
  <si>
    <t>Surgical steel casting belly banana, 14g (1.6mm) with 8mm prong set cubic zirconia (CZ) stone and upper 5mm bezel set jewel ball</t>
  </si>
  <si>
    <t>Cz Color: Jet</t>
  </si>
  <si>
    <t>BNRDZ8JBT</t>
  </si>
  <si>
    <t>BNTG</t>
  </si>
  <si>
    <t>Anodized 316L steel belly banana, 14g (1.6mm) with 5 &amp; 8mm balls</t>
  </si>
  <si>
    <t>Anodized surgical steel circular barbell, 16g (1.2mm) with two 2.5mm balls</t>
  </si>
  <si>
    <t>CBETCN</t>
  </si>
  <si>
    <t>Premium PVD plated surgical steel circular barbell, 16g (1.2mm) with two 3mm cones</t>
  </si>
  <si>
    <t>CBR00</t>
  </si>
  <si>
    <t>Surgical steel circular barbell, 00g (10mm) with two internally threaded 12mm balls</t>
  </si>
  <si>
    <t>DAC64</t>
  </si>
  <si>
    <t>Acrylic empty display with rubber band and a capacity to hold 40 pcs of body jewelry</t>
  </si>
  <si>
    <t>ENDW</t>
  </si>
  <si>
    <t>925 sterling silver endless nose hoop, 0.6mm (22g) with twisted wire design, outer diameter from 8mm to 12mm</t>
  </si>
  <si>
    <t>ESZR</t>
  </si>
  <si>
    <t>One pair of 316L steel prong set ear studs with 2mm to 10mm round Cubic Zirconia (CZ) stones</t>
  </si>
  <si>
    <t>IAFRC</t>
  </si>
  <si>
    <t>3mm - 5mm surgical steel dermal anchor top part with ferido glued multi crystals and resin cover for internally threaded, 16g (1.2mm) dermal anchor base plate with a height of 2mm - 2.5mm (this item does only fit our dermal anchors and surface bars)</t>
  </si>
  <si>
    <t>IB4</t>
  </si>
  <si>
    <t>4mm ball shaped surgical steel dermal anchor top part for internally threaded, 16g (1.2mm) dermal anchor base plate with a height of 2mm - 2.5mm (this item does only fit our dermal anchors and surface bars)</t>
  </si>
  <si>
    <t>MCD543</t>
  </si>
  <si>
    <t>Surgical steel belly banana, 14g (1.6mm) with an 8mm bezel set jewel ball and a dangling crystal chain (dangling part is made from silver plated brass)</t>
  </si>
  <si>
    <t>MCD710</t>
  </si>
  <si>
    <t>Surgical steel belly banana, 14g (1.6mm) with an 8mm prong set CZ stone and a dangling tear drop shaped crystal</t>
  </si>
  <si>
    <t>MCDZ359</t>
  </si>
  <si>
    <t>316L steel belly banana, 14g (1.6mm) with a 7mm round prong set CZ stone and a dangling vine design with prong set CZ stones</t>
  </si>
  <si>
    <t>MCDZ409</t>
  </si>
  <si>
    <t>Surgical steel belly banana, 14g (1.6mm) with a 7mm round prong set CZ and a dangling 11 x 9mm pear shaped CZ stone</t>
  </si>
  <si>
    <t>MSD695</t>
  </si>
  <si>
    <t>NS01BL</t>
  </si>
  <si>
    <t>NS01RG</t>
  </si>
  <si>
    <t>NS05</t>
  </si>
  <si>
    <t>NS05RG</t>
  </si>
  <si>
    <t>SEPN</t>
  </si>
  <si>
    <t>Annealed 316L steel septum ring, 16g (1.2mm)</t>
  </si>
  <si>
    <t>SHP</t>
  </si>
  <si>
    <t>Gauge: 3mm</t>
  </si>
  <si>
    <t>High polished internally threaded surgical steel double flare flesh tunnel</t>
  </si>
  <si>
    <t>Gauge: 4mm</t>
  </si>
  <si>
    <t>Gauge: 5mm</t>
  </si>
  <si>
    <t>SIUT</t>
  </si>
  <si>
    <t>Silicone Ultra Thin double flared flesh tunnel</t>
  </si>
  <si>
    <t>TLB38</t>
  </si>
  <si>
    <t>Length: 4mm</t>
  </si>
  <si>
    <t>316L steel Tragus Labret, 16g (1.2mm) with a tiny 2.5mm round base plate suitable for tragus piercings with a crystal flower upper part (top part is made from silver plated brass)</t>
  </si>
  <si>
    <t>TLB39</t>
  </si>
  <si>
    <t>316L steel Tragus Labret, 16g (1.2mm) with a tiny 2.5mm round base plate suitable for tragus piercings with a plain flower upper part (top part is made from silver plated brass)</t>
  </si>
  <si>
    <t>TLB40</t>
  </si>
  <si>
    <t>316L steel Tragus Labret, 16g (1.2mm) with a tiny 2.5mm round base plate suitable for tragus piercings with a leaved shaped upper part with three crystals (top part is made from silver plated brass)</t>
  </si>
  <si>
    <t>TLBFE</t>
  </si>
  <si>
    <t>316L steel Tragus Labret, 16g (1.2mm) with a tiny 2.5mm round base plate suitable for tragus piercings and a feather shaped top</t>
  </si>
  <si>
    <t>TLBHJB3</t>
  </si>
  <si>
    <t xml:space="preserve">316L steel Tragus Labret, 16g (1.2mm) with a tiny 2.5mm round base plate suitable for tragus piercings and 3mm bezel set half jewel ball </t>
  </si>
  <si>
    <t>XJB3</t>
  </si>
  <si>
    <t>Pack of 10 pcs. of 3mm high polished surgical steel balls with bezel set crystal and with 1.2mm (16g) threading</t>
  </si>
  <si>
    <t>XJB6HO</t>
  </si>
  <si>
    <t>Pack of 10 pcs. of 6mm 316L steel balls with horizontal through hole with bezel set crystal and with 1.6mm (14g) threading</t>
  </si>
  <si>
    <t>ZBBEB</t>
  </si>
  <si>
    <t>EO gas sterilized piercing: 316L steel eyebrow or helix barbell, 16g (1.2mm) with two 3mm balls</t>
  </si>
  <si>
    <t>ZBN18B3</t>
  </si>
  <si>
    <t>EO gas sterilized 316L steel eyebrow banana, 1mm (18g) with two 3mm balls</t>
  </si>
  <si>
    <t>ZBNS</t>
  </si>
  <si>
    <t>EO gas sterilized piercing: 316L steel belly banana, 14g (1.6mm) with an upper 5mm and a lower 6mm plain steel ball</t>
  </si>
  <si>
    <t>ZNSCB</t>
  </si>
  <si>
    <t>EO gas sterilized 316L steel nose screw, 1mm (18g) with 2mm round color crystal in flat head bezel set</t>
  </si>
  <si>
    <t>ZSEL</t>
  </si>
  <si>
    <t>Gauge: 0.8mm</t>
  </si>
  <si>
    <t>EO gas sterilized 316L steel seamless nose ring, 1.2mm (16g) to 0.6mm (22g)</t>
  </si>
  <si>
    <t>ZTSA2</t>
  </si>
  <si>
    <t>Height: 2mm</t>
  </si>
  <si>
    <t>EO gas sterilized high polished titanium G23 1.6mm (14g) base part for dermal anchor surface piercing with three holes in the base plate, 1.2mm (16g) internal threaded connector (only fits our dermal anchor top parts)</t>
  </si>
  <si>
    <t>ACCO00</t>
  </si>
  <si>
    <t>ACCO1/2</t>
  </si>
  <si>
    <t>ACCO9/16</t>
  </si>
  <si>
    <t>ACCO5/8</t>
  </si>
  <si>
    <t>AGSPR22A</t>
  </si>
  <si>
    <t>BBER52CZ3</t>
  </si>
  <si>
    <t>BLK261S4</t>
  </si>
  <si>
    <t>ENDW8</t>
  </si>
  <si>
    <t>ESZR3</t>
  </si>
  <si>
    <t>ESZR4</t>
  </si>
  <si>
    <t>IAFRC4</t>
  </si>
  <si>
    <t>MCD710S</t>
  </si>
  <si>
    <t>SHP8</t>
  </si>
  <si>
    <t>SHP6</t>
  </si>
  <si>
    <t>SHP4</t>
  </si>
  <si>
    <t>SIUT8</t>
  </si>
  <si>
    <t>SIUT6</t>
  </si>
  <si>
    <t>SIUT4</t>
  </si>
  <si>
    <t>TLBFEA</t>
  </si>
  <si>
    <t>ZSEL20</t>
  </si>
  <si>
    <t>Three Hundred Ninety Four and 74 cents EUR</t>
  </si>
  <si>
    <t>PVD plated 316L steel casting belly banana, 1.6mm (14g) with 8mm prong set Cubic Zirconia (CZ) stone and a 5mm bezel set jewel upper ball - length 3/8'' (10mm)</t>
  </si>
  <si>
    <t>Surgical steel belly banana, 14g (1.6mm) with a 5 &amp; 8mm plain steel ball and a dangling vine with faux turquoise balls design - length 3/8'' (10mm)</t>
  </si>
  <si>
    <t>Color-plated sterling silver endless nose hoop, 22g (0.6mm) with an outer diameter of 5/16'' (8mm) - 1 piece</t>
  </si>
  <si>
    <t>Sterling Silver endless nose hoop with real 18kt gold plating, 22g (0.6mm) with an outer diameter of 5/16'' ( 8mm) - 1 piece</t>
  </si>
  <si>
    <t>Sterling Silver nose hoop with ball, 22g (0.6mm) with an outer diameter of 5/16'' (8mm) - 1 piece</t>
  </si>
  <si>
    <t>Sterling Silver nose hoop, 22g (0.6mm) real gold 18k plated ball and an outer diameter of 5/16'' (8mm) - 1 piece</t>
  </si>
  <si>
    <t>Leo</t>
  </si>
  <si>
    <r>
      <rPr>
        <b/>
        <sz val="16"/>
        <color rgb="FFFF0000"/>
        <rFont val="Calibri"/>
        <family val="2"/>
        <scheme val="minor"/>
      </rPr>
      <t>IMPORTANT!</t>
    </r>
    <r>
      <rPr>
        <b/>
        <sz val="16"/>
        <color theme="1"/>
        <rFont val="Calibri"/>
        <family val="2"/>
        <scheme val="minor"/>
      </rPr>
      <t xml:space="preserve">
Before delivery call:
Prima della consegna telefonare a:</t>
    </r>
  </si>
  <si>
    <t>Tel: +39 3357297373</t>
  </si>
  <si>
    <t>Customer Prepaid</t>
  </si>
  <si>
    <t>Refund Amount</t>
  </si>
  <si>
    <t>Free Shipping to Italy via DHL due to order over 350USD:</t>
  </si>
  <si>
    <r>
      <t xml:space="preserve">Special Discount for </t>
    </r>
    <r>
      <rPr>
        <b/>
        <sz val="10"/>
        <rFont val="Arial"/>
        <family val="2"/>
      </rPr>
      <t>Review</t>
    </r>
    <r>
      <rPr>
        <sz val="10"/>
        <rFont val="Arial"/>
        <family val="2"/>
      </rPr>
      <t xml:space="preserve"> on 27-April-23:</t>
    </r>
  </si>
  <si>
    <t>316L steel eyebrow or helix barbell, 16g (1.2mm) with two 3mm balls</t>
  </si>
  <si>
    <t>316L steel belly banana, 14g (1.6mm) with an upper 5mm and a lower 6mm plain steel ball</t>
  </si>
  <si>
    <t>316L steel Tragus Labret, 16g (1.2mm) with a tiny 2.5mm round base plate suitable for tragus body jewelrys and a feather shaped top</t>
  </si>
  <si>
    <t xml:space="preserve">316L steel Tragus Labret, 16g (1.2mm) with a tiny 2.5mm round base plate suitable for tragus body jewelrys and 3mm bezel set half jewel ball </t>
  </si>
  <si>
    <t xml:space="preserve">One pair of 316L steel prong set ear studs with 2mm to 10mm round cubic zirconia (cz) </t>
  </si>
  <si>
    <t>3mm - 5mm steel body jewelry top part with ferido glued multi crystals and resin cover for internally threaded, 16g (1.2mm) body jewelry base plate with a height of 2mm - 2.5mm (this item does only fit our body jewelrys and surface bars)</t>
  </si>
  <si>
    <t>4mm ball shaped steel body jewelry top part for internally threaded, 16g (1.2mm) body jewelry base plate with a height of 2mm - 2.5mm (this item does only fit our body jewelrys and surface bars)</t>
  </si>
  <si>
    <t>High polished internally threaded steel double flare flesh tunnel</t>
  </si>
  <si>
    <t>Pack of 10 pcs. of 3mm high polished steel balls with bezel set crystal and with 1.2mm (16g) threading</t>
  </si>
  <si>
    <t>Colored steel eyebrow banana, 16g (1.2mm) with two 2.5mm balls</t>
  </si>
  <si>
    <t>Colored steel eyebrow banana, 16g (1.2mm) with two 2.5mm cones</t>
  </si>
  <si>
    <t>Colored 316L steel belly banana, 14g (1.6mm) with 5 &amp; 8mm balls</t>
  </si>
  <si>
    <t>Colored steel circular barbell, 16g (1.2mm) with two 2.5mm balls</t>
  </si>
  <si>
    <t>Colored steel circular barbell, 16g (1.2mm) with two 3mm cones</t>
  </si>
  <si>
    <t>Colored 316L steel casting belly banana, 1.6mm (14g) with 8mm prong set cubic zirconia (cz) and a 5mm bezel set jewel upper ball - length 3/8'' (10mm)</t>
  </si>
  <si>
    <t>cz Color: Clear</t>
  </si>
  <si>
    <t>cz Color: Jet</t>
  </si>
  <si>
    <t>cz Color: Lavender</t>
  </si>
  <si>
    <t xml:space="preserve">316L steel belly banana, 14g (1.6mm) with a 7mm round prong set cz and a dangling vine design with prong set cz </t>
  </si>
  <si>
    <t>Steel belly banana, 14g (1.6mm) with 5mm &amp; 8mm frosted steel balls</t>
  </si>
  <si>
    <t>Steel belly banana, 14g (1.6mm) with a 5mm top steel ball and 6mm multi-crystal ferido glued lower ball with a cute triple line design and resin cover</t>
  </si>
  <si>
    <t>Steel casting belly banana, 14g (1.6mm) with 8mm prong set cubic zirconia (cz) and upper 5mm bezel set jewel ball</t>
  </si>
  <si>
    <t>Steel circular barbell, 00g (10mm) with two internally threaded 12mm balls</t>
  </si>
  <si>
    <t>Steel belly banana, 14g (1.6mm) with an 8mm prong set cz and a dangling tear drop shaped crystal</t>
  </si>
  <si>
    <t>Steel belly banana, 14g (1.6mm) with a 5 &amp; 8mm plain steel ball and a dangling vine with faux turquoise balls design - length 3/8'' (10mm)</t>
  </si>
  <si>
    <t>Endless nose hoop, 0.6mm (22g) with twisted wire design, outer diameter from 8mm to 12mm</t>
  </si>
  <si>
    <t>Colored endless nose hoop, 22g (0.6mm) with an outer diameter of 5/16'' (8mm) - 1 piece</t>
  </si>
  <si>
    <t>316L steel septum ring, 16g (1.2mm)</t>
  </si>
  <si>
    <t xml:space="preserve">Steel belly banana, 14g (1.6mm) with a 7mm round prong set cz and a dangling 11 x 9mm pear shaped cz </t>
  </si>
  <si>
    <t>Nose hoop with ball, 22g (0.6mm) with an outer diameter of 5/16'' (8mm) - 1 piece</t>
  </si>
  <si>
    <t>Endless nose hoop with coloring, 22g (0.6mm) with an outer diameter of 5/16'' ( 8mm) - 1 piece</t>
  </si>
  <si>
    <t>Steel belly banana, 14g (1.6mm) with an 8mm bezel set jewel ball and a dangling crystal chain (dangling part is made from brass)</t>
  </si>
  <si>
    <t>316L steel Tragus Labret, 16g (1.2mm) with a tiny 2.5mm round base plate suitable for tragus body jewelrys with a crystal flower upper part (top part is made from brass)</t>
  </si>
  <si>
    <t>316L steel Tragus Labret, 16g (1.2mm) with a tiny 2.5mm round base plate suitable for tragus body jewelrys with a plain flower upper part (top part is made from brass)</t>
  </si>
  <si>
    <t>316L steel Tragus Labret, 16g (1.2mm) with a tiny 2.5mm round base plate suitable for tragus body jewelrys with a leaved shaped upper part with three crystals (top part is made from brass)</t>
  </si>
  <si>
    <t>Spiral nose ring, 22g (0.6mm)</t>
  </si>
  <si>
    <t>Internally threaded 316L steel tragus barbell, 16g (1.2mm) upper prong set round cz and a lower 3mm ball (attachments are made from steel)</t>
  </si>
  <si>
    <t>316L steel eyebrow banana, 1mm (18g) with two 3mm balls</t>
  </si>
  <si>
    <t>316L steel nose screw, 1mm (18g) with 2mm round color crystal in flat head bezel set</t>
  </si>
  <si>
    <t>316L steel seamless nose ring, 1.2mm (16g) to 0.6mm (22g)</t>
  </si>
  <si>
    <t>Nose hoop, 22g (0.6mm) colored ball and an outer diameter of 5/16'' (8mm) - 1 piece</t>
  </si>
  <si>
    <t>316L steel belly banana, 14g (1.6m) with a 8mm and a 5mm bezel set jewel ball using crystals.</t>
  </si>
  <si>
    <t>High polished 1.6mm (14g) base part for body jewelry with three holes in the base plate, 1.2mm (16g) internal threaded connector (only fits our body jewelry top parts)</t>
  </si>
  <si>
    <t>Bulk jewelry: 24 pairs of earring studs with star shaped cubic zirconia</t>
  </si>
  <si>
    <t>Free Shipping to Italy via DHL due to order over 343EUR:</t>
  </si>
  <si>
    <t>SAMPLES: NO COMMERCIAL VALUE</t>
  </si>
  <si>
    <t>NED</t>
  </si>
  <si>
    <t>ZBBG</t>
  </si>
  <si>
    <t>Individually packed piece of single use EO gas sterilized surgical steel piercing needle</t>
  </si>
  <si>
    <t xml:space="preserve">Gauge: 1.2mm </t>
  </si>
  <si>
    <t>Gauge: 1.6mm</t>
  </si>
  <si>
    <t>FREE</t>
  </si>
  <si>
    <t>EO gas sterilized piercing: 316L surgical steel eyebrow banana, 16g (1.2mm) with two 3mm balls - length 5/16'' to 1/2'' (8mm - 1/2)</t>
  </si>
  <si>
    <t>EO gas sterilized piercing: 316L surgical steel circular barbell, 16g (1.2mm) with two 3mm balls - 1/4'' to 9/16'' (6mm - 14mm)</t>
  </si>
  <si>
    <t>EO gas sterilized piercing: 316L surgical steel labret, 16g (1.2mm) with a 3mm ball - length 1/4'' to 5/8'' (6mm - 16mm)</t>
  </si>
  <si>
    <r>
      <t xml:space="preserve">Items from
</t>
    </r>
    <r>
      <rPr>
        <b/>
        <sz val="10"/>
        <color rgb="FFFF0000"/>
        <rFont val="Arial"/>
        <family val="2"/>
      </rPr>
      <t xml:space="preserve">SSET01
SSET02
SSET03
</t>
    </r>
    <r>
      <rPr>
        <b/>
        <sz val="10"/>
        <color theme="1"/>
        <rFont val="Arial"/>
        <family val="2"/>
      </rPr>
      <t xml:space="preserve">
(all 1.2mm)</t>
    </r>
  </si>
  <si>
    <r>
      <t xml:space="preserve">Items from
</t>
    </r>
    <r>
      <rPr>
        <b/>
        <sz val="10"/>
        <color rgb="FFFF0000"/>
        <rFont val="Arial"/>
        <family val="2"/>
      </rPr>
      <t xml:space="preserve">SSET05
SSET06
SSET07
</t>
    </r>
    <r>
      <rPr>
        <b/>
        <sz val="10"/>
        <color theme="1"/>
        <rFont val="Arial"/>
        <family val="2"/>
      </rPr>
      <t xml:space="preserve">
(all 1.6mm)</t>
    </r>
  </si>
  <si>
    <t>Items added via email on 11-09-23</t>
  </si>
  <si>
    <t>ULBPISZ18</t>
  </si>
  <si>
    <t>Length: 6mm with 1.5mm top part</t>
  </si>
  <si>
    <t>LBCZIN</t>
  </si>
  <si>
    <t>Length: 4mm with 2mm top part</t>
  </si>
  <si>
    <t>Internally threaded 316L steel labret, 16g (1.2mm) with a upper 2 -5mm prong set round CZ stone (attachments are made from surgical steel)</t>
  </si>
  <si>
    <t>Length: 5mm with 2mm top part</t>
  </si>
  <si>
    <t>Length: 6mm with 2mm top part</t>
  </si>
  <si>
    <t>Titanium G23 labret, 1mm (18g) with threadless push pin top with1.5mm to 3mm round clear bezel set Cubic Zirconia (CZ) stone, and 2.5mm base plate</t>
  </si>
  <si>
    <t>Three Hundred Ninety Four and 31 cents EUR</t>
  </si>
  <si>
    <t>Labret, 1mm (18g) with threadless push pin top with1.5mm to 3mm round clear bezel set cubic zirconia (cz), and 2.5mm base plate</t>
  </si>
  <si>
    <t>Internally threaded 316L steel labret, 16g (1.2mm) with a upper 2 -5mm prong set round cz (attachments are made from steel)</t>
  </si>
  <si>
    <t>Imitation jewelry:
Acrylic Taper, Steel Belly Bananas, Set of Steel Balls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</si>
</sst>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6"/>
      <color theme="1"/>
      <name val="Calibri"/>
      <family val="2"/>
      <scheme val="minor"/>
    </font>
    <font>
      <b/>
      <sz val="16"/>
      <color rgb="FFFF0000"/>
      <name val="Calibri"/>
      <family val="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5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5361">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5" fillId="0" borderId="0"/>
    <xf numFmtId="0" fontId="5" fillId="0" borderId="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cellStyleXfs>
  <cellXfs count="17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39" fillId="2" borderId="15" xfId="0" applyFont="1" applyFill="1" applyBorder="1" applyAlignment="1">
      <alignment horizontal="left"/>
    </xf>
    <xf numFmtId="0" fontId="39" fillId="2" borderId="20" xfId="0" applyFont="1" applyFill="1" applyBorder="1" applyAlignment="1">
      <alignment horizontal="left"/>
    </xf>
    <xf numFmtId="0" fontId="0" fillId="2" borderId="0" xfId="0" applyFill="1"/>
    <xf numFmtId="0" fontId="21" fillId="0" borderId="0" xfId="0" applyFont="1" applyAlignment="1">
      <alignment horizontal="right"/>
    </xf>
    <xf numFmtId="0" fontId="21" fillId="0" borderId="0" xfId="0" applyFont="1"/>
    <xf numFmtId="0" fontId="41" fillId="0" borderId="0" xfId="0" applyFont="1" applyAlignment="1">
      <alignment horizontal="right"/>
    </xf>
    <xf numFmtId="2" fontId="41" fillId="0" borderId="0" xfId="0" applyNumberFormat="1" applyFont="1"/>
    <xf numFmtId="0" fontId="21" fillId="3" borderId="48" xfId="0" applyFont="1" applyFill="1" applyBorder="1" applyAlignment="1">
      <alignment horizontal="center"/>
    </xf>
    <xf numFmtId="0" fontId="21" fillId="3" borderId="47" xfId="0" applyFont="1" applyFill="1" applyBorder="1" applyAlignment="1">
      <alignment horizontal="center"/>
    </xf>
    <xf numFmtId="0" fontId="41" fillId="3" borderId="47" xfId="0" applyFont="1" applyFill="1" applyBorder="1" applyAlignment="1">
      <alignment horizontal="center"/>
    </xf>
    <xf numFmtId="0" fontId="21" fillId="3" borderId="46" xfId="0" applyFont="1" applyFill="1" applyBorder="1" applyAlignment="1">
      <alignment horizontal="center"/>
    </xf>
    <xf numFmtId="0" fontId="21" fillId="3" borderId="19" xfId="0" applyFont="1" applyFill="1" applyBorder="1" applyAlignment="1">
      <alignment horizontal="center" vertical="center" wrapText="1"/>
    </xf>
    <xf numFmtId="2" fontId="8" fillId="2" borderId="0" xfId="78" applyNumberFormat="1" applyFont="1" applyFill="1" applyAlignment="1">
      <alignment horizontal="right"/>
    </xf>
    <xf numFmtId="0" fontId="21" fillId="3" borderId="47" xfId="0" applyFont="1" applyFill="1" applyBorder="1" applyAlignment="1">
      <alignment horizontal="center" vertical="center" wrapText="1"/>
    </xf>
    <xf numFmtId="2" fontId="0" fillId="0" borderId="0" xfId="0" applyNumberFormat="1"/>
    <xf numFmtId="0" fontId="39" fillId="2" borderId="15" xfId="0" applyFont="1" applyFill="1" applyBorder="1" applyAlignment="1">
      <alignment horizontal="center" vertical="center" wrapText="1"/>
    </xf>
    <xf numFmtId="0" fontId="1" fillId="5" borderId="4" xfId="0" applyFont="1" applyFill="1" applyBorder="1" applyAlignment="1">
      <alignment horizontal="right" vertical="center"/>
    </xf>
    <xf numFmtId="1" fontId="21" fillId="2" borderId="49" xfId="0" applyNumberFormat="1" applyFont="1" applyFill="1" applyBorder="1" applyAlignment="1">
      <alignment horizontal="center" vertical="center" wrapText="1"/>
    </xf>
    <xf numFmtId="1" fontId="21" fillId="2" borderId="50" xfId="0" applyNumberFormat="1" applyFont="1" applyFill="1" applyBorder="1" applyAlignment="1">
      <alignment horizontal="center" vertical="center" wrapText="1"/>
    </xf>
    <xf numFmtId="1" fontId="21" fillId="2" borderId="9" xfId="0" applyNumberFormat="1" applyFont="1" applyFill="1" applyBorder="1" applyAlignment="1">
      <alignment horizontal="center" vertical="center" wrapText="1"/>
    </xf>
    <xf numFmtId="1" fontId="21" fillId="2" borderId="17" xfId="0" applyNumberFormat="1" applyFont="1" applyFill="1" applyBorder="1" applyAlignment="1">
      <alignment horizontal="center" vertical="center" wrapText="1"/>
    </xf>
    <xf numFmtId="1" fontId="21" fillId="2" borderId="13" xfId="0" applyNumberFormat="1" applyFont="1" applyFill="1" applyBorder="1" applyAlignment="1">
      <alignment horizontal="center" vertical="center" wrapText="1"/>
    </xf>
    <xf numFmtId="1" fontId="21" fillId="2" borderId="18" xfId="0" applyNumberFormat="1" applyFont="1" applyFill="1" applyBorder="1" applyAlignment="1">
      <alignment horizontal="center" vertical="center" wrapText="1"/>
    </xf>
    <xf numFmtId="1" fontId="21" fillId="2" borderId="10" xfId="0" applyNumberFormat="1" applyFont="1" applyFill="1" applyBorder="1" applyAlignment="1">
      <alignment horizontal="center" vertical="center" wrapText="1"/>
    </xf>
    <xf numFmtId="1" fontId="21" fillId="2" borderId="16" xfId="0" applyNumberFormat="1" applyFont="1" applyFill="1" applyBorder="1" applyAlignment="1">
      <alignment horizontal="center" vertical="center" wrapText="1"/>
    </xf>
    <xf numFmtId="0" fontId="21" fillId="3" borderId="47"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1">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50" xr:uid="{2F568A6E-8199-4AEC-BE64-A8B596B05839}"/>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2 2" xfId="5354" xr:uid="{845A65AE-B912-4B64-8BC5-D0A0526A27A0}"/>
    <cellStyle name="Normal 21 3 3" xfId="4458" xr:uid="{EC438606-D755-495B-A961-5BAB4955D7D4}"/>
    <cellStyle name="Normal 21 4" xfId="4570" xr:uid="{E377B202-E4C9-4DDF-A95F-133F3BDB9BD8}"/>
    <cellStyle name="Normal 21 4 2" xfId="5353" xr:uid="{6B25853E-AB7B-49EC-87B9-1C3538F1A61C}"/>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5 2" xfId="5344" xr:uid="{FF424643-4801-4D71-AC65-B970A1AA181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2 3 2" xfId="5360" xr:uid="{9CCDBDF5-60C6-4073-B15A-294CCC3305CF}"/>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4 3 2" xfId="5356" xr:uid="{C983941E-A821-457B-AE50-0355089CB641}"/>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49" xr:uid="{2F641AEB-23E9-4A85-B170-17F45FD414AC}"/>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3 2" xfId="5357" xr:uid="{6401D362-3621-4B0D-A20F-F1D9F3826529}"/>
    <cellStyle name="Normal 4 2 4 4" xfId="4714" xr:uid="{DF379FE4-4302-4C02-8C6A-1512A8ED7846}"/>
    <cellStyle name="Normal 4 2 5" xfId="1168" xr:uid="{9C093525-EDA9-4DDA-A295-3F611C42B8CD}"/>
    <cellStyle name="Normal 4 2 6" xfId="4558" xr:uid="{36C180C2-0AD0-4BA4-BF55-FF49CE283D31}"/>
    <cellStyle name="Normal 4 2 7" xfId="5346" xr:uid="{423CFB0C-C416-48CB-B402-E26AF99ADD6C}"/>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8" xr:uid="{50021CC0-64A2-4CC9-808B-B8F09E13688A}"/>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4 2" xfId="5347" xr:uid="{05E1FAD2-F773-4BD3-B026-4C8125E7B482}"/>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45" xr:uid="{79A76B71-2067-42F2-ADCC-509810B8D524}"/>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6 3" xfId="5358" xr:uid="{D43D8D6F-CC46-4AE3-A1B7-D8BF33A128B3}"/>
    <cellStyle name="Normal 5 4 2 2 6 4" xfId="5351" xr:uid="{6784BE87-64D5-43E4-902A-3819532C4743}"/>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4 3" xfId="5359" xr:uid="{E07C5834-9C50-428C-86D9-655A3B9144A8}"/>
    <cellStyle name="Normal 5 4 3 2 4 4" xfId="5355" xr:uid="{FA3330A8-B7C4-40AF-B3A8-782A857C8B6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4 5" xfId="5352" xr:uid="{6E7BF2C0-936C-477B-96BD-8C913BFF05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New%20Standard%20Invoice%20for%20Walk%20In%20Customer%20with%20intergrated%20Tax%20Invoice%20-%20Acha%20Employee.xls"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oice"/>
      <sheetName val="Tax Invoice"/>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7" t="s">
        <v>2</v>
      </c>
      <c r="C8" s="93"/>
      <c r="D8" s="93"/>
      <c r="E8" s="93"/>
      <c r="F8" s="93"/>
      <c r="G8" s="94"/>
    </row>
    <row r="9" spans="2:7" ht="14.25">
      <c r="B9" s="157"/>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0"/>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69">
        <v>51332</v>
      </c>
      <c r="K10" s="126"/>
    </row>
    <row r="11" spans="1:11">
      <c r="A11" s="125"/>
      <c r="B11" s="125" t="s">
        <v>718</v>
      </c>
      <c r="C11" s="131"/>
      <c r="D11" s="131"/>
      <c r="E11" s="131"/>
      <c r="F11" s="126"/>
      <c r="G11" s="127"/>
      <c r="H11" s="127" t="s">
        <v>718</v>
      </c>
      <c r="I11" s="131"/>
      <c r="J11" s="170"/>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c r="C14" s="131"/>
      <c r="D14" s="131"/>
      <c r="E14" s="131"/>
      <c r="F14" s="126"/>
      <c r="G14" s="127"/>
      <c r="H14" s="127" t="s">
        <v>11</v>
      </c>
      <c r="I14" s="131"/>
      <c r="J14" s="171">
        <v>45176</v>
      </c>
      <c r="K14" s="126"/>
    </row>
    <row r="15" spans="1:11" ht="15" customHeight="1">
      <c r="A15" s="125"/>
      <c r="B15" s="6" t="s">
        <v>11</v>
      </c>
      <c r="C15" s="7"/>
      <c r="D15" s="7"/>
      <c r="E15" s="7"/>
      <c r="F15" s="8"/>
      <c r="G15" s="127"/>
      <c r="H15" s="9"/>
      <c r="I15" s="131"/>
      <c r="J15" s="172"/>
      <c r="K15" s="126"/>
    </row>
    <row r="16" spans="1:11" ht="15" customHeight="1">
      <c r="A16" s="125"/>
      <c r="B16" s="131"/>
      <c r="C16" s="131"/>
      <c r="D16" s="131"/>
      <c r="E16" s="131"/>
      <c r="F16" s="131"/>
      <c r="G16" s="131"/>
      <c r="H16" s="131"/>
      <c r="I16" s="134" t="s">
        <v>147</v>
      </c>
      <c r="J16" s="140">
        <v>39889</v>
      </c>
      <c r="K16" s="126"/>
    </row>
    <row r="17" spans="1:11">
      <c r="A17" s="125"/>
      <c r="B17" s="131" t="s">
        <v>721</v>
      </c>
      <c r="C17" s="131"/>
      <c r="D17" s="131"/>
      <c r="E17" s="131"/>
      <c r="F17" s="131"/>
      <c r="G17" s="131"/>
      <c r="H17" s="131"/>
      <c r="I17" s="134" t="s">
        <v>148</v>
      </c>
      <c r="J17" s="140" t="s">
        <v>846</v>
      </c>
      <c r="K17" s="126"/>
    </row>
    <row r="18" spans="1:11" ht="18">
      <c r="A18" s="125"/>
      <c r="B18" s="131" t="s">
        <v>722</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73" t="s">
        <v>207</v>
      </c>
      <c r="G20" s="174"/>
      <c r="H20" s="111" t="s">
        <v>174</v>
      </c>
      <c r="I20" s="111" t="s">
        <v>208</v>
      </c>
      <c r="J20" s="111" t="s">
        <v>26</v>
      </c>
      <c r="K20" s="126"/>
    </row>
    <row r="21" spans="1:11">
      <c r="A21" s="125"/>
      <c r="B21" s="116"/>
      <c r="C21" s="116"/>
      <c r="D21" s="117"/>
      <c r="E21" s="117"/>
      <c r="F21" s="175"/>
      <c r="G21" s="176"/>
      <c r="H21" s="116" t="s">
        <v>146</v>
      </c>
      <c r="I21" s="116"/>
      <c r="J21" s="116"/>
      <c r="K21" s="126"/>
    </row>
    <row r="22" spans="1:11">
      <c r="A22" s="125"/>
      <c r="B22" s="118">
        <v>1</v>
      </c>
      <c r="C22" s="10" t="s">
        <v>723</v>
      </c>
      <c r="D22" s="129" t="s">
        <v>819</v>
      </c>
      <c r="E22" s="129" t="s">
        <v>724</v>
      </c>
      <c r="F22" s="167" t="s">
        <v>490</v>
      </c>
      <c r="G22" s="168"/>
      <c r="H22" s="11" t="s">
        <v>725</v>
      </c>
      <c r="I22" s="14">
        <v>0.74</v>
      </c>
      <c r="J22" s="120">
        <f t="shared" ref="J22:J53" si="0">I22*B22</f>
        <v>0.74</v>
      </c>
      <c r="K22" s="126"/>
    </row>
    <row r="23" spans="1:11">
      <c r="A23" s="125"/>
      <c r="B23" s="118">
        <v>1</v>
      </c>
      <c r="C23" s="10" t="s">
        <v>723</v>
      </c>
      <c r="D23" s="129" t="s">
        <v>820</v>
      </c>
      <c r="E23" s="129" t="s">
        <v>726</v>
      </c>
      <c r="F23" s="167" t="s">
        <v>589</v>
      </c>
      <c r="G23" s="168"/>
      <c r="H23" s="11" t="s">
        <v>725</v>
      </c>
      <c r="I23" s="14">
        <v>0.81</v>
      </c>
      <c r="J23" s="120">
        <f t="shared" si="0"/>
        <v>0.81</v>
      </c>
      <c r="K23" s="126"/>
    </row>
    <row r="24" spans="1:11">
      <c r="A24" s="125"/>
      <c r="B24" s="118">
        <v>1</v>
      </c>
      <c r="C24" s="10" t="s">
        <v>723</v>
      </c>
      <c r="D24" s="129" t="s">
        <v>821</v>
      </c>
      <c r="E24" s="129" t="s">
        <v>727</v>
      </c>
      <c r="F24" s="167" t="s">
        <v>115</v>
      </c>
      <c r="G24" s="168"/>
      <c r="H24" s="11" t="s">
        <v>725</v>
      </c>
      <c r="I24" s="14">
        <v>1.02</v>
      </c>
      <c r="J24" s="120">
        <f t="shared" si="0"/>
        <v>1.02</v>
      </c>
      <c r="K24" s="126"/>
    </row>
    <row r="25" spans="1:11">
      <c r="A25" s="125"/>
      <c r="B25" s="118">
        <v>1</v>
      </c>
      <c r="C25" s="10" t="s">
        <v>723</v>
      </c>
      <c r="D25" s="129" t="s">
        <v>822</v>
      </c>
      <c r="E25" s="129" t="s">
        <v>728</v>
      </c>
      <c r="F25" s="167" t="s">
        <v>729</v>
      </c>
      <c r="G25" s="168"/>
      <c r="H25" s="11" t="s">
        <v>725</v>
      </c>
      <c r="I25" s="14">
        <v>1.26</v>
      </c>
      <c r="J25" s="120">
        <f t="shared" si="0"/>
        <v>1.26</v>
      </c>
      <c r="K25" s="126"/>
    </row>
    <row r="26" spans="1:11">
      <c r="A26" s="125"/>
      <c r="B26" s="118">
        <v>4</v>
      </c>
      <c r="C26" s="10" t="s">
        <v>730</v>
      </c>
      <c r="D26" s="129" t="s">
        <v>823</v>
      </c>
      <c r="E26" s="129" t="s">
        <v>300</v>
      </c>
      <c r="F26" s="167"/>
      <c r="G26" s="168"/>
      <c r="H26" s="11" t="s">
        <v>731</v>
      </c>
      <c r="I26" s="14">
        <v>0.63</v>
      </c>
      <c r="J26" s="120">
        <f t="shared" si="0"/>
        <v>2.52</v>
      </c>
      <c r="K26" s="126"/>
    </row>
    <row r="27" spans="1:11" ht="36">
      <c r="A27" s="125"/>
      <c r="B27" s="118">
        <v>4</v>
      </c>
      <c r="C27" s="10" t="s">
        <v>732</v>
      </c>
      <c r="D27" s="129" t="s">
        <v>824</v>
      </c>
      <c r="E27" s="129" t="s">
        <v>733</v>
      </c>
      <c r="F27" s="167" t="s">
        <v>245</v>
      </c>
      <c r="G27" s="168"/>
      <c r="H27" s="11" t="s">
        <v>734</v>
      </c>
      <c r="I27" s="14">
        <v>1.22</v>
      </c>
      <c r="J27" s="120">
        <f t="shared" si="0"/>
        <v>4.88</v>
      </c>
      <c r="K27" s="126"/>
    </row>
    <row r="28" spans="1:11" ht="24">
      <c r="A28" s="125"/>
      <c r="B28" s="118">
        <v>1</v>
      </c>
      <c r="C28" s="10" t="s">
        <v>735</v>
      </c>
      <c r="D28" s="129" t="s">
        <v>825</v>
      </c>
      <c r="E28" s="129" t="s">
        <v>736</v>
      </c>
      <c r="F28" s="167" t="s">
        <v>245</v>
      </c>
      <c r="G28" s="168"/>
      <c r="H28" s="11" t="s">
        <v>737</v>
      </c>
      <c r="I28" s="14">
        <v>38.299999999999997</v>
      </c>
      <c r="J28" s="120">
        <f t="shared" si="0"/>
        <v>38.299999999999997</v>
      </c>
      <c r="K28" s="126"/>
    </row>
    <row r="29" spans="1:11" ht="24">
      <c r="A29" s="125"/>
      <c r="B29" s="118">
        <v>4</v>
      </c>
      <c r="C29" s="10" t="s">
        <v>668</v>
      </c>
      <c r="D29" s="129" t="s">
        <v>668</v>
      </c>
      <c r="E29" s="129" t="s">
        <v>31</v>
      </c>
      <c r="F29" s="167" t="s">
        <v>112</v>
      </c>
      <c r="G29" s="168"/>
      <c r="H29" s="11" t="s">
        <v>738</v>
      </c>
      <c r="I29" s="14">
        <v>0.84</v>
      </c>
      <c r="J29" s="120">
        <f t="shared" si="0"/>
        <v>3.36</v>
      </c>
      <c r="K29" s="126"/>
    </row>
    <row r="30" spans="1:11" ht="24">
      <c r="A30" s="125"/>
      <c r="B30" s="118">
        <v>4</v>
      </c>
      <c r="C30" s="10" t="s">
        <v>668</v>
      </c>
      <c r="D30" s="129" t="s">
        <v>668</v>
      </c>
      <c r="E30" s="129" t="s">
        <v>31</v>
      </c>
      <c r="F30" s="167" t="s">
        <v>220</v>
      </c>
      <c r="G30" s="168"/>
      <c r="H30" s="11" t="s">
        <v>738</v>
      </c>
      <c r="I30" s="14">
        <v>0.84</v>
      </c>
      <c r="J30" s="120">
        <f t="shared" si="0"/>
        <v>3.36</v>
      </c>
      <c r="K30" s="126"/>
    </row>
    <row r="31" spans="1:11" ht="24">
      <c r="A31" s="125"/>
      <c r="B31" s="118">
        <v>4</v>
      </c>
      <c r="C31" s="10" t="s">
        <v>668</v>
      </c>
      <c r="D31" s="129" t="s">
        <v>668</v>
      </c>
      <c r="E31" s="129" t="s">
        <v>31</v>
      </c>
      <c r="F31" s="167" t="s">
        <v>276</v>
      </c>
      <c r="G31" s="168"/>
      <c r="H31" s="11" t="s">
        <v>738</v>
      </c>
      <c r="I31" s="14">
        <v>0.84</v>
      </c>
      <c r="J31" s="120">
        <f t="shared" si="0"/>
        <v>3.36</v>
      </c>
      <c r="K31" s="126"/>
    </row>
    <row r="32" spans="1:11" ht="24">
      <c r="A32" s="125"/>
      <c r="B32" s="118">
        <v>4</v>
      </c>
      <c r="C32" s="10" t="s">
        <v>739</v>
      </c>
      <c r="D32" s="129" t="s">
        <v>739</v>
      </c>
      <c r="E32" s="129" t="s">
        <v>31</v>
      </c>
      <c r="F32" s="167"/>
      <c r="G32" s="168"/>
      <c r="H32" s="11" t="s">
        <v>740</v>
      </c>
      <c r="I32" s="14">
        <v>0.41</v>
      </c>
      <c r="J32" s="120">
        <f t="shared" si="0"/>
        <v>1.64</v>
      </c>
      <c r="K32" s="126"/>
    </row>
    <row r="33" spans="1:11" ht="24">
      <c r="A33" s="125"/>
      <c r="B33" s="118">
        <v>4</v>
      </c>
      <c r="C33" s="10" t="s">
        <v>741</v>
      </c>
      <c r="D33" s="129" t="s">
        <v>741</v>
      </c>
      <c r="E33" s="129" t="s">
        <v>30</v>
      </c>
      <c r="F33" s="167" t="s">
        <v>279</v>
      </c>
      <c r="G33" s="168"/>
      <c r="H33" s="11" t="s">
        <v>742</v>
      </c>
      <c r="I33" s="14">
        <v>0.57999999999999996</v>
      </c>
      <c r="J33" s="120">
        <f t="shared" si="0"/>
        <v>2.3199999999999998</v>
      </c>
      <c r="K33" s="126"/>
    </row>
    <row r="34" spans="1:11" ht="24">
      <c r="A34" s="125"/>
      <c r="B34" s="118">
        <v>4</v>
      </c>
      <c r="C34" s="10" t="s">
        <v>741</v>
      </c>
      <c r="D34" s="129" t="s">
        <v>741</v>
      </c>
      <c r="E34" s="129" t="s">
        <v>30</v>
      </c>
      <c r="F34" s="167" t="s">
        <v>278</v>
      </c>
      <c r="G34" s="168"/>
      <c r="H34" s="11" t="s">
        <v>742</v>
      </c>
      <c r="I34" s="14">
        <v>0.57999999999999996</v>
      </c>
      <c r="J34" s="120">
        <f t="shared" si="0"/>
        <v>2.3199999999999998</v>
      </c>
      <c r="K34" s="126"/>
    </row>
    <row r="35" spans="1:11" ht="24">
      <c r="A35" s="125"/>
      <c r="B35" s="118">
        <v>4</v>
      </c>
      <c r="C35" s="10" t="s">
        <v>743</v>
      </c>
      <c r="D35" s="129" t="s">
        <v>743</v>
      </c>
      <c r="E35" s="129" t="s">
        <v>30</v>
      </c>
      <c r="F35" s="167" t="s">
        <v>279</v>
      </c>
      <c r="G35" s="168"/>
      <c r="H35" s="11" t="s">
        <v>744</v>
      </c>
      <c r="I35" s="14">
        <v>0.57999999999999996</v>
      </c>
      <c r="J35" s="120">
        <f t="shared" si="0"/>
        <v>2.3199999999999998</v>
      </c>
      <c r="K35" s="126"/>
    </row>
    <row r="36" spans="1:11" ht="24">
      <c r="A36" s="125"/>
      <c r="B36" s="118">
        <v>4</v>
      </c>
      <c r="C36" s="10" t="s">
        <v>743</v>
      </c>
      <c r="D36" s="129" t="s">
        <v>743</v>
      </c>
      <c r="E36" s="129" t="s">
        <v>30</v>
      </c>
      <c r="F36" s="167" t="s">
        <v>278</v>
      </c>
      <c r="G36" s="168"/>
      <c r="H36" s="11" t="s">
        <v>744</v>
      </c>
      <c r="I36" s="14">
        <v>0.57999999999999996</v>
      </c>
      <c r="J36" s="120">
        <f t="shared" si="0"/>
        <v>2.3199999999999998</v>
      </c>
      <c r="K36" s="126"/>
    </row>
    <row r="37" spans="1:11" ht="36">
      <c r="A37" s="125"/>
      <c r="B37" s="118">
        <v>4</v>
      </c>
      <c r="C37" s="10" t="s">
        <v>745</v>
      </c>
      <c r="D37" s="129" t="s">
        <v>745</v>
      </c>
      <c r="E37" s="129" t="s">
        <v>31</v>
      </c>
      <c r="F37" s="167" t="s">
        <v>642</v>
      </c>
      <c r="G37" s="168"/>
      <c r="H37" s="11" t="s">
        <v>746</v>
      </c>
      <c r="I37" s="14">
        <v>2.02</v>
      </c>
      <c r="J37" s="120">
        <f t="shared" si="0"/>
        <v>8.08</v>
      </c>
      <c r="K37" s="126"/>
    </row>
    <row r="38" spans="1:11" ht="24" customHeight="1">
      <c r="A38" s="125"/>
      <c r="B38" s="118">
        <v>4</v>
      </c>
      <c r="C38" s="10" t="s">
        <v>747</v>
      </c>
      <c r="D38" s="129" t="s">
        <v>747</v>
      </c>
      <c r="E38" s="129" t="s">
        <v>31</v>
      </c>
      <c r="F38" s="167" t="s">
        <v>245</v>
      </c>
      <c r="G38" s="168"/>
      <c r="H38" s="11" t="s">
        <v>748</v>
      </c>
      <c r="I38" s="14">
        <v>1.81</v>
      </c>
      <c r="J38" s="120">
        <f t="shared" si="0"/>
        <v>7.24</v>
      </c>
      <c r="K38" s="126"/>
    </row>
    <row r="39" spans="1:11" ht="24" customHeight="1">
      <c r="A39" s="125"/>
      <c r="B39" s="118">
        <v>4</v>
      </c>
      <c r="C39" s="10" t="s">
        <v>747</v>
      </c>
      <c r="D39" s="129" t="s">
        <v>747</v>
      </c>
      <c r="E39" s="129" t="s">
        <v>31</v>
      </c>
      <c r="F39" s="167" t="s">
        <v>749</v>
      </c>
      <c r="G39" s="168"/>
      <c r="H39" s="11" t="s">
        <v>748</v>
      </c>
      <c r="I39" s="14">
        <v>1.81</v>
      </c>
      <c r="J39" s="120">
        <f t="shared" si="0"/>
        <v>7.24</v>
      </c>
      <c r="K39" s="126"/>
    </row>
    <row r="40" spans="1:11" ht="36">
      <c r="A40" s="125"/>
      <c r="B40" s="118">
        <v>4</v>
      </c>
      <c r="C40" s="10" t="s">
        <v>750</v>
      </c>
      <c r="D40" s="129" t="s">
        <v>750</v>
      </c>
      <c r="E40" s="129" t="s">
        <v>279</v>
      </c>
      <c r="F40" s="167" t="s">
        <v>31</v>
      </c>
      <c r="G40" s="168"/>
      <c r="H40" s="11" t="s">
        <v>840</v>
      </c>
      <c r="I40" s="14">
        <v>2.44</v>
      </c>
      <c r="J40" s="120">
        <f t="shared" si="0"/>
        <v>9.76</v>
      </c>
      <c r="K40" s="126"/>
    </row>
    <row r="41" spans="1:11" ht="24">
      <c r="A41" s="125"/>
      <c r="B41" s="118">
        <v>4</v>
      </c>
      <c r="C41" s="10" t="s">
        <v>751</v>
      </c>
      <c r="D41" s="129" t="s">
        <v>751</v>
      </c>
      <c r="E41" s="129" t="s">
        <v>31</v>
      </c>
      <c r="F41" s="167" t="s">
        <v>279</v>
      </c>
      <c r="G41" s="168"/>
      <c r="H41" s="11" t="s">
        <v>752</v>
      </c>
      <c r="I41" s="14">
        <v>0.74</v>
      </c>
      <c r="J41" s="120">
        <f t="shared" si="0"/>
        <v>2.96</v>
      </c>
      <c r="K41" s="126"/>
    </row>
    <row r="42" spans="1:11" ht="24">
      <c r="A42" s="125"/>
      <c r="B42" s="118">
        <v>4</v>
      </c>
      <c r="C42" s="10" t="s">
        <v>751</v>
      </c>
      <c r="D42" s="129" t="s">
        <v>751</v>
      </c>
      <c r="E42" s="129" t="s">
        <v>31</v>
      </c>
      <c r="F42" s="167" t="s">
        <v>278</v>
      </c>
      <c r="G42" s="168"/>
      <c r="H42" s="11" t="s">
        <v>752</v>
      </c>
      <c r="I42" s="14">
        <v>0.74</v>
      </c>
      <c r="J42" s="120">
        <f t="shared" si="0"/>
        <v>2.96</v>
      </c>
      <c r="K42" s="126"/>
    </row>
    <row r="43" spans="1:11" ht="24">
      <c r="A43" s="125"/>
      <c r="B43" s="118">
        <v>4</v>
      </c>
      <c r="C43" s="10" t="s">
        <v>59</v>
      </c>
      <c r="D43" s="129" t="s">
        <v>59</v>
      </c>
      <c r="E43" s="129" t="s">
        <v>30</v>
      </c>
      <c r="F43" s="167" t="s">
        <v>279</v>
      </c>
      <c r="G43" s="168"/>
      <c r="H43" s="11" t="s">
        <v>753</v>
      </c>
      <c r="I43" s="14">
        <v>0.57999999999999996</v>
      </c>
      <c r="J43" s="120">
        <f t="shared" si="0"/>
        <v>2.3199999999999998</v>
      </c>
      <c r="K43" s="126"/>
    </row>
    <row r="44" spans="1:11" ht="24">
      <c r="A44" s="125"/>
      <c r="B44" s="118">
        <v>4</v>
      </c>
      <c r="C44" s="10" t="s">
        <v>59</v>
      </c>
      <c r="D44" s="129" t="s">
        <v>59</v>
      </c>
      <c r="E44" s="129" t="s">
        <v>30</v>
      </c>
      <c r="F44" s="167" t="s">
        <v>278</v>
      </c>
      <c r="G44" s="168"/>
      <c r="H44" s="11" t="s">
        <v>753</v>
      </c>
      <c r="I44" s="14">
        <v>0.57999999999999996</v>
      </c>
      <c r="J44" s="120">
        <f t="shared" si="0"/>
        <v>2.3199999999999998</v>
      </c>
      <c r="K44" s="126"/>
    </row>
    <row r="45" spans="1:11" ht="24">
      <c r="A45" s="125"/>
      <c r="B45" s="118">
        <v>4</v>
      </c>
      <c r="C45" s="10" t="s">
        <v>59</v>
      </c>
      <c r="D45" s="129" t="s">
        <v>59</v>
      </c>
      <c r="E45" s="129" t="s">
        <v>31</v>
      </c>
      <c r="F45" s="167" t="s">
        <v>279</v>
      </c>
      <c r="G45" s="168"/>
      <c r="H45" s="11" t="s">
        <v>753</v>
      </c>
      <c r="I45" s="14">
        <v>0.57999999999999996</v>
      </c>
      <c r="J45" s="120">
        <f t="shared" si="0"/>
        <v>2.3199999999999998</v>
      </c>
      <c r="K45" s="126"/>
    </row>
    <row r="46" spans="1:11" ht="24">
      <c r="A46" s="125"/>
      <c r="B46" s="118">
        <v>4</v>
      </c>
      <c r="C46" s="10" t="s">
        <v>59</v>
      </c>
      <c r="D46" s="129" t="s">
        <v>59</v>
      </c>
      <c r="E46" s="129" t="s">
        <v>31</v>
      </c>
      <c r="F46" s="167" t="s">
        <v>278</v>
      </c>
      <c r="G46" s="168"/>
      <c r="H46" s="11" t="s">
        <v>753</v>
      </c>
      <c r="I46" s="14">
        <v>0.57999999999999996</v>
      </c>
      <c r="J46" s="120">
        <f t="shared" si="0"/>
        <v>2.3199999999999998</v>
      </c>
      <c r="K46" s="126"/>
    </row>
    <row r="47" spans="1:11" ht="24">
      <c r="A47" s="125"/>
      <c r="B47" s="118">
        <v>4</v>
      </c>
      <c r="C47" s="10" t="s">
        <v>59</v>
      </c>
      <c r="D47" s="129" t="s">
        <v>59</v>
      </c>
      <c r="E47" s="129" t="s">
        <v>32</v>
      </c>
      <c r="F47" s="167" t="s">
        <v>279</v>
      </c>
      <c r="G47" s="168"/>
      <c r="H47" s="11" t="s">
        <v>753</v>
      </c>
      <c r="I47" s="14">
        <v>0.57999999999999996</v>
      </c>
      <c r="J47" s="120">
        <f t="shared" si="0"/>
        <v>2.3199999999999998</v>
      </c>
      <c r="K47" s="126"/>
    </row>
    <row r="48" spans="1:11" ht="24">
      <c r="A48" s="125"/>
      <c r="B48" s="118">
        <v>4</v>
      </c>
      <c r="C48" s="10" t="s">
        <v>59</v>
      </c>
      <c r="D48" s="129" t="s">
        <v>59</v>
      </c>
      <c r="E48" s="129" t="s">
        <v>32</v>
      </c>
      <c r="F48" s="167" t="s">
        <v>278</v>
      </c>
      <c r="G48" s="168"/>
      <c r="H48" s="11" t="s">
        <v>753</v>
      </c>
      <c r="I48" s="14">
        <v>0.57999999999999996</v>
      </c>
      <c r="J48" s="120">
        <f t="shared" si="0"/>
        <v>2.3199999999999998</v>
      </c>
      <c r="K48" s="126"/>
    </row>
    <row r="49" spans="1:11" ht="24">
      <c r="A49" s="125"/>
      <c r="B49" s="118">
        <v>4</v>
      </c>
      <c r="C49" s="10" t="s">
        <v>754</v>
      </c>
      <c r="D49" s="129" t="s">
        <v>754</v>
      </c>
      <c r="E49" s="129" t="s">
        <v>30</v>
      </c>
      <c r="F49" s="167" t="s">
        <v>279</v>
      </c>
      <c r="G49" s="168"/>
      <c r="H49" s="11" t="s">
        <v>755</v>
      </c>
      <c r="I49" s="14">
        <v>0.57999999999999996</v>
      </c>
      <c r="J49" s="120">
        <f t="shared" si="0"/>
        <v>2.3199999999999998</v>
      </c>
      <c r="K49" s="126"/>
    </row>
    <row r="50" spans="1:11" ht="24">
      <c r="A50" s="125"/>
      <c r="B50" s="118">
        <v>4</v>
      </c>
      <c r="C50" s="10" t="s">
        <v>754</v>
      </c>
      <c r="D50" s="129" t="s">
        <v>754</v>
      </c>
      <c r="E50" s="129" t="s">
        <v>30</v>
      </c>
      <c r="F50" s="167" t="s">
        <v>278</v>
      </c>
      <c r="G50" s="168"/>
      <c r="H50" s="11" t="s">
        <v>755</v>
      </c>
      <c r="I50" s="14">
        <v>0.57999999999999996</v>
      </c>
      <c r="J50" s="120">
        <f t="shared" si="0"/>
        <v>2.3199999999999998</v>
      </c>
      <c r="K50" s="126"/>
    </row>
    <row r="51" spans="1:11" ht="24">
      <c r="A51" s="125"/>
      <c r="B51" s="118">
        <v>4</v>
      </c>
      <c r="C51" s="10" t="s">
        <v>754</v>
      </c>
      <c r="D51" s="129" t="s">
        <v>754</v>
      </c>
      <c r="E51" s="129" t="s">
        <v>31</v>
      </c>
      <c r="F51" s="167" t="s">
        <v>279</v>
      </c>
      <c r="G51" s="168"/>
      <c r="H51" s="11" t="s">
        <v>755</v>
      </c>
      <c r="I51" s="14">
        <v>0.57999999999999996</v>
      </c>
      <c r="J51" s="120">
        <f t="shared" si="0"/>
        <v>2.3199999999999998</v>
      </c>
      <c r="K51" s="126"/>
    </row>
    <row r="52" spans="1:11" ht="24">
      <c r="A52" s="125"/>
      <c r="B52" s="118">
        <v>4</v>
      </c>
      <c r="C52" s="10" t="s">
        <v>754</v>
      </c>
      <c r="D52" s="129" t="s">
        <v>754</v>
      </c>
      <c r="E52" s="129" t="s">
        <v>31</v>
      </c>
      <c r="F52" s="167" t="s">
        <v>278</v>
      </c>
      <c r="G52" s="168"/>
      <c r="H52" s="11" t="s">
        <v>755</v>
      </c>
      <c r="I52" s="14">
        <v>0.57999999999999996</v>
      </c>
      <c r="J52" s="120">
        <f t="shared" si="0"/>
        <v>2.3199999999999998</v>
      </c>
      <c r="K52" s="126"/>
    </row>
    <row r="53" spans="1:11" ht="24">
      <c r="A53" s="125"/>
      <c r="B53" s="118">
        <v>4</v>
      </c>
      <c r="C53" s="10" t="s">
        <v>754</v>
      </c>
      <c r="D53" s="129" t="s">
        <v>754</v>
      </c>
      <c r="E53" s="129" t="s">
        <v>32</v>
      </c>
      <c r="F53" s="167" t="s">
        <v>279</v>
      </c>
      <c r="G53" s="168"/>
      <c r="H53" s="11" t="s">
        <v>755</v>
      </c>
      <c r="I53" s="14">
        <v>0.57999999999999996</v>
      </c>
      <c r="J53" s="120">
        <f t="shared" si="0"/>
        <v>2.3199999999999998</v>
      </c>
      <c r="K53" s="126"/>
    </row>
    <row r="54" spans="1:11" ht="24">
      <c r="A54" s="125"/>
      <c r="B54" s="118">
        <v>4</v>
      </c>
      <c r="C54" s="10" t="s">
        <v>754</v>
      </c>
      <c r="D54" s="129" t="s">
        <v>754</v>
      </c>
      <c r="E54" s="129" t="s">
        <v>32</v>
      </c>
      <c r="F54" s="167" t="s">
        <v>278</v>
      </c>
      <c r="G54" s="168"/>
      <c r="H54" s="11" t="s">
        <v>755</v>
      </c>
      <c r="I54" s="14">
        <v>0.57999999999999996</v>
      </c>
      <c r="J54" s="120">
        <f t="shared" ref="J54:J85" si="1">I54*B54</f>
        <v>2.3199999999999998</v>
      </c>
      <c r="K54" s="126"/>
    </row>
    <row r="55" spans="1:11" ht="24">
      <c r="A55" s="125"/>
      <c r="B55" s="118">
        <v>1</v>
      </c>
      <c r="C55" s="10" t="s">
        <v>756</v>
      </c>
      <c r="D55" s="129" t="s">
        <v>756</v>
      </c>
      <c r="E55" s="129" t="s">
        <v>53</v>
      </c>
      <c r="F55" s="167"/>
      <c r="G55" s="168"/>
      <c r="H55" s="11" t="s">
        <v>757</v>
      </c>
      <c r="I55" s="14">
        <v>6.35</v>
      </c>
      <c r="J55" s="120">
        <f t="shared" si="1"/>
        <v>6.35</v>
      </c>
      <c r="K55" s="126"/>
    </row>
    <row r="56" spans="1:11" ht="24">
      <c r="A56" s="125"/>
      <c r="B56" s="118">
        <v>4</v>
      </c>
      <c r="C56" s="10" t="s">
        <v>758</v>
      </c>
      <c r="D56" s="129" t="s">
        <v>758</v>
      </c>
      <c r="E56" s="129" t="s">
        <v>279</v>
      </c>
      <c r="F56" s="167"/>
      <c r="G56" s="168"/>
      <c r="H56" s="11" t="s">
        <v>759</v>
      </c>
      <c r="I56" s="14">
        <v>4.6900000000000004</v>
      </c>
      <c r="J56" s="120">
        <f t="shared" si="1"/>
        <v>18.760000000000002</v>
      </c>
      <c r="K56" s="126"/>
    </row>
    <row r="57" spans="1:11" ht="24">
      <c r="A57" s="125"/>
      <c r="B57" s="118">
        <v>4</v>
      </c>
      <c r="C57" s="10" t="s">
        <v>760</v>
      </c>
      <c r="D57" s="129" t="s">
        <v>826</v>
      </c>
      <c r="E57" s="129" t="s">
        <v>30</v>
      </c>
      <c r="F57" s="167"/>
      <c r="G57" s="168"/>
      <c r="H57" s="11" t="s">
        <v>761</v>
      </c>
      <c r="I57" s="14">
        <v>0.82</v>
      </c>
      <c r="J57" s="120">
        <f t="shared" si="1"/>
        <v>3.28</v>
      </c>
      <c r="K57" s="126"/>
    </row>
    <row r="58" spans="1:11" ht="24">
      <c r="A58" s="125"/>
      <c r="B58" s="118">
        <v>20</v>
      </c>
      <c r="C58" s="10" t="s">
        <v>762</v>
      </c>
      <c r="D58" s="129" t="s">
        <v>827</v>
      </c>
      <c r="E58" s="129" t="s">
        <v>578</v>
      </c>
      <c r="F58" s="167" t="s">
        <v>245</v>
      </c>
      <c r="G58" s="168"/>
      <c r="H58" s="11" t="s">
        <v>763</v>
      </c>
      <c r="I58" s="14">
        <v>0.78</v>
      </c>
      <c r="J58" s="120">
        <f t="shared" si="1"/>
        <v>15.600000000000001</v>
      </c>
      <c r="K58" s="126"/>
    </row>
    <row r="59" spans="1:11" ht="24">
      <c r="A59" s="125"/>
      <c r="B59" s="118">
        <v>20</v>
      </c>
      <c r="C59" s="10" t="s">
        <v>762</v>
      </c>
      <c r="D59" s="129" t="s">
        <v>828</v>
      </c>
      <c r="E59" s="129" t="s">
        <v>736</v>
      </c>
      <c r="F59" s="167" t="s">
        <v>245</v>
      </c>
      <c r="G59" s="168"/>
      <c r="H59" s="11" t="s">
        <v>763</v>
      </c>
      <c r="I59" s="14">
        <v>1.03</v>
      </c>
      <c r="J59" s="120">
        <f t="shared" si="1"/>
        <v>20.6</v>
      </c>
      <c r="K59" s="126"/>
    </row>
    <row r="60" spans="1:11" ht="49.5" customHeight="1">
      <c r="A60" s="125"/>
      <c r="B60" s="118">
        <v>8</v>
      </c>
      <c r="C60" s="10" t="s">
        <v>764</v>
      </c>
      <c r="D60" s="129" t="s">
        <v>829</v>
      </c>
      <c r="E60" s="129" t="s">
        <v>736</v>
      </c>
      <c r="F60" s="167" t="s">
        <v>112</v>
      </c>
      <c r="G60" s="168"/>
      <c r="H60" s="11" t="s">
        <v>765</v>
      </c>
      <c r="I60" s="14">
        <v>0.87</v>
      </c>
      <c r="J60" s="120">
        <f t="shared" si="1"/>
        <v>6.96</v>
      </c>
      <c r="K60" s="126"/>
    </row>
    <row r="61" spans="1:11" ht="48">
      <c r="A61" s="125"/>
      <c r="B61" s="118">
        <v>20</v>
      </c>
      <c r="C61" s="10" t="s">
        <v>766</v>
      </c>
      <c r="D61" s="129" t="s">
        <v>766</v>
      </c>
      <c r="E61" s="129"/>
      <c r="F61" s="167"/>
      <c r="G61" s="168"/>
      <c r="H61" s="11" t="s">
        <v>767</v>
      </c>
      <c r="I61" s="14">
        <v>0.28000000000000003</v>
      </c>
      <c r="J61" s="120">
        <f t="shared" si="1"/>
        <v>5.6000000000000005</v>
      </c>
      <c r="K61" s="126"/>
    </row>
    <row r="62" spans="1:11" ht="36">
      <c r="A62" s="125"/>
      <c r="B62" s="118">
        <v>1</v>
      </c>
      <c r="C62" s="10" t="s">
        <v>768</v>
      </c>
      <c r="D62" s="129" t="s">
        <v>768</v>
      </c>
      <c r="E62" s="129" t="s">
        <v>30</v>
      </c>
      <c r="F62" s="167" t="s">
        <v>112</v>
      </c>
      <c r="G62" s="168"/>
      <c r="H62" s="11" t="s">
        <v>769</v>
      </c>
      <c r="I62" s="14">
        <v>2.37</v>
      </c>
      <c r="J62" s="120">
        <f t="shared" si="1"/>
        <v>2.37</v>
      </c>
      <c r="K62" s="126"/>
    </row>
    <row r="63" spans="1:11" ht="24">
      <c r="A63" s="125"/>
      <c r="B63" s="118">
        <v>4</v>
      </c>
      <c r="C63" s="10" t="s">
        <v>770</v>
      </c>
      <c r="D63" s="129" t="s">
        <v>830</v>
      </c>
      <c r="E63" s="129" t="s">
        <v>641</v>
      </c>
      <c r="F63" s="167" t="s">
        <v>31</v>
      </c>
      <c r="G63" s="168"/>
      <c r="H63" s="11" t="s">
        <v>771</v>
      </c>
      <c r="I63" s="14">
        <v>1.92</v>
      </c>
      <c r="J63" s="120">
        <f t="shared" si="1"/>
        <v>7.68</v>
      </c>
      <c r="K63" s="126"/>
    </row>
    <row r="64" spans="1:11" ht="23.25" customHeight="1">
      <c r="A64" s="125"/>
      <c r="B64" s="118">
        <v>4</v>
      </c>
      <c r="C64" s="10" t="s">
        <v>772</v>
      </c>
      <c r="D64" s="129" t="s">
        <v>772</v>
      </c>
      <c r="E64" s="129" t="s">
        <v>31</v>
      </c>
      <c r="F64" s="167" t="s">
        <v>534</v>
      </c>
      <c r="G64" s="168"/>
      <c r="H64" s="11" t="s">
        <v>773</v>
      </c>
      <c r="I64" s="14">
        <v>3.96</v>
      </c>
      <c r="J64" s="120">
        <f t="shared" si="1"/>
        <v>15.84</v>
      </c>
      <c r="K64" s="126"/>
    </row>
    <row r="65" spans="1:11" ht="24">
      <c r="A65" s="125"/>
      <c r="B65" s="118">
        <v>4</v>
      </c>
      <c r="C65" s="10" t="s">
        <v>774</v>
      </c>
      <c r="D65" s="129" t="s">
        <v>774</v>
      </c>
      <c r="E65" s="129" t="s">
        <v>31</v>
      </c>
      <c r="F65" s="167" t="s">
        <v>749</v>
      </c>
      <c r="G65" s="168"/>
      <c r="H65" s="11" t="s">
        <v>775</v>
      </c>
      <c r="I65" s="14">
        <v>2.44</v>
      </c>
      <c r="J65" s="120">
        <f t="shared" si="1"/>
        <v>9.76</v>
      </c>
      <c r="K65" s="126"/>
    </row>
    <row r="66" spans="1:11" ht="36">
      <c r="A66" s="125"/>
      <c r="B66" s="118">
        <v>4</v>
      </c>
      <c r="C66" s="10" t="s">
        <v>776</v>
      </c>
      <c r="D66" s="129" t="s">
        <v>776</v>
      </c>
      <c r="E66" s="129" t="s">
        <v>31</v>
      </c>
      <c r="F66" s="167"/>
      <c r="G66" s="168"/>
      <c r="H66" s="11" t="s">
        <v>841</v>
      </c>
      <c r="I66" s="14">
        <v>0.9</v>
      </c>
      <c r="J66" s="120">
        <f t="shared" si="1"/>
        <v>3.6</v>
      </c>
      <c r="K66" s="126"/>
    </row>
    <row r="67" spans="1:11" ht="24">
      <c r="A67" s="125"/>
      <c r="B67" s="118">
        <v>4</v>
      </c>
      <c r="C67" s="10" t="s">
        <v>777</v>
      </c>
      <c r="D67" s="129" t="s">
        <v>777</v>
      </c>
      <c r="E67" s="129" t="s">
        <v>279</v>
      </c>
      <c r="F67" s="167"/>
      <c r="G67" s="168"/>
      <c r="H67" s="11" t="s">
        <v>842</v>
      </c>
      <c r="I67" s="14">
        <v>0.74</v>
      </c>
      <c r="J67" s="120">
        <f t="shared" si="1"/>
        <v>2.96</v>
      </c>
      <c r="K67" s="126"/>
    </row>
    <row r="68" spans="1:11" ht="24">
      <c r="A68" s="125"/>
      <c r="B68" s="118">
        <v>4</v>
      </c>
      <c r="C68" s="10" t="s">
        <v>778</v>
      </c>
      <c r="D68" s="129" t="s">
        <v>778</v>
      </c>
      <c r="E68" s="129"/>
      <c r="F68" s="167"/>
      <c r="G68" s="168"/>
      <c r="H68" s="11" t="s">
        <v>843</v>
      </c>
      <c r="I68" s="14">
        <v>0.74</v>
      </c>
      <c r="J68" s="120">
        <f t="shared" si="1"/>
        <v>2.96</v>
      </c>
      <c r="K68" s="126"/>
    </row>
    <row r="69" spans="1:11" ht="24">
      <c r="A69" s="125"/>
      <c r="B69" s="118">
        <v>4</v>
      </c>
      <c r="C69" s="10" t="s">
        <v>779</v>
      </c>
      <c r="D69" s="129" t="s">
        <v>779</v>
      </c>
      <c r="E69" s="129"/>
      <c r="F69" s="167"/>
      <c r="G69" s="168"/>
      <c r="H69" s="11" t="s">
        <v>844</v>
      </c>
      <c r="I69" s="14">
        <v>0.42</v>
      </c>
      <c r="J69" s="120">
        <f t="shared" si="1"/>
        <v>1.68</v>
      </c>
      <c r="K69" s="126"/>
    </row>
    <row r="70" spans="1:11" ht="24">
      <c r="A70" s="125"/>
      <c r="B70" s="118">
        <v>4</v>
      </c>
      <c r="C70" s="10" t="s">
        <v>780</v>
      </c>
      <c r="D70" s="129" t="s">
        <v>780</v>
      </c>
      <c r="E70" s="129"/>
      <c r="F70" s="167"/>
      <c r="G70" s="168"/>
      <c r="H70" s="11" t="s">
        <v>845</v>
      </c>
      <c r="I70" s="14">
        <v>0.65</v>
      </c>
      <c r="J70" s="120">
        <f t="shared" si="1"/>
        <v>2.6</v>
      </c>
      <c r="K70" s="126"/>
    </row>
    <row r="71" spans="1:11">
      <c r="A71" s="125"/>
      <c r="B71" s="118">
        <v>4</v>
      </c>
      <c r="C71" s="10" t="s">
        <v>781</v>
      </c>
      <c r="D71" s="129" t="s">
        <v>781</v>
      </c>
      <c r="E71" s="129" t="s">
        <v>30</v>
      </c>
      <c r="F71" s="167"/>
      <c r="G71" s="168"/>
      <c r="H71" s="11" t="s">
        <v>782</v>
      </c>
      <c r="I71" s="14">
        <v>1.1599999999999999</v>
      </c>
      <c r="J71" s="120">
        <f t="shared" si="1"/>
        <v>4.6399999999999997</v>
      </c>
      <c r="K71" s="126"/>
    </row>
    <row r="72" spans="1:11">
      <c r="A72" s="125"/>
      <c r="B72" s="118">
        <v>4</v>
      </c>
      <c r="C72" s="10" t="s">
        <v>781</v>
      </c>
      <c r="D72" s="129" t="s">
        <v>781</v>
      </c>
      <c r="E72" s="129" t="s">
        <v>31</v>
      </c>
      <c r="F72" s="167"/>
      <c r="G72" s="168"/>
      <c r="H72" s="11" t="s">
        <v>782</v>
      </c>
      <c r="I72" s="14">
        <v>1.1599999999999999</v>
      </c>
      <c r="J72" s="120">
        <f t="shared" si="1"/>
        <v>4.6399999999999997</v>
      </c>
      <c r="K72" s="126"/>
    </row>
    <row r="73" spans="1:11" ht="24">
      <c r="A73" s="125"/>
      <c r="B73" s="118">
        <v>2</v>
      </c>
      <c r="C73" s="10" t="s">
        <v>783</v>
      </c>
      <c r="D73" s="129" t="s">
        <v>831</v>
      </c>
      <c r="E73" s="129" t="s">
        <v>784</v>
      </c>
      <c r="F73" s="167"/>
      <c r="G73" s="168"/>
      <c r="H73" s="11" t="s">
        <v>785</v>
      </c>
      <c r="I73" s="14">
        <v>1.65</v>
      </c>
      <c r="J73" s="120">
        <f t="shared" si="1"/>
        <v>3.3</v>
      </c>
      <c r="K73" s="126"/>
    </row>
    <row r="74" spans="1:11" ht="24">
      <c r="A74" s="125"/>
      <c r="B74" s="118">
        <v>2</v>
      </c>
      <c r="C74" s="10" t="s">
        <v>783</v>
      </c>
      <c r="D74" s="129" t="s">
        <v>832</v>
      </c>
      <c r="E74" s="129" t="s">
        <v>786</v>
      </c>
      <c r="F74" s="167"/>
      <c r="G74" s="168"/>
      <c r="H74" s="11" t="s">
        <v>785</v>
      </c>
      <c r="I74" s="14">
        <v>1.75</v>
      </c>
      <c r="J74" s="120">
        <f t="shared" si="1"/>
        <v>3.5</v>
      </c>
      <c r="K74" s="126"/>
    </row>
    <row r="75" spans="1:11" ht="24">
      <c r="A75" s="125"/>
      <c r="B75" s="118">
        <v>2</v>
      </c>
      <c r="C75" s="10" t="s">
        <v>783</v>
      </c>
      <c r="D75" s="129" t="s">
        <v>833</v>
      </c>
      <c r="E75" s="129" t="s">
        <v>787</v>
      </c>
      <c r="F75" s="167"/>
      <c r="G75" s="168"/>
      <c r="H75" s="11" t="s">
        <v>785</v>
      </c>
      <c r="I75" s="14">
        <v>1.85</v>
      </c>
      <c r="J75" s="120">
        <f t="shared" si="1"/>
        <v>3.7</v>
      </c>
      <c r="K75" s="126"/>
    </row>
    <row r="76" spans="1:11">
      <c r="A76" s="125"/>
      <c r="B76" s="118">
        <v>2</v>
      </c>
      <c r="C76" s="10" t="s">
        <v>788</v>
      </c>
      <c r="D76" s="129" t="s">
        <v>834</v>
      </c>
      <c r="E76" s="129" t="s">
        <v>784</v>
      </c>
      <c r="F76" s="167" t="s">
        <v>279</v>
      </c>
      <c r="G76" s="168"/>
      <c r="H76" s="11" t="s">
        <v>789</v>
      </c>
      <c r="I76" s="14">
        <v>0.37</v>
      </c>
      <c r="J76" s="120">
        <f t="shared" si="1"/>
        <v>0.74</v>
      </c>
      <c r="K76" s="126"/>
    </row>
    <row r="77" spans="1:11">
      <c r="A77" s="125"/>
      <c r="B77" s="118">
        <v>2</v>
      </c>
      <c r="C77" s="10" t="s">
        <v>788</v>
      </c>
      <c r="D77" s="129" t="s">
        <v>835</v>
      </c>
      <c r="E77" s="129" t="s">
        <v>786</v>
      </c>
      <c r="F77" s="167" t="s">
        <v>279</v>
      </c>
      <c r="G77" s="168"/>
      <c r="H77" s="11" t="s">
        <v>789</v>
      </c>
      <c r="I77" s="14">
        <v>0.41</v>
      </c>
      <c r="J77" s="120">
        <f t="shared" si="1"/>
        <v>0.82</v>
      </c>
      <c r="K77" s="126"/>
    </row>
    <row r="78" spans="1:11">
      <c r="A78" s="125"/>
      <c r="B78" s="118">
        <v>2</v>
      </c>
      <c r="C78" s="10" t="s">
        <v>788</v>
      </c>
      <c r="D78" s="129" t="s">
        <v>836</v>
      </c>
      <c r="E78" s="129" t="s">
        <v>787</v>
      </c>
      <c r="F78" s="167" t="s">
        <v>279</v>
      </c>
      <c r="G78" s="168"/>
      <c r="H78" s="11" t="s">
        <v>789</v>
      </c>
      <c r="I78" s="14">
        <v>0.43</v>
      </c>
      <c r="J78" s="120">
        <f t="shared" si="1"/>
        <v>0.86</v>
      </c>
      <c r="K78" s="126"/>
    </row>
    <row r="79" spans="1:11" ht="36">
      <c r="A79" s="125"/>
      <c r="B79" s="118">
        <v>4</v>
      </c>
      <c r="C79" s="10" t="s">
        <v>790</v>
      </c>
      <c r="D79" s="129" t="s">
        <v>790</v>
      </c>
      <c r="E79" s="129" t="s">
        <v>791</v>
      </c>
      <c r="F79" s="167" t="s">
        <v>112</v>
      </c>
      <c r="G79" s="168"/>
      <c r="H79" s="11" t="s">
        <v>792</v>
      </c>
      <c r="I79" s="14">
        <v>1.53</v>
      </c>
      <c r="J79" s="120">
        <f t="shared" si="1"/>
        <v>6.12</v>
      </c>
      <c r="K79" s="126"/>
    </row>
    <row r="80" spans="1:11" ht="36">
      <c r="A80" s="125"/>
      <c r="B80" s="118">
        <v>4</v>
      </c>
      <c r="C80" s="10" t="s">
        <v>793</v>
      </c>
      <c r="D80" s="129" t="s">
        <v>793</v>
      </c>
      <c r="E80" s="129" t="s">
        <v>791</v>
      </c>
      <c r="F80" s="167"/>
      <c r="G80" s="168"/>
      <c r="H80" s="11" t="s">
        <v>794</v>
      </c>
      <c r="I80" s="14">
        <v>1.17</v>
      </c>
      <c r="J80" s="120">
        <f t="shared" si="1"/>
        <v>4.68</v>
      </c>
      <c r="K80" s="126"/>
    </row>
    <row r="81" spans="1:11" ht="48">
      <c r="A81" s="125"/>
      <c r="B81" s="118">
        <v>4</v>
      </c>
      <c r="C81" s="10" t="s">
        <v>795</v>
      </c>
      <c r="D81" s="129" t="s">
        <v>795</v>
      </c>
      <c r="E81" s="129" t="s">
        <v>791</v>
      </c>
      <c r="F81" s="167" t="s">
        <v>112</v>
      </c>
      <c r="G81" s="168"/>
      <c r="H81" s="11" t="s">
        <v>796</v>
      </c>
      <c r="I81" s="14">
        <v>1.23</v>
      </c>
      <c r="J81" s="120">
        <f t="shared" si="1"/>
        <v>4.92</v>
      </c>
      <c r="K81" s="126"/>
    </row>
    <row r="82" spans="1:11" ht="25.5" customHeight="1">
      <c r="A82" s="125"/>
      <c r="B82" s="118">
        <v>4</v>
      </c>
      <c r="C82" s="10" t="s">
        <v>797</v>
      </c>
      <c r="D82" s="129" t="s">
        <v>837</v>
      </c>
      <c r="E82" s="129" t="s">
        <v>791</v>
      </c>
      <c r="F82" s="167" t="s">
        <v>641</v>
      </c>
      <c r="G82" s="168"/>
      <c r="H82" s="11" t="s">
        <v>798</v>
      </c>
      <c r="I82" s="14">
        <v>0.87</v>
      </c>
      <c r="J82" s="120">
        <f t="shared" si="1"/>
        <v>3.48</v>
      </c>
      <c r="K82" s="126"/>
    </row>
    <row r="83" spans="1:11" ht="36">
      <c r="A83" s="125"/>
      <c r="B83" s="118">
        <v>4</v>
      </c>
      <c r="C83" s="10" t="s">
        <v>799</v>
      </c>
      <c r="D83" s="129" t="s">
        <v>799</v>
      </c>
      <c r="E83" s="129" t="s">
        <v>791</v>
      </c>
      <c r="F83" s="167" t="s">
        <v>112</v>
      </c>
      <c r="G83" s="168"/>
      <c r="H83" s="11" t="s">
        <v>800</v>
      </c>
      <c r="I83" s="14">
        <v>0.48</v>
      </c>
      <c r="J83" s="120">
        <f t="shared" si="1"/>
        <v>1.92</v>
      </c>
      <c r="K83" s="126"/>
    </row>
    <row r="84" spans="1:11" ht="24">
      <c r="A84" s="125"/>
      <c r="B84" s="118">
        <v>3</v>
      </c>
      <c r="C84" s="10" t="s">
        <v>801</v>
      </c>
      <c r="D84" s="129" t="s">
        <v>801</v>
      </c>
      <c r="E84" s="129" t="s">
        <v>112</v>
      </c>
      <c r="F84" s="167"/>
      <c r="G84" s="168"/>
      <c r="H84" s="11" t="s">
        <v>802</v>
      </c>
      <c r="I84" s="14">
        <v>2.35</v>
      </c>
      <c r="J84" s="120">
        <f t="shared" si="1"/>
        <v>7.0500000000000007</v>
      </c>
      <c r="K84" s="126"/>
    </row>
    <row r="85" spans="1:11" ht="25.5" customHeight="1">
      <c r="A85" s="125"/>
      <c r="B85" s="118">
        <v>2</v>
      </c>
      <c r="C85" s="10" t="s">
        <v>803</v>
      </c>
      <c r="D85" s="129" t="s">
        <v>803</v>
      </c>
      <c r="E85" s="129" t="s">
        <v>112</v>
      </c>
      <c r="F85" s="167"/>
      <c r="G85" s="168"/>
      <c r="H85" s="11" t="s">
        <v>804</v>
      </c>
      <c r="I85" s="14">
        <v>7.07</v>
      </c>
      <c r="J85" s="120">
        <f t="shared" si="1"/>
        <v>14.14</v>
      </c>
      <c r="K85" s="126"/>
    </row>
    <row r="86" spans="1:11" ht="24">
      <c r="A86" s="125"/>
      <c r="B86" s="118">
        <v>30</v>
      </c>
      <c r="C86" s="10" t="s">
        <v>805</v>
      </c>
      <c r="D86" s="129" t="s">
        <v>805</v>
      </c>
      <c r="E86" s="129" t="s">
        <v>30</v>
      </c>
      <c r="F86" s="167"/>
      <c r="G86" s="168"/>
      <c r="H86" s="11" t="s">
        <v>806</v>
      </c>
      <c r="I86" s="14">
        <v>0.65</v>
      </c>
      <c r="J86" s="120">
        <f t="shared" ref="J86:J91" si="2">I86*B86</f>
        <v>19.5</v>
      </c>
      <c r="K86" s="126"/>
    </row>
    <row r="87" spans="1:11" ht="24">
      <c r="A87" s="125"/>
      <c r="B87" s="118">
        <v>4</v>
      </c>
      <c r="C87" s="10" t="s">
        <v>807</v>
      </c>
      <c r="D87" s="129" t="s">
        <v>807</v>
      </c>
      <c r="E87" s="129" t="s">
        <v>28</v>
      </c>
      <c r="F87" s="167"/>
      <c r="G87" s="168"/>
      <c r="H87" s="11" t="s">
        <v>808</v>
      </c>
      <c r="I87" s="14">
        <v>0.68</v>
      </c>
      <c r="J87" s="120">
        <f t="shared" si="2"/>
        <v>2.72</v>
      </c>
      <c r="K87" s="126"/>
    </row>
    <row r="88" spans="1:11" ht="24">
      <c r="A88" s="125"/>
      <c r="B88" s="118">
        <v>10</v>
      </c>
      <c r="C88" s="10" t="s">
        <v>809</v>
      </c>
      <c r="D88" s="129" t="s">
        <v>809</v>
      </c>
      <c r="E88" s="129" t="s">
        <v>32</v>
      </c>
      <c r="F88" s="167"/>
      <c r="G88" s="168"/>
      <c r="H88" s="11" t="s">
        <v>810</v>
      </c>
      <c r="I88" s="14">
        <v>0.68</v>
      </c>
      <c r="J88" s="120">
        <f t="shared" si="2"/>
        <v>6.8000000000000007</v>
      </c>
      <c r="K88" s="126"/>
    </row>
    <row r="89" spans="1:11" ht="24">
      <c r="A89" s="125"/>
      <c r="B89" s="118">
        <v>8</v>
      </c>
      <c r="C89" s="10" t="s">
        <v>811</v>
      </c>
      <c r="D89" s="129" t="s">
        <v>811</v>
      </c>
      <c r="E89" s="129" t="s">
        <v>112</v>
      </c>
      <c r="F89" s="167"/>
      <c r="G89" s="168"/>
      <c r="H89" s="11" t="s">
        <v>812</v>
      </c>
      <c r="I89" s="14">
        <v>0.92</v>
      </c>
      <c r="J89" s="120">
        <f t="shared" si="2"/>
        <v>7.36</v>
      </c>
      <c r="K89" s="126"/>
    </row>
    <row r="90" spans="1:11" ht="24">
      <c r="A90" s="125"/>
      <c r="B90" s="118">
        <v>10</v>
      </c>
      <c r="C90" s="10" t="s">
        <v>813</v>
      </c>
      <c r="D90" s="129" t="s">
        <v>838</v>
      </c>
      <c r="E90" s="129" t="s">
        <v>814</v>
      </c>
      <c r="F90" s="167" t="s">
        <v>30</v>
      </c>
      <c r="G90" s="168"/>
      <c r="H90" s="11" t="s">
        <v>815</v>
      </c>
      <c r="I90" s="14">
        <v>0.72</v>
      </c>
      <c r="J90" s="120">
        <f t="shared" si="2"/>
        <v>7.1999999999999993</v>
      </c>
      <c r="K90" s="126"/>
    </row>
    <row r="91" spans="1:11" ht="48.75" thickBot="1">
      <c r="A91" s="125"/>
      <c r="B91" s="118">
        <v>8</v>
      </c>
      <c r="C91" s="10" t="s">
        <v>816</v>
      </c>
      <c r="D91" s="129" t="s">
        <v>816</v>
      </c>
      <c r="E91" s="129" t="s">
        <v>817</v>
      </c>
      <c r="F91" s="167"/>
      <c r="G91" s="168"/>
      <c r="H91" s="11" t="s">
        <v>818</v>
      </c>
      <c r="I91" s="14">
        <v>2.93</v>
      </c>
      <c r="J91" s="120">
        <f t="shared" si="2"/>
        <v>23.44</v>
      </c>
      <c r="K91" s="126"/>
    </row>
    <row r="92" spans="1:11" ht="14.25" thickTop="1" thickBot="1">
      <c r="A92" s="125"/>
      <c r="B92" s="151"/>
      <c r="C92" s="149"/>
      <c r="D92" s="149"/>
      <c r="E92" s="149"/>
      <c r="F92" s="166"/>
      <c r="G92" s="166"/>
      <c r="H92" s="150" t="s">
        <v>898</v>
      </c>
      <c r="I92" s="149"/>
      <c r="J92" s="148"/>
      <c r="K92" s="126"/>
    </row>
    <row r="93" spans="1:11" ht="24.75" thickTop="1">
      <c r="A93" s="125"/>
      <c r="B93" s="118">
        <v>3</v>
      </c>
      <c r="C93" s="10" t="s">
        <v>899</v>
      </c>
      <c r="D93" s="129"/>
      <c r="E93" s="129" t="s">
        <v>902</v>
      </c>
      <c r="F93" s="158" t="s">
        <v>908</v>
      </c>
      <c r="G93" s="159"/>
      <c r="H93" s="11" t="s">
        <v>901</v>
      </c>
      <c r="I93" s="14">
        <v>0.16</v>
      </c>
      <c r="J93" s="120" t="s">
        <v>904</v>
      </c>
      <c r="K93" s="126"/>
    </row>
    <row r="94" spans="1:11" ht="28.5" customHeight="1">
      <c r="A94" s="125"/>
      <c r="B94" s="118">
        <v>1</v>
      </c>
      <c r="C94" s="10" t="s">
        <v>82</v>
      </c>
      <c r="D94" s="129"/>
      <c r="E94" s="129" t="s">
        <v>32</v>
      </c>
      <c r="F94" s="160"/>
      <c r="G94" s="161"/>
      <c r="H94" s="11" t="s">
        <v>905</v>
      </c>
      <c r="I94" s="14">
        <v>0.65</v>
      </c>
      <c r="J94" s="120" t="s">
        <v>904</v>
      </c>
      <c r="K94" s="126"/>
    </row>
    <row r="95" spans="1:11" ht="24">
      <c r="A95" s="125"/>
      <c r="B95" s="118">
        <v>1</v>
      </c>
      <c r="C95" s="10" t="s">
        <v>80</v>
      </c>
      <c r="D95" s="129"/>
      <c r="E95" s="129" t="s">
        <v>31</v>
      </c>
      <c r="F95" s="160"/>
      <c r="G95" s="161"/>
      <c r="H95" s="11" t="s">
        <v>906</v>
      </c>
      <c r="I95" s="14">
        <v>0.72</v>
      </c>
      <c r="J95" s="120" t="s">
        <v>904</v>
      </c>
      <c r="K95" s="126"/>
    </row>
    <row r="96" spans="1:11" ht="24">
      <c r="A96" s="125"/>
      <c r="B96" s="119">
        <v>1</v>
      </c>
      <c r="C96" s="12" t="s">
        <v>75</v>
      </c>
      <c r="D96" s="130"/>
      <c r="E96" s="130" t="s">
        <v>32</v>
      </c>
      <c r="F96" s="162"/>
      <c r="G96" s="163"/>
      <c r="H96" s="13" t="s">
        <v>907</v>
      </c>
      <c r="I96" s="15">
        <v>0.65</v>
      </c>
      <c r="J96" s="121" t="s">
        <v>904</v>
      </c>
      <c r="K96" s="126"/>
    </row>
    <row r="97" spans="1:11" ht="24">
      <c r="A97" s="125"/>
      <c r="B97" s="118">
        <v>3</v>
      </c>
      <c r="C97" s="10" t="s">
        <v>899</v>
      </c>
      <c r="D97" s="129"/>
      <c r="E97" s="129" t="s">
        <v>903</v>
      </c>
      <c r="F97" s="164" t="s">
        <v>909</v>
      </c>
      <c r="G97" s="165"/>
      <c r="H97" s="11" t="s">
        <v>901</v>
      </c>
      <c r="I97" s="14">
        <v>0.16</v>
      </c>
      <c r="J97" s="120" t="s">
        <v>904</v>
      </c>
      <c r="K97" s="126"/>
    </row>
    <row r="98" spans="1:11" ht="28.5" customHeight="1">
      <c r="A98" s="125"/>
      <c r="B98" s="118">
        <v>1</v>
      </c>
      <c r="C98" s="10" t="s">
        <v>809</v>
      </c>
      <c r="D98" s="129"/>
      <c r="E98" s="129" t="s">
        <v>32</v>
      </c>
      <c r="F98" s="160"/>
      <c r="G98" s="161"/>
      <c r="H98" s="11" t="s">
        <v>905</v>
      </c>
      <c r="I98" s="14">
        <v>0.68</v>
      </c>
      <c r="J98" s="120" t="s">
        <v>904</v>
      </c>
      <c r="K98" s="126"/>
    </row>
    <row r="99" spans="1:11" ht="24">
      <c r="A99" s="125"/>
      <c r="B99" s="118">
        <v>1</v>
      </c>
      <c r="C99" s="10" t="s">
        <v>900</v>
      </c>
      <c r="D99" s="129"/>
      <c r="E99" s="129" t="s">
        <v>55</v>
      </c>
      <c r="F99" s="160"/>
      <c r="G99" s="161"/>
      <c r="H99" s="11" t="s">
        <v>906</v>
      </c>
      <c r="I99" s="14">
        <v>0.7</v>
      </c>
      <c r="J99" s="120" t="s">
        <v>904</v>
      </c>
      <c r="K99" s="126"/>
    </row>
    <row r="100" spans="1:11" ht="24.75" thickBot="1">
      <c r="A100" s="125"/>
      <c r="B100" s="118">
        <v>1</v>
      </c>
      <c r="C100" s="10" t="s">
        <v>84</v>
      </c>
      <c r="D100" s="129"/>
      <c r="E100" s="129" t="s">
        <v>34</v>
      </c>
      <c r="F100" s="160"/>
      <c r="G100" s="161"/>
      <c r="H100" s="11" t="s">
        <v>907</v>
      </c>
      <c r="I100" s="14">
        <v>0.68</v>
      </c>
      <c r="J100" s="120" t="s">
        <v>904</v>
      </c>
      <c r="K100" s="126"/>
    </row>
    <row r="101" spans="1:11" ht="14.25" thickTop="1" thickBot="1">
      <c r="A101" s="125"/>
      <c r="B101" s="151"/>
      <c r="C101" s="149"/>
      <c r="D101" s="149"/>
      <c r="E101" s="149"/>
      <c r="F101" s="166"/>
      <c r="G101" s="166"/>
      <c r="H101" s="149" t="s">
        <v>910</v>
      </c>
      <c r="I101" s="149"/>
      <c r="J101" s="148"/>
      <c r="K101" s="126"/>
    </row>
    <row r="102" spans="1:11" ht="36.75" thickTop="1">
      <c r="A102" s="125"/>
      <c r="B102" s="118">
        <v>2</v>
      </c>
      <c r="C102" s="10" t="s">
        <v>911</v>
      </c>
      <c r="D102" s="129"/>
      <c r="E102" s="129" t="s">
        <v>912</v>
      </c>
      <c r="F102" s="167" t="s">
        <v>128</v>
      </c>
      <c r="G102" s="168"/>
      <c r="H102" s="11" t="s">
        <v>918</v>
      </c>
      <c r="I102" s="14">
        <v>2.44</v>
      </c>
      <c r="J102" s="120">
        <f t="shared" ref="J102:J105" si="3">I102*B102</f>
        <v>4.88</v>
      </c>
      <c r="K102" s="126"/>
    </row>
    <row r="103" spans="1:11" ht="36">
      <c r="A103" s="125"/>
      <c r="B103" s="118">
        <v>2</v>
      </c>
      <c r="C103" s="10" t="s">
        <v>913</v>
      </c>
      <c r="D103" s="129"/>
      <c r="E103" s="129" t="s">
        <v>914</v>
      </c>
      <c r="F103" s="167" t="s">
        <v>128</v>
      </c>
      <c r="G103" s="168"/>
      <c r="H103" s="11" t="s">
        <v>915</v>
      </c>
      <c r="I103" s="14">
        <v>1.1299999999999999</v>
      </c>
      <c r="J103" s="120">
        <f t="shared" si="3"/>
        <v>2.2599999999999998</v>
      </c>
      <c r="K103" s="126"/>
    </row>
    <row r="104" spans="1:11" ht="36">
      <c r="A104" s="125"/>
      <c r="B104" s="118">
        <v>2</v>
      </c>
      <c r="C104" s="10" t="s">
        <v>913</v>
      </c>
      <c r="D104" s="129"/>
      <c r="E104" s="129" t="s">
        <v>916</v>
      </c>
      <c r="F104" s="167" t="s">
        <v>128</v>
      </c>
      <c r="G104" s="168"/>
      <c r="H104" s="11" t="s">
        <v>915</v>
      </c>
      <c r="I104" s="14">
        <v>1.1299999999999999</v>
      </c>
      <c r="J104" s="120">
        <f t="shared" si="3"/>
        <v>2.2599999999999998</v>
      </c>
      <c r="K104" s="126"/>
    </row>
    <row r="105" spans="1:11" ht="36">
      <c r="A105" s="125"/>
      <c r="B105" s="119">
        <v>12</v>
      </c>
      <c r="C105" s="12" t="s">
        <v>913</v>
      </c>
      <c r="D105" s="130"/>
      <c r="E105" s="130" t="s">
        <v>917</v>
      </c>
      <c r="F105" s="177" t="s">
        <v>128</v>
      </c>
      <c r="G105" s="178"/>
      <c r="H105" s="13" t="s">
        <v>915</v>
      </c>
      <c r="I105" s="15">
        <v>1.1299999999999999</v>
      </c>
      <c r="J105" s="121">
        <f t="shared" si="3"/>
        <v>13.559999999999999</v>
      </c>
      <c r="K105" s="126"/>
    </row>
    <row r="106" spans="1:11">
      <c r="A106" s="125"/>
      <c r="B106" s="137"/>
      <c r="C106" s="137"/>
      <c r="D106" s="137"/>
      <c r="E106" s="137"/>
      <c r="F106" s="137"/>
      <c r="G106" s="137"/>
      <c r="H106" s="137"/>
      <c r="I106" s="138" t="s">
        <v>261</v>
      </c>
      <c r="J106" s="139">
        <f>SUM(J22:J105)</f>
        <v>417.7</v>
      </c>
      <c r="K106" s="126"/>
    </row>
    <row r="107" spans="1:11">
      <c r="A107" s="125"/>
      <c r="B107" s="137"/>
      <c r="C107" s="137"/>
      <c r="D107" s="137"/>
      <c r="E107" s="137"/>
      <c r="F107" s="137"/>
      <c r="G107" s="137"/>
      <c r="H107" s="137"/>
      <c r="I107" s="153" t="s">
        <v>852</v>
      </c>
      <c r="J107" s="139">
        <f>-25*35.43/37.8</f>
        <v>-23.432539682539684</v>
      </c>
      <c r="K107" s="126"/>
    </row>
    <row r="108" spans="1:11" outlineLevel="1">
      <c r="A108" s="125"/>
      <c r="B108" s="137"/>
      <c r="C108" s="137"/>
      <c r="D108" s="137"/>
      <c r="E108" s="137"/>
      <c r="F108" s="137"/>
      <c r="G108" s="137"/>
      <c r="H108" s="137"/>
      <c r="I108" s="138" t="s">
        <v>851</v>
      </c>
      <c r="J108" s="139">
        <v>0</v>
      </c>
      <c r="K108" s="126"/>
    </row>
    <row r="109" spans="1:11">
      <c r="A109" s="125"/>
      <c r="B109" s="137"/>
      <c r="C109" s="137"/>
      <c r="D109" s="137"/>
      <c r="E109" s="137"/>
      <c r="F109" s="137"/>
      <c r="G109" s="137"/>
      <c r="H109" s="137"/>
      <c r="I109" s="138" t="s">
        <v>263</v>
      </c>
      <c r="J109" s="139">
        <f>SUM(J106:J108)</f>
        <v>394.26746031746029</v>
      </c>
      <c r="K109" s="126"/>
    </row>
    <row r="110" spans="1:11">
      <c r="A110" s="6"/>
      <c r="B110" s="7"/>
      <c r="C110" s="7"/>
      <c r="D110" s="7"/>
      <c r="E110" s="7"/>
      <c r="F110" s="7"/>
      <c r="G110" s="7"/>
      <c r="H110" s="7" t="s">
        <v>919</v>
      </c>
      <c r="I110" s="7"/>
      <c r="J110" s="7"/>
      <c r="K110" s="8"/>
    </row>
    <row r="112" spans="1:11">
      <c r="H112" s="144" t="s">
        <v>849</v>
      </c>
      <c r="I112" s="145">
        <v>394.74</v>
      </c>
    </row>
    <row r="113" spans="8:9">
      <c r="H113" s="146" t="s">
        <v>850</v>
      </c>
      <c r="I113" s="147">
        <f>I112-J109</f>
        <v>0.47253968253971834</v>
      </c>
    </row>
    <row r="115" spans="8:9">
      <c r="H115" s="1" t="s">
        <v>714</v>
      </c>
      <c r="I115" s="102">
        <f>'Tax Invoice'!E14</f>
        <v>37.74</v>
      </c>
    </row>
    <row r="116" spans="8:9">
      <c r="H116" s="1" t="s">
        <v>711</v>
      </c>
      <c r="I116" s="102">
        <f>'Tax Invoice'!M11</f>
        <v>35.39</v>
      </c>
    </row>
    <row r="117" spans="8:9">
      <c r="H117" s="1" t="s">
        <v>715</v>
      </c>
      <c r="I117" s="102">
        <f>I119/I116</f>
        <v>420.45068663464252</v>
      </c>
    </row>
    <row r="118" spans="8:9">
      <c r="H118" s="1" t="s">
        <v>716</v>
      </c>
      <c r="I118" s="102">
        <f>I120/I116</f>
        <v>420.45068663464252</v>
      </c>
    </row>
    <row r="119" spans="8:9">
      <c r="H119" s="1" t="s">
        <v>712</v>
      </c>
      <c r="I119" s="102">
        <f>I120</f>
        <v>14879.7498</v>
      </c>
    </row>
    <row r="120" spans="8:9">
      <c r="H120" s="1" t="s">
        <v>713</v>
      </c>
      <c r="I120" s="102">
        <f>394.27*I115</f>
        <v>14879.7498</v>
      </c>
    </row>
  </sheetData>
  <mergeCells count="82">
    <mergeCell ref="F101:G101"/>
    <mergeCell ref="F102:G102"/>
    <mergeCell ref="F103:G103"/>
    <mergeCell ref="F104:G104"/>
    <mergeCell ref="F105:G105"/>
    <mergeCell ref="F33:G33"/>
    <mergeCell ref="F34:G34"/>
    <mergeCell ref="F35:G3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93:G96"/>
    <mergeCell ref="F97:G100"/>
    <mergeCell ref="F91:G91"/>
    <mergeCell ref="F92:G92"/>
    <mergeCell ref="F86:G86"/>
    <mergeCell ref="F87:G87"/>
    <mergeCell ref="F88:G88"/>
    <mergeCell ref="F89:G89"/>
    <mergeCell ref="F90:G9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1"/>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342</v>
      </c>
      <c r="O1" t="s">
        <v>149</v>
      </c>
      <c r="T1" t="s">
        <v>261</v>
      </c>
      <c r="U1">
        <v>394.74</v>
      </c>
    </row>
    <row r="2" spans="1:21" ht="15.75">
      <c r="A2" s="125"/>
      <c r="B2" s="135" t="s">
        <v>139</v>
      </c>
      <c r="C2" s="131"/>
      <c r="D2" s="131"/>
      <c r="E2" s="131"/>
      <c r="F2" s="131"/>
      <c r="G2" s="131"/>
      <c r="H2" s="131"/>
      <c r="I2" s="136" t="s">
        <v>145</v>
      </c>
      <c r="J2" s="126"/>
      <c r="T2" t="s">
        <v>190</v>
      </c>
      <c r="U2">
        <v>0</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394.74</v>
      </c>
    </row>
    <row r="5" spans="1:21">
      <c r="A5" s="125"/>
      <c r="B5" s="132" t="s">
        <v>142</v>
      </c>
      <c r="C5" s="131"/>
      <c r="D5" s="131"/>
      <c r="E5" s="131"/>
      <c r="F5" s="131"/>
      <c r="G5" s="131"/>
      <c r="H5" s="131"/>
      <c r="I5" s="131"/>
      <c r="J5" s="126"/>
      <c r="S5" t="s">
        <v>839</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69"/>
      <c r="J10" s="126"/>
    </row>
    <row r="11" spans="1:21">
      <c r="A11" s="125"/>
      <c r="B11" s="125" t="s">
        <v>718</v>
      </c>
      <c r="C11" s="131"/>
      <c r="D11" s="131"/>
      <c r="E11" s="126"/>
      <c r="F11" s="127"/>
      <c r="G11" s="127" t="s">
        <v>718</v>
      </c>
      <c r="H11" s="131"/>
      <c r="I11" s="170"/>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c r="C14" s="131"/>
      <c r="D14" s="131"/>
      <c r="E14" s="126"/>
      <c r="F14" s="127"/>
      <c r="G14" s="127" t="s">
        <v>11</v>
      </c>
      <c r="H14" s="131"/>
      <c r="I14" s="171">
        <v>45175</v>
      </c>
      <c r="J14" s="126"/>
    </row>
    <row r="15" spans="1:21">
      <c r="A15" s="125"/>
      <c r="B15" s="6" t="s">
        <v>11</v>
      </c>
      <c r="C15" s="7"/>
      <c r="D15" s="7"/>
      <c r="E15" s="8"/>
      <c r="F15" s="127"/>
      <c r="G15" s="9"/>
      <c r="H15" s="131"/>
      <c r="I15" s="172"/>
      <c r="J15" s="126"/>
    </row>
    <row r="16" spans="1:21">
      <c r="A16" s="125"/>
      <c r="B16" s="131"/>
      <c r="C16" s="131"/>
      <c r="D16" s="131"/>
      <c r="E16" s="131"/>
      <c r="F16" s="131"/>
      <c r="G16" s="131"/>
      <c r="H16" s="134" t="s">
        <v>147</v>
      </c>
      <c r="I16" s="140">
        <v>39889</v>
      </c>
      <c r="J16" s="126"/>
    </row>
    <row r="17" spans="1:16">
      <c r="A17" s="125"/>
      <c r="B17" s="131" t="s">
        <v>721</v>
      </c>
      <c r="C17" s="131"/>
      <c r="D17" s="131"/>
      <c r="E17" s="131"/>
      <c r="F17" s="131"/>
      <c r="G17" s="131"/>
      <c r="H17" s="134" t="s">
        <v>148</v>
      </c>
      <c r="I17" s="140"/>
      <c r="J17" s="126"/>
    </row>
    <row r="18" spans="1:16" ht="18">
      <c r="A18" s="125"/>
      <c r="B18" s="131" t="s">
        <v>722</v>
      </c>
      <c r="C18" s="131"/>
      <c r="D18" s="131"/>
      <c r="E18" s="131"/>
      <c r="F18" s="131"/>
      <c r="G18" s="131"/>
      <c r="H18" s="133" t="s">
        <v>264</v>
      </c>
      <c r="I18" s="115" t="s">
        <v>138</v>
      </c>
      <c r="J18" s="126"/>
    </row>
    <row r="19" spans="1:16">
      <c r="A19" s="125"/>
      <c r="B19" s="131"/>
      <c r="C19" s="131"/>
      <c r="D19" s="131"/>
      <c r="E19" s="131"/>
      <c r="F19" s="131"/>
      <c r="G19" s="131"/>
      <c r="H19" s="131"/>
      <c r="I19" s="131"/>
      <c r="J19" s="126"/>
      <c r="P19">
        <v>45175</v>
      </c>
    </row>
    <row r="20" spans="1:16">
      <c r="A20" s="125"/>
      <c r="B20" s="111" t="s">
        <v>204</v>
      </c>
      <c r="C20" s="111" t="s">
        <v>205</v>
      </c>
      <c r="D20" s="128" t="s">
        <v>206</v>
      </c>
      <c r="E20" s="173" t="s">
        <v>207</v>
      </c>
      <c r="F20" s="174"/>
      <c r="G20" s="111" t="s">
        <v>174</v>
      </c>
      <c r="H20" s="111" t="s">
        <v>208</v>
      </c>
      <c r="I20" s="111" t="s">
        <v>26</v>
      </c>
      <c r="J20" s="126"/>
    </row>
    <row r="21" spans="1:16">
      <c r="A21" s="125"/>
      <c r="B21" s="116"/>
      <c r="C21" s="116"/>
      <c r="D21" s="117"/>
      <c r="E21" s="175"/>
      <c r="F21" s="176"/>
      <c r="G21" s="116" t="s">
        <v>146</v>
      </c>
      <c r="H21" s="116"/>
      <c r="I21" s="116"/>
      <c r="J21" s="126"/>
    </row>
    <row r="22" spans="1:16" ht="48">
      <c r="A22" s="125"/>
      <c r="B22" s="118">
        <v>1</v>
      </c>
      <c r="C22" s="10" t="s">
        <v>723</v>
      </c>
      <c r="D22" s="129" t="s">
        <v>724</v>
      </c>
      <c r="E22" s="167" t="s">
        <v>490</v>
      </c>
      <c r="F22" s="168"/>
      <c r="G22" s="11" t="s">
        <v>725</v>
      </c>
      <c r="H22" s="14">
        <v>0.74</v>
      </c>
      <c r="I22" s="120">
        <f t="shared" ref="I22:I53" si="0">H22*B22</f>
        <v>0.74</v>
      </c>
      <c r="J22" s="126"/>
    </row>
    <row r="23" spans="1:16" ht="48">
      <c r="A23" s="125"/>
      <c r="B23" s="118">
        <v>1</v>
      </c>
      <c r="C23" s="10" t="s">
        <v>723</v>
      </c>
      <c r="D23" s="129" t="s">
        <v>726</v>
      </c>
      <c r="E23" s="167" t="s">
        <v>589</v>
      </c>
      <c r="F23" s="168"/>
      <c r="G23" s="11" t="s">
        <v>725</v>
      </c>
      <c r="H23" s="14">
        <v>0.81</v>
      </c>
      <c r="I23" s="120">
        <f t="shared" si="0"/>
        <v>0.81</v>
      </c>
      <c r="J23" s="126"/>
    </row>
    <row r="24" spans="1:16" ht="48">
      <c r="A24" s="125"/>
      <c r="B24" s="118">
        <v>1</v>
      </c>
      <c r="C24" s="10" t="s">
        <v>723</v>
      </c>
      <c r="D24" s="129" t="s">
        <v>727</v>
      </c>
      <c r="E24" s="167" t="s">
        <v>115</v>
      </c>
      <c r="F24" s="168"/>
      <c r="G24" s="11" t="s">
        <v>725</v>
      </c>
      <c r="H24" s="14">
        <v>1.02</v>
      </c>
      <c r="I24" s="120">
        <f t="shared" si="0"/>
        <v>1.02</v>
      </c>
      <c r="J24" s="126"/>
    </row>
    <row r="25" spans="1:16" ht="48">
      <c r="A25" s="125"/>
      <c r="B25" s="118">
        <v>1</v>
      </c>
      <c r="C25" s="10" t="s">
        <v>723</v>
      </c>
      <c r="D25" s="129" t="s">
        <v>728</v>
      </c>
      <c r="E25" s="167" t="s">
        <v>729</v>
      </c>
      <c r="F25" s="168"/>
      <c r="G25" s="11" t="s">
        <v>725</v>
      </c>
      <c r="H25" s="14">
        <v>1.26</v>
      </c>
      <c r="I25" s="120">
        <f t="shared" si="0"/>
        <v>1.26</v>
      </c>
      <c r="J25" s="126"/>
    </row>
    <row r="26" spans="1:16" ht="72">
      <c r="A26" s="125"/>
      <c r="B26" s="118">
        <v>4</v>
      </c>
      <c r="C26" s="10" t="s">
        <v>730</v>
      </c>
      <c r="D26" s="129" t="s">
        <v>300</v>
      </c>
      <c r="E26" s="167"/>
      <c r="F26" s="168"/>
      <c r="G26" s="11" t="s">
        <v>731</v>
      </c>
      <c r="H26" s="14">
        <v>0.63</v>
      </c>
      <c r="I26" s="120">
        <f t="shared" si="0"/>
        <v>2.52</v>
      </c>
      <c r="J26" s="126"/>
    </row>
    <row r="27" spans="1:16" ht="240">
      <c r="A27" s="125"/>
      <c r="B27" s="118">
        <v>4</v>
      </c>
      <c r="C27" s="10" t="s">
        <v>732</v>
      </c>
      <c r="D27" s="129" t="s">
        <v>733</v>
      </c>
      <c r="E27" s="167" t="s">
        <v>245</v>
      </c>
      <c r="F27" s="168"/>
      <c r="G27" s="11" t="s">
        <v>734</v>
      </c>
      <c r="H27" s="14">
        <v>1.22</v>
      </c>
      <c r="I27" s="120">
        <f t="shared" si="0"/>
        <v>4.88</v>
      </c>
      <c r="J27" s="126"/>
    </row>
    <row r="28" spans="1:16" ht="144">
      <c r="A28" s="125"/>
      <c r="B28" s="118">
        <v>1</v>
      </c>
      <c r="C28" s="10" t="s">
        <v>735</v>
      </c>
      <c r="D28" s="129" t="s">
        <v>736</v>
      </c>
      <c r="E28" s="167" t="s">
        <v>245</v>
      </c>
      <c r="F28" s="168"/>
      <c r="G28" s="11" t="s">
        <v>737</v>
      </c>
      <c r="H28" s="14">
        <v>38.299999999999997</v>
      </c>
      <c r="I28" s="120">
        <f t="shared" si="0"/>
        <v>38.299999999999997</v>
      </c>
      <c r="J28" s="126"/>
    </row>
    <row r="29" spans="1:16" ht="180">
      <c r="A29" s="125"/>
      <c r="B29" s="118">
        <v>4</v>
      </c>
      <c r="C29" s="10" t="s">
        <v>668</v>
      </c>
      <c r="D29" s="129" t="s">
        <v>31</v>
      </c>
      <c r="E29" s="167" t="s">
        <v>112</v>
      </c>
      <c r="F29" s="168"/>
      <c r="G29" s="11" t="s">
        <v>738</v>
      </c>
      <c r="H29" s="14">
        <v>0.84</v>
      </c>
      <c r="I29" s="120">
        <f t="shared" si="0"/>
        <v>3.36</v>
      </c>
      <c r="J29" s="126"/>
    </row>
    <row r="30" spans="1:16" ht="180">
      <c r="A30" s="125"/>
      <c r="B30" s="118">
        <v>4</v>
      </c>
      <c r="C30" s="10" t="s">
        <v>668</v>
      </c>
      <c r="D30" s="129" t="s">
        <v>31</v>
      </c>
      <c r="E30" s="167" t="s">
        <v>220</v>
      </c>
      <c r="F30" s="168"/>
      <c r="G30" s="11" t="s">
        <v>738</v>
      </c>
      <c r="H30" s="14">
        <v>0.84</v>
      </c>
      <c r="I30" s="120">
        <f t="shared" si="0"/>
        <v>3.36</v>
      </c>
      <c r="J30" s="126"/>
    </row>
    <row r="31" spans="1:16" ht="180">
      <c r="A31" s="125"/>
      <c r="B31" s="118">
        <v>4</v>
      </c>
      <c r="C31" s="10" t="s">
        <v>668</v>
      </c>
      <c r="D31" s="129" t="s">
        <v>31</v>
      </c>
      <c r="E31" s="167" t="s">
        <v>276</v>
      </c>
      <c r="F31" s="168"/>
      <c r="G31" s="11" t="s">
        <v>738</v>
      </c>
      <c r="H31" s="14">
        <v>0.84</v>
      </c>
      <c r="I31" s="120">
        <f t="shared" si="0"/>
        <v>3.36</v>
      </c>
      <c r="J31" s="126"/>
    </row>
    <row r="32" spans="1:16" ht="108">
      <c r="A32" s="125"/>
      <c r="B32" s="118">
        <v>4</v>
      </c>
      <c r="C32" s="10" t="s">
        <v>739</v>
      </c>
      <c r="D32" s="129" t="s">
        <v>31</v>
      </c>
      <c r="E32" s="167"/>
      <c r="F32" s="168"/>
      <c r="G32" s="11" t="s">
        <v>740</v>
      </c>
      <c r="H32" s="14">
        <v>0.41</v>
      </c>
      <c r="I32" s="120">
        <f t="shared" si="0"/>
        <v>1.64</v>
      </c>
      <c r="J32" s="126"/>
    </row>
    <row r="33" spans="1:10" ht="120">
      <c r="A33" s="125"/>
      <c r="B33" s="118">
        <v>4</v>
      </c>
      <c r="C33" s="10" t="s">
        <v>741</v>
      </c>
      <c r="D33" s="129" t="s">
        <v>30</v>
      </c>
      <c r="E33" s="167" t="s">
        <v>279</v>
      </c>
      <c r="F33" s="168"/>
      <c r="G33" s="11" t="s">
        <v>742</v>
      </c>
      <c r="H33" s="14">
        <v>0.57999999999999996</v>
      </c>
      <c r="I33" s="120">
        <f t="shared" si="0"/>
        <v>2.3199999999999998</v>
      </c>
      <c r="J33" s="126"/>
    </row>
    <row r="34" spans="1:10" ht="120">
      <c r="A34" s="125"/>
      <c r="B34" s="118">
        <v>4</v>
      </c>
      <c r="C34" s="10" t="s">
        <v>741</v>
      </c>
      <c r="D34" s="129" t="s">
        <v>30</v>
      </c>
      <c r="E34" s="167" t="s">
        <v>278</v>
      </c>
      <c r="F34" s="168"/>
      <c r="G34" s="11" t="s">
        <v>742</v>
      </c>
      <c r="H34" s="14">
        <v>0.57999999999999996</v>
      </c>
      <c r="I34" s="120">
        <f t="shared" si="0"/>
        <v>2.3199999999999998</v>
      </c>
      <c r="J34" s="126"/>
    </row>
    <row r="35" spans="1:10" ht="120">
      <c r="A35" s="125"/>
      <c r="B35" s="118">
        <v>4</v>
      </c>
      <c r="C35" s="10" t="s">
        <v>743</v>
      </c>
      <c r="D35" s="129" t="s">
        <v>30</v>
      </c>
      <c r="E35" s="167" t="s">
        <v>279</v>
      </c>
      <c r="F35" s="168"/>
      <c r="G35" s="11" t="s">
        <v>744</v>
      </c>
      <c r="H35" s="14">
        <v>0.57999999999999996</v>
      </c>
      <c r="I35" s="120">
        <f t="shared" si="0"/>
        <v>2.3199999999999998</v>
      </c>
      <c r="J35" s="126"/>
    </row>
    <row r="36" spans="1:10" ht="120">
      <c r="A36" s="125"/>
      <c r="B36" s="118">
        <v>4</v>
      </c>
      <c r="C36" s="10" t="s">
        <v>743</v>
      </c>
      <c r="D36" s="129" t="s">
        <v>30</v>
      </c>
      <c r="E36" s="167" t="s">
        <v>278</v>
      </c>
      <c r="F36" s="168"/>
      <c r="G36" s="11" t="s">
        <v>744</v>
      </c>
      <c r="H36" s="14">
        <v>0.57999999999999996</v>
      </c>
      <c r="I36" s="120">
        <f t="shared" si="0"/>
        <v>2.3199999999999998</v>
      </c>
      <c r="J36" s="126"/>
    </row>
    <row r="37" spans="1:10" ht="240">
      <c r="A37" s="125"/>
      <c r="B37" s="118">
        <v>4</v>
      </c>
      <c r="C37" s="10" t="s">
        <v>745</v>
      </c>
      <c r="D37" s="129" t="s">
        <v>31</v>
      </c>
      <c r="E37" s="167" t="s">
        <v>642</v>
      </c>
      <c r="F37" s="168"/>
      <c r="G37" s="11" t="s">
        <v>746</v>
      </c>
      <c r="H37" s="14">
        <v>2.02</v>
      </c>
      <c r="I37" s="120">
        <f t="shared" si="0"/>
        <v>8.08</v>
      </c>
      <c r="J37" s="126"/>
    </row>
    <row r="38" spans="1:10" ht="204">
      <c r="A38" s="125"/>
      <c r="B38" s="118">
        <v>4</v>
      </c>
      <c r="C38" s="10" t="s">
        <v>747</v>
      </c>
      <c r="D38" s="129" t="s">
        <v>31</v>
      </c>
      <c r="E38" s="167" t="s">
        <v>245</v>
      </c>
      <c r="F38" s="168"/>
      <c r="G38" s="11" t="s">
        <v>748</v>
      </c>
      <c r="H38" s="14">
        <v>1.81</v>
      </c>
      <c r="I38" s="120">
        <f t="shared" si="0"/>
        <v>7.24</v>
      </c>
      <c r="J38" s="126"/>
    </row>
    <row r="39" spans="1:10" ht="204">
      <c r="A39" s="125"/>
      <c r="B39" s="118">
        <v>4</v>
      </c>
      <c r="C39" s="10" t="s">
        <v>747</v>
      </c>
      <c r="D39" s="129" t="s">
        <v>31</v>
      </c>
      <c r="E39" s="167" t="s">
        <v>749</v>
      </c>
      <c r="F39" s="168"/>
      <c r="G39" s="11" t="s">
        <v>748</v>
      </c>
      <c r="H39" s="14">
        <v>1.81</v>
      </c>
      <c r="I39" s="120">
        <f t="shared" si="0"/>
        <v>7.24</v>
      </c>
      <c r="J39" s="126"/>
    </row>
    <row r="40" spans="1:10" ht="264">
      <c r="A40" s="125"/>
      <c r="B40" s="118">
        <v>4</v>
      </c>
      <c r="C40" s="10" t="s">
        <v>750</v>
      </c>
      <c r="D40" s="129" t="s">
        <v>279</v>
      </c>
      <c r="E40" s="167" t="s">
        <v>31</v>
      </c>
      <c r="F40" s="168"/>
      <c r="G40" s="11" t="s">
        <v>840</v>
      </c>
      <c r="H40" s="14">
        <v>2.44</v>
      </c>
      <c r="I40" s="120">
        <f t="shared" si="0"/>
        <v>9.76</v>
      </c>
      <c r="J40" s="126"/>
    </row>
    <row r="41" spans="1:10" ht="108">
      <c r="A41" s="125"/>
      <c r="B41" s="118">
        <v>4</v>
      </c>
      <c r="C41" s="10" t="s">
        <v>751</v>
      </c>
      <c r="D41" s="129" t="s">
        <v>31</v>
      </c>
      <c r="E41" s="167" t="s">
        <v>279</v>
      </c>
      <c r="F41" s="168"/>
      <c r="G41" s="11" t="s">
        <v>752</v>
      </c>
      <c r="H41" s="14">
        <v>0.74</v>
      </c>
      <c r="I41" s="120">
        <f t="shared" si="0"/>
        <v>2.96</v>
      </c>
      <c r="J41" s="126"/>
    </row>
    <row r="42" spans="1:10" ht="108">
      <c r="A42" s="125"/>
      <c r="B42" s="118">
        <v>4</v>
      </c>
      <c r="C42" s="10" t="s">
        <v>751</v>
      </c>
      <c r="D42" s="129" t="s">
        <v>31</v>
      </c>
      <c r="E42" s="167" t="s">
        <v>278</v>
      </c>
      <c r="F42" s="168"/>
      <c r="G42" s="11" t="s">
        <v>752</v>
      </c>
      <c r="H42" s="14">
        <v>0.74</v>
      </c>
      <c r="I42" s="120">
        <f t="shared" si="0"/>
        <v>2.96</v>
      </c>
      <c r="J42" s="126"/>
    </row>
    <row r="43" spans="1:10" ht="120">
      <c r="A43" s="125"/>
      <c r="B43" s="118">
        <v>4</v>
      </c>
      <c r="C43" s="10" t="s">
        <v>59</v>
      </c>
      <c r="D43" s="129" t="s">
        <v>30</v>
      </c>
      <c r="E43" s="167" t="s">
        <v>279</v>
      </c>
      <c r="F43" s="168"/>
      <c r="G43" s="11" t="s">
        <v>753</v>
      </c>
      <c r="H43" s="14">
        <v>0.57999999999999996</v>
      </c>
      <c r="I43" s="120">
        <f t="shared" si="0"/>
        <v>2.3199999999999998</v>
      </c>
      <c r="J43" s="126"/>
    </row>
    <row r="44" spans="1:10" ht="120">
      <c r="A44" s="125"/>
      <c r="B44" s="118">
        <v>4</v>
      </c>
      <c r="C44" s="10" t="s">
        <v>59</v>
      </c>
      <c r="D44" s="129" t="s">
        <v>30</v>
      </c>
      <c r="E44" s="167" t="s">
        <v>278</v>
      </c>
      <c r="F44" s="168"/>
      <c r="G44" s="11" t="s">
        <v>753</v>
      </c>
      <c r="H44" s="14">
        <v>0.57999999999999996</v>
      </c>
      <c r="I44" s="120">
        <f t="shared" si="0"/>
        <v>2.3199999999999998</v>
      </c>
      <c r="J44" s="126"/>
    </row>
    <row r="45" spans="1:10" ht="120">
      <c r="A45" s="125"/>
      <c r="B45" s="118">
        <v>4</v>
      </c>
      <c r="C45" s="10" t="s">
        <v>59</v>
      </c>
      <c r="D45" s="129" t="s">
        <v>31</v>
      </c>
      <c r="E45" s="167" t="s">
        <v>279</v>
      </c>
      <c r="F45" s="168"/>
      <c r="G45" s="11" t="s">
        <v>753</v>
      </c>
      <c r="H45" s="14">
        <v>0.57999999999999996</v>
      </c>
      <c r="I45" s="120">
        <f t="shared" si="0"/>
        <v>2.3199999999999998</v>
      </c>
      <c r="J45" s="126"/>
    </row>
    <row r="46" spans="1:10" ht="120">
      <c r="A46" s="125"/>
      <c r="B46" s="118">
        <v>4</v>
      </c>
      <c r="C46" s="10" t="s">
        <v>59</v>
      </c>
      <c r="D46" s="129" t="s">
        <v>31</v>
      </c>
      <c r="E46" s="167" t="s">
        <v>278</v>
      </c>
      <c r="F46" s="168"/>
      <c r="G46" s="11" t="s">
        <v>753</v>
      </c>
      <c r="H46" s="14">
        <v>0.57999999999999996</v>
      </c>
      <c r="I46" s="120">
        <f t="shared" si="0"/>
        <v>2.3199999999999998</v>
      </c>
      <c r="J46" s="126"/>
    </row>
    <row r="47" spans="1:10" ht="120">
      <c r="A47" s="125"/>
      <c r="B47" s="118">
        <v>4</v>
      </c>
      <c r="C47" s="10" t="s">
        <v>59</v>
      </c>
      <c r="D47" s="129" t="s">
        <v>32</v>
      </c>
      <c r="E47" s="167" t="s">
        <v>279</v>
      </c>
      <c r="F47" s="168"/>
      <c r="G47" s="11" t="s">
        <v>753</v>
      </c>
      <c r="H47" s="14">
        <v>0.57999999999999996</v>
      </c>
      <c r="I47" s="120">
        <f t="shared" si="0"/>
        <v>2.3199999999999998</v>
      </c>
      <c r="J47" s="126"/>
    </row>
    <row r="48" spans="1:10" ht="120">
      <c r="A48" s="125"/>
      <c r="B48" s="118">
        <v>4</v>
      </c>
      <c r="C48" s="10" t="s">
        <v>59</v>
      </c>
      <c r="D48" s="129" t="s">
        <v>32</v>
      </c>
      <c r="E48" s="167" t="s">
        <v>278</v>
      </c>
      <c r="F48" s="168"/>
      <c r="G48" s="11" t="s">
        <v>753</v>
      </c>
      <c r="H48" s="14">
        <v>0.57999999999999996</v>
      </c>
      <c r="I48" s="120">
        <f t="shared" si="0"/>
        <v>2.3199999999999998</v>
      </c>
      <c r="J48" s="126"/>
    </row>
    <row r="49" spans="1:10" ht="144">
      <c r="A49" s="125"/>
      <c r="B49" s="118">
        <v>4</v>
      </c>
      <c r="C49" s="10" t="s">
        <v>754</v>
      </c>
      <c r="D49" s="129" t="s">
        <v>30</v>
      </c>
      <c r="E49" s="167" t="s">
        <v>279</v>
      </c>
      <c r="F49" s="168"/>
      <c r="G49" s="11" t="s">
        <v>755</v>
      </c>
      <c r="H49" s="14">
        <v>0.57999999999999996</v>
      </c>
      <c r="I49" s="120">
        <f t="shared" si="0"/>
        <v>2.3199999999999998</v>
      </c>
      <c r="J49" s="126"/>
    </row>
    <row r="50" spans="1:10" ht="144">
      <c r="A50" s="125"/>
      <c r="B50" s="118">
        <v>4</v>
      </c>
      <c r="C50" s="10" t="s">
        <v>754</v>
      </c>
      <c r="D50" s="129" t="s">
        <v>30</v>
      </c>
      <c r="E50" s="167" t="s">
        <v>278</v>
      </c>
      <c r="F50" s="168"/>
      <c r="G50" s="11" t="s">
        <v>755</v>
      </c>
      <c r="H50" s="14">
        <v>0.57999999999999996</v>
      </c>
      <c r="I50" s="120">
        <f t="shared" si="0"/>
        <v>2.3199999999999998</v>
      </c>
      <c r="J50" s="126"/>
    </row>
    <row r="51" spans="1:10" ht="144">
      <c r="A51" s="125"/>
      <c r="B51" s="118">
        <v>4</v>
      </c>
      <c r="C51" s="10" t="s">
        <v>754</v>
      </c>
      <c r="D51" s="129" t="s">
        <v>31</v>
      </c>
      <c r="E51" s="167" t="s">
        <v>279</v>
      </c>
      <c r="F51" s="168"/>
      <c r="G51" s="11" t="s">
        <v>755</v>
      </c>
      <c r="H51" s="14">
        <v>0.57999999999999996</v>
      </c>
      <c r="I51" s="120">
        <f t="shared" si="0"/>
        <v>2.3199999999999998</v>
      </c>
      <c r="J51" s="126"/>
    </row>
    <row r="52" spans="1:10" ht="144">
      <c r="A52" s="125"/>
      <c r="B52" s="118">
        <v>4</v>
      </c>
      <c r="C52" s="10" t="s">
        <v>754</v>
      </c>
      <c r="D52" s="129" t="s">
        <v>31</v>
      </c>
      <c r="E52" s="167" t="s">
        <v>278</v>
      </c>
      <c r="F52" s="168"/>
      <c r="G52" s="11" t="s">
        <v>755</v>
      </c>
      <c r="H52" s="14">
        <v>0.57999999999999996</v>
      </c>
      <c r="I52" s="120">
        <f t="shared" si="0"/>
        <v>2.3199999999999998</v>
      </c>
      <c r="J52" s="126"/>
    </row>
    <row r="53" spans="1:10" ht="144">
      <c r="A53" s="125"/>
      <c r="B53" s="118">
        <v>4</v>
      </c>
      <c r="C53" s="10" t="s">
        <v>754</v>
      </c>
      <c r="D53" s="129" t="s">
        <v>32</v>
      </c>
      <c r="E53" s="167" t="s">
        <v>279</v>
      </c>
      <c r="F53" s="168"/>
      <c r="G53" s="11" t="s">
        <v>755</v>
      </c>
      <c r="H53" s="14">
        <v>0.57999999999999996</v>
      </c>
      <c r="I53" s="120">
        <f t="shared" si="0"/>
        <v>2.3199999999999998</v>
      </c>
      <c r="J53" s="126"/>
    </row>
    <row r="54" spans="1:10" ht="144">
      <c r="A54" s="125"/>
      <c r="B54" s="118">
        <v>4</v>
      </c>
      <c r="C54" s="10" t="s">
        <v>754</v>
      </c>
      <c r="D54" s="129" t="s">
        <v>32</v>
      </c>
      <c r="E54" s="167" t="s">
        <v>278</v>
      </c>
      <c r="F54" s="168"/>
      <c r="G54" s="11" t="s">
        <v>755</v>
      </c>
      <c r="H54" s="14">
        <v>0.57999999999999996</v>
      </c>
      <c r="I54" s="120">
        <f t="shared" ref="I54:I85" si="1">H54*B54</f>
        <v>2.3199999999999998</v>
      </c>
      <c r="J54" s="126"/>
    </row>
    <row r="55" spans="1:10" ht="132">
      <c r="A55" s="125"/>
      <c r="B55" s="118">
        <v>1</v>
      </c>
      <c r="C55" s="10" t="s">
        <v>756</v>
      </c>
      <c r="D55" s="129" t="s">
        <v>53</v>
      </c>
      <c r="E55" s="167"/>
      <c r="F55" s="168"/>
      <c r="G55" s="11" t="s">
        <v>757</v>
      </c>
      <c r="H55" s="14">
        <v>6.35</v>
      </c>
      <c r="I55" s="120">
        <f t="shared" si="1"/>
        <v>6.35</v>
      </c>
      <c r="J55" s="126"/>
    </row>
    <row r="56" spans="1:10" ht="132">
      <c r="A56" s="125"/>
      <c r="B56" s="118">
        <v>4</v>
      </c>
      <c r="C56" s="10" t="s">
        <v>758</v>
      </c>
      <c r="D56" s="129" t="s">
        <v>279</v>
      </c>
      <c r="E56" s="167"/>
      <c r="F56" s="168"/>
      <c r="G56" s="11" t="s">
        <v>759</v>
      </c>
      <c r="H56" s="14">
        <v>4.6900000000000004</v>
      </c>
      <c r="I56" s="120">
        <f t="shared" si="1"/>
        <v>18.760000000000002</v>
      </c>
      <c r="J56" s="126"/>
    </row>
    <row r="57" spans="1:10" ht="180">
      <c r="A57" s="125"/>
      <c r="B57" s="118">
        <v>4</v>
      </c>
      <c r="C57" s="10" t="s">
        <v>760</v>
      </c>
      <c r="D57" s="129" t="s">
        <v>30</v>
      </c>
      <c r="E57" s="167"/>
      <c r="F57" s="168"/>
      <c r="G57" s="11" t="s">
        <v>761</v>
      </c>
      <c r="H57" s="14">
        <v>0.82</v>
      </c>
      <c r="I57" s="120">
        <f t="shared" si="1"/>
        <v>3.28</v>
      </c>
      <c r="J57" s="126"/>
    </row>
    <row r="58" spans="1:10" ht="144">
      <c r="A58" s="125"/>
      <c r="B58" s="118">
        <v>20</v>
      </c>
      <c r="C58" s="10" t="s">
        <v>762</v>
      </c>
      <c r="D58" s="129" t="s">
        <v>578</v>
      </c>
      <c r="E58" s="167" t="s">
        <v>245</v>
      </c>
      <c r="F58" s="168"/>
      <c r="G58" s="11" t="s">
        <v>763</v>
      </c>
      <c r="H58" s="14">
        <v>0.78</v>
      </c>
      <c r="I58" s="120">
        <f t="shared" si="1"/>
        <v>15.600000000000001</v>
      </c>
      <c r="J58" s="126"/>
    </row>
    <row r="59" spans="1:10" ht="144">
      <c r="A59" s="125"/>
      <c r="B59" s="118">
        <v>20</v>
      </c>
      <c r="C59" s="10" t="s">
        <v>762</v>
      </c>
      <c r="D59" s="129" t="s">
        <v>736</v>
      </c>
      <c r="E59" s="167" t="s">
        <v>245</v>
      </c>
      <c r="F59" s="168"/>
      <c r="G59" s="11" t="s">
        <v>763</v>
      </c>
      <c r="H59" s="14">
        <v>1.03</v>
      </c>
      <c r="I59" s="120">
        <f t="shared" si="1"/>
        <v>20.6</v>
      </c>
      <c r="J59" s="126"/>
    </row>
    <row r="60" spans="1:10" ht="384">
      <c r="A60" s="125"/>
      <c r="B60" s="118">
        <v>8</v>
      </c>
      <c r="C60" s="10" t="s">
        <v>764</v>
      </c>
      <c r="D60" s="129" t="s">
        <v>736</v>
      </c>
      <c r="E60" s="167" t="s">
        <v>112</v>
      </c>
      <c r="F60" s="168"/>
      <c r="G60" s="11" t="s">
        <v>765</v>
      </c>
      <c r="H60" s="14">
        <v>0.87</v>
      </c>
      <c r="I60" s="120">
        <f t="shared" si="1"/>
        <v>6.96</v>
      </c>
      <c r="J60" s="126"/>
    </row>
    <row r="61" spans="1:10" ht="324">
      <c r="A61" s="125"/>
      <c r="B61" s="118">
        <v>20</v>
      </c>
      <c r="C61" s="10" t="s">
        <v>766</v>
      </c>
      <c r="D61" s="129"/>
      <c r="E61" s="167"/>
      <c r="F61" s="168"/>
      <c r="G61" s="11" t="s">
        <v>767</v>
      </c>
      <c r="H61" s="14">
        <v>0.28000000000000003</v>
      </c>
      <c r="I61" s="120">
        <f t="shared" si="1"/>
        <v>5.6000000000000005</v>
      </c>
      <c r="J61" s="126"/>
    </row>
    <row r="62" spans="1:10" ht="228">
      <c r="A62" s="125"/>
      <c r="B62" s="118">
        <v>1</v>
      </c>
      <c r="C62" s="10" t="s">
        <v>768</v>
      </c>
      <c r="D62" s="129" t="s">
        <v>30</v>
      </c>
      <c r="E62" s="167" t="s">
        <v>112</v>
      </c>
      <c r="F62" s="168"/>
      <c r="G62" s="11" t="s">
        <v>769</v>
      </c>
      <c r="H62" s="14">
        <v>2.37</v>
      </c>
      <c r="I62" s="120">
        <f t="shared" si="1"/>
        <v>2.37</v>
      </c>
      <c r="J62" s="126"/>
    </row>
    <row r="63" spans="1:10" ht="168">
      <c r="A63" s="125"/>
      <c r="B63" s="118">
        <v>4</v>
      </c>
      <c r="C63" s="10" t="s">
        <v>770</v>
      </c>
      <c r="D63" s="129" t="s">
        <v>641</v>
      </c>
      <c r="E63" s="167" t="s">
        <v>31</v>
      </c>
      <c r="F63" s="168"/>
      <c r="G63" s="11" t="s">
        <v>771</v>
      </c>
      <c r="H63" s="14">
        <v>1.92</v>
      </c>
      <c r="I63" s="120">
        <f t="shared" si="1"/>
        <v>7.68</v>
      </c>
      <c r="J63" s="126"/>
    </row>
    <row r="64" spans="1:10" ht="204">
      <c r="A64" s="125"/>
      <c r="B64" s="118">
        <v>4</v>
      </c>
      <c r="C64" s="10" t="s">
        <v>772</v>
      </c>
      <c r="D64" s="129" t="s">
        <v>31</v>
      </c>
      <c r="E64" s="167" t="s">
        <v>534</v>
      </c>
      <c r="F64" s="168"/>
      <c r="G64" s="11" t="s">
        <v>773</v>
      </c>
      <c r="H64" s="14">
        <v>3.96</v>
      </c>
      <c r="I64" s="120">
        <f t="shared" si="1"/>
        <v>15.84</v>
      </c>
      <c r="J64" s="126"/>
    </row>
    <row r="65" spans="1:10" ht="180">
      <c r="A65" s="125"/>
      <c r="B65" s="118">
        <v>4</v>
      </c>
      <c r="C65" s="10" t="s">
        <v>774</v>
      </c>
      <c r="D65" s="129" t="s">
        <v>31</v>
      </c>
      <c r="E65" s="167" t="s">
        <v>749</v>
      </c>
      <c r="F65" s="168"/>
      <c r="G65" s="11" t="s">
        <v>775</v>
      </c>
      <c r="H65" s="14">
        <v>2.44</v>
      </c>
      <c r="I65" s="120">
        <f t="shared" si="1"/>
        <v>9.76</v>
      </c>
      <c r="J65" s="126"/>
    </row>
    <row r="66" spans="1:10" ht="216">
      <c r="A66" s="125"/>
      <c r="B66" s="118">
        <v>4</v>
      </c>
      <c r="C66" s="10" t="s">
        <v>776</v>
      </c>
      <c r="D66" s="129" t="s">
        <v>31</v>
      </c>
      <c r="E66" s="167"/>
      <c r="F66" s="168"/>
      <c r="G66" s="11" t="s">
        <v>841</v>
      </c>
      <c r="H66" s="14">
        <v>0.9</v>
      </c>
      <c r="I66" s="120">
        <f t="shared" si="1"/>
        <v>3.6</v>
      </c>
      <c r="J66" s="126"/>
    </row>
    <row r="67" spans="1:10" ht="168">
      <c r="A67" s="125"/>
      <c r="B67" s="118">
        <v>4</v>
      </c>
      <c r="C67" s="10" t="s">
        <v>777</v>
      </c>
      <c r="D67" s="129" t="s">
        <v>279</v>
      </c>
      <c r="E67" s="167"/>
      <c r="F67" s="168"/>
      <c r="G67" s="11" t="s">
        <v>842</v>
      </c>
      <c r="H67" s="14">
        <v>0.74</v>
      </c>
      <c r="I67" s="120">
        <f t="shared" si="1"/>
        <v>2.96</v>
      </c>
      <c r="J67" s="126"/>
    </row>
    <row r="68" spans="1:10" ht="192">
      <c r="A68" s="125"/>
      <c r="B68" s="118">
        <v>4</v>
      </c>
      <c r="C68" s="10" t="s">
        <v>778</v>
      </c>
      <c r="D68" s="129"/>
      <c r="E68" s="167"/>
      <c r="F68" s="168"/>
      <c r="G68" s="11" t="s">
        <v>843</v>
      </c>
      <c r="H68" s="14">
        <v>0.74</v>
      </c>
      <c r="I68" s="120">
        <f t="shared" si="1"/>
        <v>2.96</v>
      </c>
      <c r="J68" s="126"/>
    </row>
    <row r="69" spans="1:10" ht="144">
      <c r="A69" s="125"/>
      <c r="B69" s="118">
        <v>4</v>
      </c>
      <c r="C69" s="10" t="s">
        <v>779</v>
      </c>
      <c r="D69" s="129"/>
      <c r="E69" s="167"/>
      <c r="F69" s="168"/>
      <c r="G69" s="11" t="s">
        <v>844</v>
      </c>
      <c r="H69" s="14">
        <v>0.42</v>
      </c>
      <c r="I69" s="120">
        <f t="shared" si="1"/>
        <v>1.68</v>
      </c>
      <c r="J69" s="126"/>
    </row>
    <row r="70" spans="1:10" ht="156">
      <c r="A70" s="125"/>
      <c r="B70" s="118">
        <v>4</v>
      </c>
      <c r="C70" s="10" t="s">
        <v>780</v>
      </c>
      <c r="D70" s="129"/>
      <c r="E70" s="167"/>
      <c r="F70" s="168"/>
      <c r="G70" s="11" t="s">
        <v>845</v>
      </c>
      <c r="H70" s="14">
        <v>0.65</v>
      </c>
      <c r="I70" s="120">
        <f t="shared" si="1"/>
        <v>2.6</v>
      </c>
      <c r="J70" s="126"/>
    </row>
    <row r="71" spans="1:10" ht="72">
      <c r="A71" s="125"/>
      <c r="B71" s="118">
        <v>4</v>
      </c>
      <c r="C71" s="10" t="s">
        <v>781</v>
      </c>
      <c r="D71" s="129" t="s">
        <v>30</v>
      </c>
      <c r="E71" s="167"/>
      <c r="F71" s="168"/>
      <c r="G71" s="11" t="s">
        <v>782</v>
      </c>
      <c r="H71" s="14">
        <v>1.1599999999999999</v>
      </c>
      <c r="I71" s="120">
        <f t="shared" si="1"/>
        <v>4.6399999999999997</v>
      </c>
      <c r="J71" s="126"/>
    </row>
    <row r="72" spans="1:10" ht="72">
      <c r="A72" s="125"/>
      <c r="B72" s="118">
        <v>4</v>
      </c>
      <c r="C72" s="10" t="s">
        <v>781</v>
      </c>
      <c r="D72" s="129" t="s">
        <v>31</v>
      </c>
      <c r="E72" s="167"/>
      <c r="F72" s="168"/>
      <c r="G72" s="11" t="s">
        <v>782</v>
      </c>
      <c r="H72" s="14">
        <v>1.1599999999999999</v>
      </c>
      <c r="I72" s="120">
        <f t="shared" si="1"/>
        <v>4.6399999999999997</v>
      </c>
      <c r="J72" s="126"/>
    </row>
    <row r="73" spans="1:10" ht="108">
      <c r="A73" s="125"/>
      <c r="B73" s="118">
        <v>2</v>
      </c>
      <c r="C73" s="10" t="s">
        <v>783</v>
      </c>
      <c r="D73" s="129" t="s">
        <v>784</v>
      </c>
      <c r="E73" s="167"/>
      <c r="F73" s="168"/>
      <c r="G73" s="11" t="s">
        <v>785</v>
      </c>
      <c r="H73" s="14">
        <v>1.65</v>
      </c>
      <c r="I73" s="120">
        <f t="shared" si="1"/>
        <v>3.3</v>
      </c>
      <c r="J73" s="126"/>
    </row>
    <row r="74" spans="1:10" ht="108">
      <c r="A74" s="125"/>
      <c r="B74" s="118">
        <v>2</v>
      </c>
      <c r="C74" s="10" t="s">
        <v>783</v>
      </c>
      <c r="D74" s="129" t="s">
        <v>786</v>
      </c>
      <c r="E74" s="167"/>
      <c r="F74" s="168"/>
      <c r="G74" s="11" t="s">
        <v>785</v>
      </c>
      <c r="H74" s="14">
        <v>1.75</v>
      </c>
      <c r="I74" s="120">
        <f t="shared" si="1"/>
        <v>3.5</v>
      </c>
      <c r="J74" s="126"/>
    </row>
    <row r="75" spans="1:10" ht="108">
      <c r="A75" s="125"/>
      <c r="B75" s="118">
        <v>2</v>
      </c>
      <c r="C75" s="10" t="s">
        <v>783</v>
      </c>
      <c r="D75" s="129" t="s">
        <v>787</v>
      </c>
      <c r="E75" s="167"/>
      <c r="F75" s="168"/>
      <c r="G75" s="11" t="s">
        <v>785</v>
      </c>
      <c r="H75" s="14">
        <v>1.85</v>
      </c>
      <c r="I75" s="120">
        <f t="shared" si="1"/>
        <v>3.7</v>
      </c>
      <c r="J75" s="126"/>
    </row>
    <row r="76" spans="1:10" ht="72">
      <c r="A76" s="125"/>
      <c r="B76" s="118">
        <v>2</v>
      </c>
      <c r="C76" s="10" t="s">
        <v>788</v>
      </c>
      <c r="D76" s="129" t="s">
        <v>784</v>
      </c>
      <c r="E76" s="167" t="s">
        <v>279</v>
      </c>
      <c r="F76" s="168"/>
      <c r="G76" s="11" t="s">
        <v>789</v>
      </c>
      <c r="H76" s="14">
        <v>0.37</v>
      </c>
      <c r="I76" s="120">
        <f t="shared" si="1"/>
        <v>0.74</v>
      </c>
      <c r="J76" s="126"/>
    </row>
    <row r="77" spans="1:10" ht="72">
      <c r="A77" s="125"/>
      <c r="B77" s="118">
        <v>2</v>
      </c>
      <c r="C77" s="10" t="s">
        <v>788</v>
      </c>
      <c r="D77" s="129" t="s">
        <v>786</v>
      </c>
      <c r="E77" s="167" t="s">
        <v>279</v>
      </c>
      <c r="F77" s="168"/>
      <c r="G77" s="11" t="s">
        <v>789</v>
      </c>
      <c r="H77" s="14">
        <v>0.41</v>
      </c>
      <c r="I77" s="120">
        <f t="shared" si="1"/>
        <v>0.82</v>
      </c>
      <c r="J77" s="126"/>
    </row>
    <row r="78" spans="1:10" ht="72">
      <c r="A78" s="125"/>
      <c r="B78" s="118">
        <v>2</v>
      </c>
      <c r="C78" s="10" t="s">
        <v>788</v>
      </c>
      <c r="D78" s="129" t="s">
        <v>787</v>
      </c>
      <c r="E78" s="167" t="s">
        <v>279</v>
      </c>
      <c r="F78" s="168"/>
      <c r="G78" s="11" t="s">
        <v>789</v>
      </c>
      <c r="H78" s="14">
        <v>0.43</v>
      </c>
      <c r="I78" s="120">
        <f t="shared" si="1"/>
        <v>0.86</v>
      </c>
      <c r="J78" s="126"/>
    </row>
    <row r="79" spans="1:10" ht="276">
      <c r="A79" s="125"/>
      <c r="B79" s="118">
        <v>4</v>
      </c>
      <c r="C79" s="10" t="s">
        <v>790</v>
      </c>
      <c r="D79" s="129" t="s">
        <v>791</v>
      </c>
      <c r="E79" s="167" t="s">
        <v>112</v>
      </c>
      <c r="F79" s="168"/>
      <c r="G79" s="11" t="s">
        <v>792</v>
      </c>
      <c r="H79" s="14">
        <v>1.53</v>
      </c>
      <c r="I79" s="120">
        <f t="shared" si="1"/>
        <v>6.12</v>
      </c>
      <c r="J79" s="126"/>
    </row>
    <row r="80" spans="1:10" ht="276">
      <c r="A80" s="125"/>
      <c r="B80" s="118">
        <v>4</v>
      </c>
      <c r="C80" s="10" t="s">
        <v>793</v>
      </c>
      <c r="D80" s="129" t="s">
        <v>791</v>
      </c>
      <c r="E80" s="167"/>
      <c r="F80" s="168"/>
      <c r="G80" s="11" t="s">
        <v>794</v>
      </c>
      <c r="H80" s="14">
        <v>1.17</v>
      </c>
      <c r="I80" s="120">
        <f t="shared" si="1"/>
        <v>4.68</v>
      </c>
      <c r="J80" s="126"/>
    </row>
    <row r="81" spans="1:10" ht="300">
      <c r="A81" s="125"/>
      <c r="B81" s="118">
        <v>4</v>
      </c>
      <c r="C81" s="10" t="s">
        <v>795</v>
      </c>
      <c r="D81" s="129" t="s">
        <v>791</v>
      </c>
      <c r="E81" s="167" t="s">
        <v>112</v>
      </c>
      <c r="F81" s="168"/>
      <c r="G81" s="11" t="s">
        <v>796</v>
      </c>
      <c r="H81" s="14">
        <v>1.23</v>
      </c>
      <c r="I81" s="120">
        <f t="shared" si="1"/>
        <v>4.92</v>
      </c>
      <c r="J81" s="126"/>
    </row>
    <row r="82" spans="1:10" ht="216">
      <c r="A82" s="125"/>
      <c r="B82" s="118">
        <v>4</v>
      </c>
      <c r="C82" s="10" t="s">
        <v>797</v>
      </c>
      <c r="D82" s="129" t="s">
        <v>791</v>
      </c>
      <c r="E82" s="167" t="s">
        <v>641</v>
      </c>
      <c r="F82" s="168"/>
      <c r="G82" s="11" t="s">
        <v>798</v>
      </c>
      <c r="H82" s="14">
        <v>0.87</v>
      </c>
      <c r="I82" s="120">
        <f t="shared" si="1"/>
        <v>3.48</v>
      </c>
      <c r="J82" s="126"/>
    </row>
    <row r="83" spans="1:10" ht="216">
      <c r="A83" s="125"/>
      <c r="B83" s="118">
        <v>4</v>
      </c>
      <c r="C83" s="10" t="s">
        <v>799</v>
      </c>
      <c r="D83" s="129" t="s">
        <v>791</v>
      </c>
      <c r="E83" s="167" t="s">
        <v>112</v>
      </c>
      <c r="F83" s="168"/>
      <c r="G83" s="11" t="s">
        <v>800</v>
      </c>
      <c r="H83" s="14">
        <v>0.48</v>
      </c>
      <c r="I83" s="120">
        <f t="shared" si="1"/>
        <v>1.92</v>
      </c>
      <c r="J83" s="126"/>
    </row>
    <row r="84" spans="1:10" ht="144">
      <c r="A84" s="125"/>
      <c r="B84" s="118">
        <v>3</v>
      </c>
      <c r="C84" s="10" t="s">
        <v>801</v>
      </c>
      <c r="D84" s="129" t="s">
        <v>112</v>
      </c>
      <c r="E84" s="167"/>
      <c r="F84" s="168"/>
      <c r="G84" s="11" t="s">
        <v>802</v>
      </c>
      <c r="H84" s="14">
        <v>2.35</v>
      </c>
      <c r="I84" s="120">
        <f t="shared" si="1"/>
        <v>7.0500000000000007</v>
      </c>
      <c r="J84" s="126"/>
    </row>
    <row r="85" spans="1:10" ht="180">
      <c r="A85" s="125"/>
      <c r="B85" s="118">
        <v>2</v>
      </c>
      <c r="C85" s="10" t="s">
        <v>803</v>
      </c>
      <c r="D85" s="129" t="s">
        <v>112</v>
      </c>
      <c r="E85" s="167"/>
      <c r="F85" s="168"/>
      <c r="G85" s="11" t="s">
        <v>804</v>
      </c>
      <c r="H85" s="14">
        <v>7.07</v>
      </c>
      <c r="I85" s="120">
        <f t="shared" si="1"/>
        <v>14.14</v>
      </c>
      <c r="J85" s="126"/>
    </row>
    <row r="86" spans="1:10" ht="156">
      <c r="A86" s="125"/>
      <c r="B86" s="118">
        <v>30</v>
      </c>
      <c r="C86" s="10" t="s">
        <v>805</v>
      </c>
      <c r="D86" s="129" t="s">
        <v>30</v>
      </c>
      <c r="E86" s="167"/>
      <c r="F86" s="168"/>
      <c r="G86" s="11" t="s">
        <v>806</v>
      </c>
      <c r="H86" s="14">
        <v>0.65</v>
      </c>
      <c r="I86" s="120">
        <f t="shared" ref="I86:I91" si="2">H86*B86</f>
        <v>19.5</v>
      </c>
      <c r="J86" s="126"/>
    </row>
    <row r="87" spans="1:10" ht="120">
      <c r="A87" s="125"/>
      <c r="B87" s="118">
        <v>4</v>
      </c>
      <c r="C87" s="10" t="s">
        <v>807</v>
      </c>
      <c r="D87" s="129" t="s">
        <v>28</v>
      </c>
      <c r="E87" s="167"/>
      <c r="F87" s="168"/>
      <c r="G87" s="11" t="s">
        <v>808</v>
      </c>
      <c r="H87" s="14">
        <v>0.68</v>
      </c>
      <c r="I87" s="120">
        <f t="shared" si="2"/>
        <v>2.72</v>
      </c>
      <c r="J87" s="126"/>
    </row>
    <row r="88" spans="1:10" ht="180">
      <c r="A88" s="125"/>
      <c r="B88" s="118">
        <v>10</v>
      </c>
      <c r="C88" s="10" t="s">
        <v>809</v>
      </c>
      <c r="D88" s="129" t="s">
        <v>32</v>
      </c>
      <c r="E88" s="167"/>
      <c r="F88" s="168"/>
      <c r="G88" s="11" t="s">
        <v>810</v>
      </c>
      <c r="H88" s="14">
        <v>0.68</v>
      </c>
      <c r="I88" s="120">
        <f t="shared" si="2"/>
        <v>6.8000000000000007</v>
      </c>
      <c r="J88" s="126"/>
    </row>
    <row r="89" spans="1:10" ht="168">
      <c r="A89" s="125"/>
      <c r="B89" s="118">
        <v>8</v>
      </c>
      <c r="C89" s="10" t="s">
        <v>811</v>
      </c>
      <c r="D89" s="129" t="s">
        <v>112</v>
      </c>
      <c r="E89" s="167"/>
      <c r="F89" s="168"/>
      <c r="G89" s="11" t="s">
        <v>812</v>
      </c>
      <c r="H89" s="14">
        <v>0.92</v>
      </c>
      <c r="I89" s="120">
        <f t="shared" si="2"/>
        <v>7.36</v>
      </c>
      <c r="J89" s="126"/>
    </row>
    <row r="90" spans="1:10" ht="120">
      <c r="A90" s="125"/>
      <c r="B90" s="118">
        <v>10</v>
      </c>
      <c r="C90" s="10" t="s">
        <v>813</v>
      </c>
      <c r="D90" s="129" t="s">
        <v>814</v>
      </c>
      <c r="E90" s="167" t="s">
        <v>30</v>
      </c>
      <c r="F90" s="168"/>
      <c r="G90" s="11" t="s">
        <v>815</v>
      </c>
      <c r="H90" s="14">
        <v>0.72</v>
      </c>
      <c r="I90" s="120">
        <f t="shared" si="2"/>
        <v>7.1999999999999993</v>
      </c>
      <c r="J90" s="126"/>
    </row>
    <row r="91" spans="1:10" ht="324">
      <c r="A91" s="125"/>
      <c r="B91" s="119">
        <v>8</v>
      </c>
      <c r="C91" s="12" t="s">
        <v>816</v>
      </c>
      <c r="D91" s="130" t="s">
        <v>817</v>
      </c>
      <c r="E91" s="177"/>
      <c r="F91" s="178"/>
      <c r="G91" s="13" t="s">
        <v>818</v>
      </c>
      <c r="H91" s="15">
        <v>2.93</v>
      </c>
      <c r="I91" s="121">
        <f t="shared" si="2"/>
        <v>23.44</v>
      </c>
      <c r="J91" s="126"/>
    </row>
  </sheetData>
  <mergeCells count="74">
    <mergeCell ref="E31:F31"/>
    <mergeCell ref="E32:F32"/>
    <mergeCell ref="E33:F33"/>
    <mergeCell ref="E35:F35"/>
    <mergeCell ref="E34:F34"/>
    <mergeCell ref="E29:F29"/>
    <mergeCell ref="E23:F23"/>
    <mergeCell ref="E30:F30"/>
    <mergeCell ref="E24:F24"/>
    <mergeCell ref="E25:F25"/>
    <mergeCell ref="E26:F26"/>
    <mergeCell ref="E27:F27"/>
    <mergeCell ref="E28:F28"/>
    <mergeCell ref="I10:I11"/>
    <mergeCell ref="I14:I15"/>
    <mergeCell ref="E20:F20"/>
    <mergeCell ref="E21:F21"/>
    <mergeCell ref="E22:F22"/>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91:F91"/>
    <mergeCell ref="E86:F86"/>
    <mergeCell ref="E87:F87"/>
    <mergeCell ref="E88:F88"/>
    <mergeCell ref="E89:F89"/>
    <mergeCell ref="E90:F9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01"/>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394.74</v>
      </c>
      <c r="O2" t="s">
        <v>188</v>
      </c>
    </row>
    <row r="3" spans="1:15" ht="12.75" customHeight="1">
      <c r="A3" s="125"/>
      <c r="B3" s="132" t="s">
        <v>140</v>
      </c>
      <c r="C3" s="131"/>
      <c r="D3" s="131"/>
      <c r="E3" s="131"/>
      <c r="F3" s="131"/>
      <c r="G3" s="131"/>
      <c r="H3" s="131"/>
      <c r="I3" s="131"/>
      <c r="J3" s="131"/>
      <c r="K3" s="131"/>
      <c r="L3" s="126"/>
      <c r="N3">
        <v>394.74</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69">
        <f>IF(Invoice!J10&lt;&gt;"",Invoice!J10,"")</f>
        <v>51332</v>
      </c>
      <c r="L10" s="126"/>
    </row>
    <row r="11" spans="1:15" ht="12.75" customHeight="1">
      <c r="A11" s="125"/>
      <c r="B11" s="125" t="s">
        <v>718</v>
      </c>
      <c r="C11" s="131"/>
      <c r="D11" s="131"/>
      <c r="E11" s="131"/>
      <c r="F11" s="126"/>
      <c r="G11" s="127"/>
      <c r="H11" s="127" t="s">
        <v>718</v>
      </c>
      <c r="I11" s="131"/>
      <c r="J11" s="131"/>
      <c r="K11" s="170"/>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c r="C14" s="131"/>
      <c r="D14" s="131"/>
      <c r="E14" s="131"/>
      <c r="F14" s="126"/>
      <c r="G14" s="127"/>
      <c r="H14" s="127" t="s">
        <v>11</v>
      </c>
      <c r="I14" s="131"/>
      <c r="J14" s="131"/>
      <c r="K14" s="171">
        <f>Invoice!J14</f>
        <v>45176</v>
      </c>
      <c r="L14" s="126"/>
    </row>
    <row r="15" spans="1:15" ht="15" customHeight="1">
      <c r="A15" s="125"/>
      <c r="B15" s="6" t="s">
        <v>11</v>
      </c>
      <c r="C15" s="7"/>
      <c r="D15" s="7"/>
      <c r="E15" s="7"/>
      <c r="F15" s="8"/>
      <c r="G15" s="127"/>
      <c r="H15" s="9"/>
      <c r="I15" s="131"/>
      <c r="J15" s="131"/>
      <c r="K15" s="172"/>
      <c r="L15" s="126"/>
    </row>
    <row r="16" spans="1:15" ht="15" customHeight="1">
      <c r="A16" s="125"/>
      <c r="B16" s="131"/>
      <c r="C16" s="131"/>
      <c r="D16" s="131"/>
      <c r="E16" s="131"/>
      <c r="F16" s="131"/>
      <c r="G16" s="131"/>
      <c r="H16" s="131"/>
      <c r="I16" s="134" t="s">
        <v>147</v>
      </c>
      <c r="J16" s="134" t="s">
        <v>147</v>
      </c>
      <c r="K16" s="140">
        <v>39889</v>
      </c>
      <c r="L16" s="126"/>
    </row>
    <row r="17" spans="1:12" ht="12.75" customHeight="1">
      <c r="A17" s="125"/>
      <c r="B17" s="131" t="s">
        <v>721</v>
      </c>
      <c r="C17" s="131"/>
      <c r="D17" s="131"/>
      <c r="E17" s="131"/>
      <c r="F17" s="131"/>
      <c r="G17" s="131"/>
      <c r="H17" s="131"/>
      <c r="I17" s="134" t="s">
        <v>148</v>
      </c>
      <c r="J17" s="134" t="s">
        <v>148</v>
      </c>
      <c r="K17" s="140" t="str">
        <f>IF(Invoice!J17&lt;&gt;"",Invoice!J17,"")</f>
        <v>Leo</v>
      </c>
      <c r="L17" s="126"/>
    </row>
    <row r="18" spans="1:12" ht="18" customHeight="1">
      <c r="A18" s="125"/>
      <c r="B18" s="131" t="s">
        <v>722</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73" t="s">
        <v>207</v>
      </c>
      <c r="G20" s="174"/>
      <c r="H20" s="111" t="s">
        <v>174</v>
      </c>
      <c r="I20" s="111" t="s">
        <v>208</v>
      </c>
      <c r="J20" s="111" t="s">
        <v>208</v>
      </c>
      <c r="K20" s="111" t="s">
        <v>26</v>
      </c>
      <c r="L20" s="126"/>
    </row>
    <row r="21" spans="1:12" ht="38.25">
      <c r="A21" s="125"/>
      <c r="B21" s="116"/>
      <c r="C21" s="116"/>
      <c r="D21" s="116"/>
      <c r="E21" s="117"/>
      <c r="F21" s="175"/>
      <c r="G21" s="176"/>
      <c r="H21" s="152" t="s">
        <v>922</v>
      </c>
      <c r="I21" s="116"/>
      <c r="J21" s="116"/>
      <c r="K21" s="116"/>
      <c r="L21" s="126"/>
    </row>
    <row r="22" spans="1:12" ht="12.75" customHeight="1">
      <c r="A22" s="125"/>
      <c r="B22" s="118">
        <f>'Tax Invoice'!D18</f>
        <v>1</v>
      </c>
      <c r="C22" s="10" t="s">
        <v>723</v>
      </c>
      <c r="D22" s="10" t="s">
        <v>819</v>
      </c>
      <c r="E22" s="129" t="s">
        <v>724</v>
      </c>
      <c r="F22" s="167" t="s">
        <v>490</v>
      </c>
      <c r="G22" s="168"/>
      <c r="H22" s="11" t="s">
        <v>725</v>
      </c>
      <c r="I22" s="14">
        <f>J22*0.943901030206991</f>
        <v>0.69848676235317331</v>
      </c>
      <c r="J22" s="14">
        <v>0.74</v>
      </c>
      <c r="K22" s="120">
        <f t="shared" ref="K22:K53" si="0">I22*B22</f>
        <v>0.69848676235317331</v>
      </c>
      <c r="L22" s="126"/>
    </row>
    <row r="23" spans="1:12" ht="12.75" customHeight="1">
      <c r="A23" s="125"/>
      <c r="B23" s="118">
        <f>'Tax Invoice'!D19</f>
        <v>1</v>
      </c>
      <c r="C23" s="10" t="s">
        <v>723</v>
      </c>
      <c r="D23" s="10" t="s">
        <v>820</v>
      </c>
      <c r="E23" s="129" t="s">
        <v>726</v>
      </c>
      <c r="F23" s="167" t="s">
        <v>589</v>
      </c>
      <c r="G23" s="168"/>
      <c r="H23" s="11" t="s">
        <v>725</v>
      </c>
      <c r="I23" s="14">
        <f t="shared" ref="I23:I86" si="1">J23*0.943901030206991</f>
        <v>0.76455983446766274</v>
      </c>
      <c r="J23" s="14">
        <v>0.81</v>
      </c>
      <c r="K23" s="120">
        <f t="shared" si="0"/>
        <v>0.76455983446766274</v>
      </c>
      <c r="L23" s="126"/>
    </row>
    <row r="24" spans="1:12" ht="12.75" customHeight="1">
      <c r="A24" s="125"/>
      <c r="B24" s="118">
        <f>'Tax Invoice'!D20</f>
        <v>1</v>
      </c>
      <c r="C24" s="10" t="s">
        <v>723</v>
      </c>
      <c r="D24" s="10" t="s">
        <v>821</v>
      </c>
      <c r="E24" s="129" t="s">
        <v>727</v>
      </c>
      <c r="F24" s="167" t="s">
        <v>115</v>
      </c>
      <c r="G24" s="168"/>
      <c r="H24" s="11" t="s">
        <v>725</v>
      </c>
      <c r="I24" s="14">
        <f t="shared" si="1"/>
        <v>0.9627790508111308</v>
      </c>
      <c r="J24" s="14">
        <v>1.02</v>
      </c>
      <c r="K24" s="120">
        <f t="shared" si="0"/>
        <v>0.9627790508111308</v>
      </c>
      <c r="L24" s="126"/>
    </row>
    <row r="25" spans="1:12" ht="12.75" customHeight="1">
      <c r="A25" s="125"/>
      <c r="B25" s="118">
        <f>'Tax Invoice'!D21</f>
        <v>1</v>
      </c>
      <c r="C25" s="10" t="s">
        <v>723</v>
      </c>
      <c r="D25" s="10" t="s">
        <v>822</v>
      </c>
      <c r="E25" s="129" t="s">
        <v>728</v>
      </c>
      <c r="F25" s="167" t="s">
        <v>729</v>
      </c>
      <c r="G25" s="168"/>
      <c r="H25" s="11" t="s">
        <v>725</v>
      </c>
      <c r="I25" s="14">
        <f t="shared" si="1"/>
        <v>1.1893152980608086</v>
      </c>
      <c r="J25" s="14">
        <v>1.26</v>
      </c>
      <c r="K25" s="120">
        <f t="shared" si="0"/>
        <v>1.1893152980608086</v>
      </c>
      <c r="L25" s="126"/>
    </row>
    <row r="26" spans="1:12" ht="12.75" customHeight="1">
      <c r="A26" s="125"/>
      <c r="B26" s="118">
        <f>'Tax Invoice'!D22</f>
        <v>4</v>
      </c>
      <c r="C26" s="10" t="s">
        <v>730</v>
      </c>
      <c r="D26" s="10" t="s">
        <v>823</v>
      </c>
      <c r="E26" s="129" t="s">
        <v>300</v>
      </c>
      <c r="F26" s="167"/>
      <c r="G26" s="168"/>
      <c r="H26" s="11" t="s">
        <v>888</v>
      </c>
      <c r="I26" s="14">
        <f t="shared" si="1"/>
        <v>0.5946576490304043</v>
      </c>
      <c r="J26" s="14">
        <v>0.63</v>
      </c>
      <c r="K26" s="120">
        <f t="shared" si="0"/>
        <v>2.3786305961216172</v>
      </c>
      <c r="L26" s="126"/>
    </row>
    <row r="27" spans="1:12" ht="36" customHeight="1">
      <c r="A27" s="125"/>
      <c r="B27" s="118">
        <f>'Tax Invoice'!D23</f>
        <v>4</v>
      </c>
      <c r="C27" s="10" t="s">
        <v>732</v>
      </c>
      <c r="D27" s="10" t="s">
        <v>824</v>
      </c>
      <c r="E27" s="129" t="s">
        <v>733</v>
      </c>
      <c r="F27" s="167" t="s">
        <v>868</v>
      </c>
      <c r="G27" s="168"/>
      <c r="H27" s="11" t="s">
        <v>889</v>
      </c>
      <c r="I27" s="14">
        <f t="shared" si="1"/>
        <v>1.151559256852529</v>
      </c>
      <c r="J27" s="14">
        <v>1.22</v>
      </c>
      <c r="K27" s="120">
        <f t="shared" si="0"/>
        <v>4.6062370274101161</v>
      </c>
      <c r="L27" s="126"/>
    </row>
    <row r="28" spans="1:12" ht="24" customHeight="1">
      <c r="A28" s="125"/>
      <c r="B28" s="118">
        <f>'Tax Invoice'!D24</f>
        <v>1</v>
      </c>
      <c r="C28" s="10" t="s">
        <v>735</v>
      </c>
      <c r="D28" s="10" t="s">
        <v>825</v>
      </c>
      <c r="E28" s="129" t="s">
        <v>736</v>
      </c>
      <c r="F28" s="167" t="s">
        <v>868</v>
      </c>
      <c r="G28" s="168"/>
      <c r="H28" s="11" t="s">
        <v>896</v>
      </c>
      <c r="I28" s="14">
        <f t="shared" si="1"/>
        <v>36.151409456927752</v>
      </c>
      <c r="J28" s="14">
        <v>38.299999999999997</v>
      </c>
      <c r="K28" s="120">
        <f t="shared" si="0"/>
        <v>36.151409456927752</v>
      </c>
      <c r="L28" s="126"/>
    </row>
    <row r="29" spans="1:12" ht="24" customHeight="1">
      <c r="A29" s="125"/>
      <c r="B29" s="118">
        <f>'Tax Invoice'!D25</f>
        <v>4</v>
      </c>
      <c r="C29" s="10" t="s">
        <v>668</v>
      </c>
      <c r="D29" s="10" t="s">
        <v>668</v>
      </c>
      <c r="E29" s="129" t="s">
        <v>31</v>
      </c>
      <c r="F29" s="167" t="s">
        <v>112</v>
      </c>
      <c r="G29" s="168"/>
      <c r="H29" s="11" t="s">
        <v>894</v>
      </c>
      <c r="I29" s="14">
        <f t="shared" si="1"/>
        <v>0.79287686537387236</v>
      </c>
      <c r="J29" s="14">
        <v>0.84</v>
      </c>
      <c r="K29" s="120">
        <f t="shared" si="0"/>
        <v>3.1715074614954895</v>
      </c>
      <c r="L29" s="126"/>
    </row>
    <row r="30" spans="1:12" ht="24" customHeight="1">
      <c r="A30" s="125"/>
      <c r="B30" s="118">
        <f>'Tax Invoice'!D26</f>
        <v>4</v>
      </c>
      <c r="C30" s="10" t="s">
        <v>668</v>
      </c>
      <c r="D30" s="10" t="s">
        <v>668</v>
      </c>
      <c r="E30" s="129" t="s">
        <v>31</v>
      </c>
      <c r="F30" s="167" t="s">
        <v>220</v>
      </c>
      <c r="G30" s="168"/>
      <c r="H30" s="11" t="s">
        <v>894</v>
      </c>
      <c r="I30" s="14">
        <f t="shared" si="1"/>
        <v>0.79287686537387236</v>
      </c>
      <c r="J30" s="14">
        <v>0.84</v>
      </c>
      <c r="K30" s="120">
        <f t="shared" si="0"/>
        <v>3.1715074614954895</v>
      </c>
      <c r="L30" s="126"/>
    </row>
    <row r="31" spans="1:12" ht="24" customHeight="1">
      <c r="A31" s="125"/>
      <c r="B31" s="118">
        <f>'Tax Invoice'!D27</f>
        <v>4</v>
      </c>
      <c r="C31" s="10" t="s">
        <v>668</v>
      </c>
      <c r="D31" s="10" t="s">
        <v>668</v>
      </c>
      <c r="E31" s="129" t="s">
        <v>31</v>
      </c>
      <c r="F31" s="167" t="s">
        <v>276</v>
      </c>
      <c r="G31" s="168"/>
      <c r="H31" s="11" t="s">
        <v>894</v>
      </c>
      <c r="I31" s="14">
        <f t="shared" si="1"/>
        <v>0.79287686537387236</v>
      </c>
      <c r="J31" s="14">
        <v>0.84</v>
      </c>
      <c r="K31" s="120">
        <f t="shared" si="0"/>
        <v>3.1715074614954895</v>
      </c>
      <c r="L31" s="126"/>
    </row>
    <row r="32" spans="1:12" ht="24" customHeight="1">
      <c r="A32" s="125"/>
      <c r="B32" s="118">
        <f>'Tax Invoice'!D28</f>
        <v>4</v>
      </c>
      <c r="C32" s="10" t="s">
        <v>739</v>
      </c>
      <c r="D32" s="10" t="s">
        <v>739</v>
      </c>
      <c r="E32" s="129" t="s">
        <v>31</v>
      </c>
      <c r="F32" s="167"/>
      <c r="G32" s="168"/>
      <c r="H32" s="11" t="s">
        <v>872</v>
      </c>
      <c r="I32" s="14">
        <f t="shared" si="1"/>
        <v>0.38699942238486629</v>
      </c>
      <c r="J32" s="14">
        <v>0.41</v>
      </c>
      <c r="K32" s="120">
        <f t="shared" si="0"/>
        <v>1.5479976895394651</v>
      </c>
      <c r="L32" s="126"/>
    </row>
    <row r="33" spans="1:12" ht="24" customHeight="1">
      <c r="A33" s="125"/>
      <c r="B33" s="118">
        <f>'Tax Invoice'!D29</f>
        <v>4</v>
      </c>
      <c r="C33" s="10" t="s">
        <v>741</v>
      </c>
      <c r="D33" s="10" t="s">
        <v>741</v>
      </c>
      <c r="E33" s="129" t="s">
        <v>30</v>
      </c>
      <c r="F33" s="167" t="s">
        <v>279</v>
      </c>
      <c r="G33" s="168"/>
      <c r="H33" s="11" t="s">
        <v>862</v>
      </c>
      <c r="I33" s="14">
        <f t="shared" si="1"/>
        <v>0.54746259752005477</v>
      </c>
      <c r="J33" s="14">
        <v>0.57999999999999996</v>
      </c>
      <c r="K33" s="120">
        <f t="shared" si="0"/>
        <v>2.1898503900802191</v>
      </c>
      <c r="L33" s="126"/>
    </row>
    <row r="34" spans="1:12" ht="24" customHeight="1">
      <c r="A34" s="125"/>
      <c r="B34" s="118">
        <f>'Tax Invoice'!D30</f>
        <v>4</v>
      </c>
      <c r="C34" s="10" t="s">
        <v>741</v>
      </c>
      <c r="D34" s="10" t="s">
        <v>741</v>
      </c>
      <c r="E34" s="129" t="s">
        <v>30</v>
      </c>
      <c r="F34" s="167" t="s">
        <v>278</v>
      </c>
      <c r="G34" s="168"/>
      <c r="H34" s="11" t="s">
        <v>862</v>
      </c>
      <c r="I34" s="14">
        <f t="shared" si="1"/>
        <v>0.54746259752005477</v>
      </c>
      <c r="J34" s="14">
        <v>0.57999999999999996</v>
      </c>
      <c r="K34" s="120">
        <f t="shared" si="0"/>
        <v>2.1898503900802191</v>
      </c>
      <c r="L34" s="126"/>
    </row>
    <row r="35" spans="1:12" ht="24" customHeight="1">
      <c r="A35" s="125"/>
      <c r="B35" s="118">
        <f>'Tax Invoice'!D31</f>
        <v>4</v>
      </c>
      <c r="C35" s="10" t="s">
        <v>743</v>
      </c>
      <c r="D35" s="10" t="s">
        <v>743</v>
      </c>
      <c r="E35" s="129" t="s">
        <v>30</v>
      </c>
      <c r="F35" s="167" t="s">
        <v>279</v>
      </c>
      <c r="G35" s="168"/>
      <c r="H35" s="11" t="s">
        <v>863</v>
      </c>
      <c r="I35" s="14">
        <f t="shared" si="1"/>
        <v>0.54746259752005477</v>
      </c>
      <c r="J35" s="14">
        <v>0.57999999999999996</v>
      </c>
      <c r="K35" s="120">
        <f t="shared" si="0"/>
        <v>2.1898503900802191</v>
      </c>
      <c r="L35" s="126"/>
    </row>
    <row r="36" spans="1:12" ht="24" customHeight="1">
      <c r="A36" s="125"/>
      <c r="B36" s="118">
        <f>'Tax Invoice'!D32</f>
        <v>4</v>
      </c>
      <c r="C36" s="10" t="s">
        <v>743</v>
      </c>
      <c r="D36" s="10" t="s">
        <v>743</v>
      </c>
      <c r="E36" s="129" t="s">
        <v>30</v>
      </c>
      <c r="F36" s="167" t="s">
        <v>278</v>
      </c>
      <c r="G36" s="168"/>
      <c r="H36" s="11" t="s">
        <v>863</v>
      </c>
      <c r="I36" s="14">
        <f t="shared" si="1"/>
        <v>0.54746259752005477</v>
      </c>
      <c r="J36" s="14">
        <v>0.57999999999999996</v>
      </c>
      <c r="K36" s="120">
        <f t="shared" si="0"/>
        <v>2.1898503900802191</v>
      </c>
      <c r="L36" s="126"/>
    </row>
    <row r="37" spans="1:12" ht="36" customHeight="1">
      <c r="A37" s="125"/>
      <c r="B37" s="118">
        <f>'Tax Invoice'!D33</f>
        <v>4</v>
      </c>
      <c r="C37" s="10" t="s">
        <v>745</v>
      </c>
      <c r="D37" s="10" t="s">
        <v>745</v>
      </c>
      <c r="E37" s="129" t="s">
        <v>31</v>
      </c>
      <c r="F37" s="167" t="s">
        <v>642</v>
      </c>
      <c r="G37" s="168"/>
      <c r="H37" s="11" t="s">
        <v>873</v>
      </c>
      <c r="I37" s="14">
        <f t="shared" si="1"/>
        <v>1.9066800810181219</v>
      </c>
      <c r="J37" s="14">
        <v>2.02</v>
      </c>
      <c r="K37" s="120">
        <f t="shared" si="0"/>
        <v>7.6267203240724877</v>
      </c>
      <c r="L37" s="126"/>
    </row>
    <row r="38" spans="1:12" ht="24">
      <c r="A38" s="125"/>
      <c r="B38" s="118">
        <f>'Tax Invoice'!D34</f>
        <v>4</v>
      </c>
      <c r="C38" s="10" t="s">
        <v>747</v>
      </c>
      <c r="D38" s="10" t="s">
        <v>747</v>
      </c>
      <c r="E38" s="129" t="s">
        <v>31</v>
      </c>
      <c r="F38" s="167" t="s">
        <v>868</v>
      </c>
      <c r="G38" s="168"/>
      <c r="H38" s="11" t="s">
        <v>874</v>
      </c>
      <c r="I38" s="14">
        <f t="shared" si="1"/>
        <v>1.7084608646746537</v>
      </c>
      <c r="J38" s="14">
        <v>1.81</v>
      </c>
      <c r="K38" s="120">
        <f t="shared" si="0"/>
        <v>6.833843458698615</v>
      </c>
      <c r="L38" s="126"/>
    </row>
    <row r="39" spans="1:12" ht="24">
      <c r="A39" s="125"/>
      <c r="B39" s="118">
        <f>'Tax Invoice'!D35</f>
        <v>4</v>
      </c>
      <c r="C39" s="10" t="s">
        <v>747</v>
      </c>
      <c r="D39" s="10" t="s">
        <v>747</v>
      </c>
      <c r="E39" s="129" t="s">
        <v>31</v>
      </c>
      <c r="F39" s="167" t="s">
        <v>869</v>
      </c>
      <c r="G39" s="168"/>
      <c r="H39" s="11" t="s">
        <v>874</v>
      </c>
      <c r="I39" s="14">
        <f t="shared" si="1"/>
        <v>1.7084608646746537</v>
      </c>
      <c r="J39" s="14">
        <v>1.81</v>
      </c>
      <c r="K39" s="120">
        <f t="shared" si="0"/>
        <v>6.833843458698615</v>
      </c>
      <c r="L39" s="126"/>
    </row>
    <row r="40" spans="1:12" ht="36">
      <c r="A40" s="125"/>
      <c r="B40" s="118">
        <f>'Tax Invoice'!D36</f>
        <v>4</v>
      </c>
      <c r="C40" s="10" t="s">
        <v>750</v>
      </c>
      <c r="D40" s="10" t="s">
        <v>750</v>
      </c>
      <c r="E40" s="129" t="s">
        <v>279</v>
      </c>
      <c r="F40" s="167" t="s">
        <v>31</v>
      </c>
      <c r="G40" s="168"/>
      <c r="H40" s="11" t="s">
        <v>867</v>
      </c>
      <c r="I40" s="14">
        <f t="shared" si="1"/>
        <v>2.303118513705058</v>
      </c>
      <c r="J40" s="14">
        <v>2.44</v>
      </c>
      <c r="K40" s="120">
        <f t="shared" si="0"/>
        <v>9.2124740548202322</v>
      </c>
      <c r="L40" s="126"/>
    </row>
    <row r="41" spans="1:12" ht="12" customHeight="1">
      <c r="A41" s="125"/>
      <c r="B41" s="118">
        <f>'Tax Invoice'!D37</f>
        <v>4</v>
      </c>
      <c r="C41" s="10" t="s">
        <v>751</v>
      </c>
      <c r="D41" s="10" t="s">
        <v>751</v>
      </c>
      <c r="E41" s="129" t="s">
        <v>31</v>
      </c>
      <c r="F41" s="167" t="s">
        <v>279</v>
      </c>
      <c r="G41" s="168"/>
      <c r="H41" s="11" t="s">
        <v>864</v>
      </c>
      <c r="I41" s="14">
        <f t="shared" si="1"/>
        <v>0.69848676235317331</v>
      </c>
      <c r="J41" s="14">
        <v>0.74</v>
      </c>
      <c r="K41" s="120">
        <f t="shared" si="0"/>
        <v>2.7939470494126932</v>
      </c>
      <c r="L41" s="126"/>
    </row>
    <row r="42" spans="1:12" ht="12" customHeight="1">
      <c r="A42" s="125"/>
      <c r="B42" s="118">
        <f>'Tax Invoice'!D38</f>
        <v>4</v>
      </c>
      <c r="C42" s="10" t="s">
        <v>751</v>
      </c>
      <c r="D42" s="10" t="s">
        <v>751</v>
      </c>
      <c r="E42" s="129" t="s">
        <v>31</v>
      </c>
      <c r="F42" s="167" t="s">
        <v>278</v>
      </c>
      <c r="G42" s="168"/>
      <c r="H42" s="11" t="s">
        <v>864</v>
      </c>
      <c r="I42" s="14">
        <f t="shared" si="1"/>
        <v>0.69848676235317331</v>
      </c>
      <c r="J42" s="14">
        <v>0.74</v>
      </c>
      <c r="K42" s="120">
        <f t="shared" si="0"/>
        <v>2.7939470494126932</v>
      </c>
      <c r="L42" s="126"/>
    </row>
    <row r="43" spans="1:12" ht="12" customHeight="1">
      <c r="A43" s="125"/>
      <c r="B43" s="118">
        <f>'Tax Invoice'!D39</f>
        <v>4</v>
      </c>
      <c r="C43" s="10" t="s">
        <v>59</v>
      </c>
      <c r="D43" s="10" t="s">
        <v>59</v>
      </c>
      <c r="E43" s="129" t="s">
        <v>30</v>
      </c>
      <c r="F43" s="167" t="s">
        <v>279</v>
      </c>
      <c r="G43" s="168"/>
      <c r="H43" s="11" t="s">
        <v>865</v>
      </c>
      <c r="I43" s="14">
        <f t="shared" si="1"/>
        <v>0.54746259752005477</v>
      </c>
      <c r="J43" s="14">
        <v>0.57999999999999996</v>
      </c>
      <c r="K43" s="120">
        <f t="shared" si="0"/>
        <v>2.1898503900802191</v>
      </c>
      <c r="L43" s="126"/>
    </row>
    <row r="44" spans="1:12" ht="12" customHeight="1">
      <c r="A44" s="125"/>
      <c r="B44" s="118">
        <f>'Tax Invoice'!D40</f>
        <v>4</v>
      </c>
      <c r="C44" s="10" t="s">
        <v>59</v>
      </c>
      <c r="D44" s="10" t="s">
        <v>59</v>
      </c>
      <c r="E44" s="129" t="s">
        <v>30</v>
      </c>
      <c r="F44" s="167" t="s">
        <v>278</v>
      </c>
      <c r="G44" s="168"/>
      <c r="H44" s="11" t="s">
        <v>865</v>
      </c>
      <c r="I44" s="14">
        <f t="shared" si="1"/>
        <v>0.54746259752005477</v>
      </c>
      <c r="J44" s="14">
        <v>0.57999999999999996</v>
      </c>
      <c r="K44" s="120">
        <f t="shared" si="0"/>
        <v>2.1898503900802191</v>
      </c>
      <c r="L44" s="126"/>
    </row>
    <row r="45" spans="1:12" ht="12" customHeight="1">
      <c r="A45" s="125"/>
      <c r="B45" s="118">
        <f>'Tax Invoice'!D41</f>
        <v>4</v>
      </c>
      <c r="C45" s="10" t="s">
        <v>59</v>
      </c>
      <c r="D45" s="10" t="s">
        <v>59</v>
      </c>
      <c r="E45" s="129" t="s">
        <v>31</v>
      </c>
      <c r="F45" s="167" t="s">
        <v>279</v>
      </c>
      <c r="G45" s="168"/>
      <c r="H45" s="11" t="s">
        <v>865</v>
      </c>
      <c r="I45" s="14">
        <f t="shared" si="1"/>
        <v>0.54746259752005477</v>
      </c>
      <c r="J45" s="14">
        <v>0.57999999999999996</v>
      </c>
      <c r="K45" s="120">
        <f t="shared" si="0"/>
        <v>2.1898503900802191</v>
      </c>
      <c r="L45" s="126"/>
    </row>
    <row r="46" spans="1:12" ht="12" customHeight="1">
      <c r="A46" s="125"/>
      <c r="B46" s="118">
        <f>'Tax Invoice'!D42</f>
        <v>4</v>
      </c>
      <c r="C46" s="10" t="s">
        <v>59</v>
      </c>
      <c r="D46" s="10" t="s">
        <v>59</v>
      </c>
      <c r="E46" s="129" t="s">
        <v>31</v>
      </c>
      <c r="F46" s="167" t="s">
        <v>278</v>
      </c>
      <c r="G46" s="168"/>
      <c r="H46" s="11" t="s">
        <v>865</v>
      </c>
      <c r="I46" s="14">
        <f t="shared" si="1"/>
        <v>0.54746259752005477</v>
      </c>
      <c r="J46" s="14">
        <v>0.57999999999999996</v>
      </c>
      <c r="K46" s="120">
        <f t="shared" si="0"/>
        <v>2.1898503900802191</v>
      </c>
      <c r="L46" s="126"/>
    </row>
    <row r="47" spans="1:12" ht="12" customHeight="1">
      <c r="A47" s="125"/>
      <c r="B47" s="118">
        <f>'Tax Invoice'!D43</f>
        <v>4</v>
      </c>
      <c r="C47" s="10" t="s">
        <v>59</v>
      </c>
      <c r="D47" s="10" t="s">
        <v>59</v>
      </c>
      <c r="E47" s="129" t="s">
        <v>32</v>
      </c>
      <c r="F47" s="167" t="s">
        <v>279</v>
      </c>
      <c r="G47" s="168"/>
      <c r="H47" s="11" t="s">
        <v>865</v>
      </c>
      <c r="I47" s="14">
        <f t="shared" si="1"/>
        <v>0.54746259752005477</v>
      </c>
      <c r="J47" s="14">
        <v>0.57999999999999996</v>
      </c>
      <c r="K47" s="120">
        <f t="shared" si="0"/>
        <v>2.1898503900802191</v>
      </c>
      <c r="L47" s="126"/>
    </row>
    <row r="48" spans="1:12" ht="12" customHeight="1">
      <c r="A48" s="125"/>
      <c r="B48" s="118">
        <f>'Tax Invoice'!D44</f>
        <v>4</v>
      </c>
      <c r="C48" s="10" t="s">
        <v>59</v>
      </c>
      <c r="D48" s="10" t="s">
        <v>59</v>
      </c>
      <c r="E48" s="129" t="s">
        <v>32</v>
      </c>
      <c r="F48" s="167" t="s">
        <v>278</v>
      </c>
      <c r="G48" s="168"/>
      <c r="H48" s="11" t="s">
        <v>865</v>
      </c>
      <c r="I48" s="14">
        <f t="shared" si="1"/>
        <v>0.54746259752005477</v>
      </c>
      <c r="J48" s="14">
        <v>0.57999999999999996</v>
      </c>
      <c r="K48" s="120">
        <f t="shared" si="0"/>
        <v>2.1898503900802191</v>
      </c>
      <c r="L48" s="126"/>
    </row>
    <row r="49" spans="1:12" ht="12" customHeight="1">
      <c r="A49" s="125"/>
      <c r="B49" s="118">
        <f>'Tax Invoice'!D45</f>
        <v>4</v>
      </c>
      <c r="C49" s="10" t="s">
        <v>754</v>
      </c>
      <c r="D49" s="10" t="s">
        <v>754</v>
      </c>
      <c r="E49" s="129" t="s">
        <v>30</v>
      </c>
      <c r="F49" s="167" t="s">
        <v>279</v>
      </c>
      <c r="G49" s="168"/>
      <c r="H49" s="11" t="s">
        <v>866</v>
      </c>
      <c r="I49" s="14">
        <f t="shared" si="1"/>
        <v>0.54746259752005477</v>
      </c>
      <c r="J49" s="14">
        <v>0.57999999999999996</v>
      </c>
      <c r="K49" s="120">
        <f t="shared" si="0"/>
        <v>2.1898503900802191</v>
      </c>
      <c r="L49" s="126"/>
    </row>
    <row r="50" spans="1:12" ht="12" customHeight="1">
      <c r="A50" s="125"/>
      <c r="B50" s="118">
        <f>'Tax Invoice'!D46</f>
        <v>4</v>
      </c>
      <c r="C50" s="10" t="s">
        <v>754</v>
      </c>
      <c r="D50" s="10" t="s">
        <v>754</v>
      </c>
      <c r="E50" s="129" t="s">
        <v>30</v>
      </c>
      <c r="F50" s="167" t="s">
        <v>278</v>
      </c>
      <c r="G50" s="168"/>
      <c r="H50" s="11" t="s">
        <v>866</v>
      </c>
      <c r="I50" s="14">
        <f t="shared" si="1"/>
        <v>0.54746259752005477</v>
      </c>
      <c r="J50" s="14">
        <v>0.57999999999999996</v>
      </c>
      <c r="K50" s="120">
        <f t="shared" si="0"/>
        <v>2.1898503900802191</v>
      </c>
      <c r="L50" s="126"/>
    </row>
    <row r="51" spans="1:12" ht="12" customHeight="1">
      <c r="A51" s="125"/>
      <c r="B51" s="118">
        <f>'Tax Invoice'!D47</f>
        <v>4</v>
      </c>
      <c r="C51" s="10" t="s">
        <v>754</v>
      </c>
      <c r="D51" s="10" t="s">
        <v>754</v>
      </c>
      <c r="E51" s="129" t="s">
        <v>31</v>
      </c>
      <c r="F51" s="167" t="s">
        <v>279</v>
      </c>
      <c r="G51" s="168"/>
      <c r="H51" s="11" t="s">
        <v>866</v>
      </c>
      <c r="I51" s="14">
        <f t="shared" si="1"/>
        <v>0.54746259752005477</v>
      </c>
      <c r="J51" s="14">
        <v>0.57999999999999996</v>
      </c>
      <c r="K51" s="120">
        <f t="shared" si="0"/>
        <v>2.1898503900802191</v>
      </c>
      <c r="L51" s="126"/>
    </row>
    <row r="52" spans="1:12" ht="12" customHeight="1">
      <c r="A52" s="125"/>
      <c r="B52" s="118">
        <f>'Tax Invoice'!D48</f>
        <v>4</v>
      </c>
      <c r="C52" s="10" t="s">
        <v>754</v>
      </c>
      <c r="D52" s="10" t="s">
        <v>754</v>
      </c>
      <c r="E52" s="129" t="s">
        <v>31</v>
      </c>
      <c r="F52" s="167" t="s">
        <v>278</v>
      </c>
      <c r="G52" s="168"/>
      <c r="H52" s="11" t="s">
        <v>866</v>
      </c>
      <c r="I52" s="14">
        <f t="shared" si="1"/>
        <v>0.54746259752005477</v>
      </c>
      <c r="J52" s="14">
        <v>0.57999999999999996</v>
      </c>
      <c r="K52" s="120">
        <f t="shared" si="0"/>
        <v>2.1898503900802191</v>
      </c>
      <c r="L52" s="126"/>
    </row>
    <row r="53" spans="1:12" ht="12" customHeight="1">
      <c r="A53" s="125"/>
      <c r="B53" s="118">
        <f>'Tax Invoice'!D49</f>
        <v>4</v>
      </c>
      <c r="C53" s="10" t="s">
        <v>754</v>
      </c>
      <c r="D53" s="10" t="s">
        <v>754</v>
      </c>
      <c r="E53" s="129" t="s">
        <v>32</v>
      </c>
      <c r="F53" s="167" t="s">
        <v>279</v>
      </c>
      <c r="G53" s="168"/>
      <c r="H53" s="11" t="s">
        <v>866</v>
      </c>
      <c r="I53" s="14">
        <f t="shared" si="1"/>
        <v>0.54746259752005477</v>
      </c>
      <c r="J53" s="14">
        <v>0.57999999999999996</v>
      </c>
      <c r="K53" s="120">
        <f t="shared" si="0"/>
        <v>2.1898503900802191</v>
      </c>
      <c r="L53" s="126"/>
    </row>
    <row r="54" spans="1:12" ht="12" customHeight="1">
      <c r="A54" s="125"/>
      <c r="B54" s="118">
        <f>'Tax Invoice'!D50</f>
        <v>4</v>
      </c>
      <c r="C54" s="10" t="s">
        <v>754</v>
      </c>
      <c r="D54" s="10" t="s">
        <v>754</v>
      </c>
      <c r="E54" s="129" t="s">
        <v>32</v>
      </c>
      <c r="F54" s="167" t="s">
        <v>278</v>
      </c>
      <c r="G54" s="168"/>
      <c r="H54" s="11" t="s">
        <v>866</v>
      </c>
      <c r="I54" s="14">
        <f t="shared" si="1"/>
        <v>0.54746259752005477</v>
      </c>
      <c r="J54" s="14">
        <v>0.57999999999999996</v>
      </c>
      <c r="K54" s="120">
        <f t="shared" ref="K54:K85" si="2">I54*B54</f>
        <v>2.1898503900802191</v>
      </c>
      <c r="L54" s="126"/>
    </row>
    <row r="55" spans="1:12" ht="24" customHeight="1">
      <c r="A55" s="125"/>
      <c r="B55" s="118">
        <f>'Tax Invoice'!D51</f>
        <v>1</v>
      </c>
      <c r="C55" s="10" t="s">
        <v>756</v>
      </c>
      <c r="D55" s="10" t="s">
        <v>756</v>
      </c>
      <c r="E55" s="129" t="s">
        <v>53</v>
      </c>
      <c r="F55" s="167"/>
      <c r="G55" s="168"/>
      <c r="H55" s="11" t="s">
        <v>875</v>
      </c>
      <c r="I55" s="14">
        <f t="shared" si="1"/>
        <v>5.9937715418143922</v>
      </c>
      <c r="J55" s="14">
        <v>6.35</v>
      </c>
      <c r="K55" s="120">
        <f t="shared" si="2"/>
        <v>5.9937715418143922</v>
      </c>
      <c r="L55" s="126"/>
    </row>
    <row r="56" spans="1:12" ht="24" customHeight="1">
      <c r="A56" s="125"/>
      <c r="B56" s="118">
        <f>'Tax Invoice'!D52</f>
        <v>4</v>
      </c>
      <c r="C56" s="10" t="s">
        <v>758</v>
      </c>
      <c r="D56" s="10" t="s">
        <v>758</v>
      </c>
      <c r="E56" s="129" t="s">
        <v>279</v>
      </c>
      <c r="F56" s="167"/>
      <c r="G56" s="168"/>
      <c r="H56" s="11" t="s">
        <v>759</v>
      </c>
      <c r="I56" s="14">
        <f t="shared" si="1"/>
        <v>4.4268958316707883</v>
      </c>
      <c r="J56" s="14">
        <v>4.6900000000000004</v>
      </c>
      <c r="K56" s="120">
        <f t="shared" si="2"/>
        <v>17.707583326683153</v>
      </c>
      <c r="L56" s="126"/>
    </row>
    <row r="57" spans="1:12" ht="24" customHeight="1">
      <c r="A57" s="125"/>
      <c r="B57" s="118">
        <f>'Tax Invoice'!D53</f>
        <v>4</v>
      </c>
      <c r="C57" s="10" t="s">
        <v>760</v>
      </c>
      <c r="D57" s="10" t="s">
        <v>826</v>
      </c>
      <c r="E57" s="129" t="s">
        <v>30</v>
      </c>
      <c r="F57" s="167"/>
      <c r="G57" s="168"/>
      <c r="H57" s="11" t="s">
        <v>878</v>
      </c>
      <c r="I57" s="14">
        <f t="shared" si="1"/>
        <v>0.77399884476973257</v>
      </c>
      <c r="J57" s="14">
        <v>0.82</v>
      </c>
      <c r="K57" s="120">
        <f t="shared" si="2"/>
        <v>3.0959953790789303</v>
      </c>
      <c r="L57" s="126"/>
    </row>
    <row r="58" spans="1:12" ht="24" customHeight="1">
      <c r="A58" s="125"/>
      <c r="B58" s="118">
        <f>'Tax Invoice'!D54</f>
        <v>20</v>
      </c>
      <c r="C58" s="10" t="s">
        <v>762</v>
      </c>
      <c r="D58" s="10" t="s">
        <v>827</v>
      </c>
      <c r="E58" s="129" t="s">
        <v>578</v>
      </c>
      <c r="F58" s="167" t="s">
        <v>868</v>
      </c>
      <c r="G58" s="168"/>
      <c r="H58" s="11" t="s">
        <v>857</v>
      </c>
      <c r="I58" s="14">
        <f t="shared" si="1"/>
        <v>0.736242803561453</v>
      </c>
      <c r="J58" s="14">
        <v>0.78</v>
      </c>
      <c r="K58" s="120">
        <f t="shared" si="2"/>
        <v>14.724856071229059</v>
      </c>
      <c r="L58" s="126"/>
    </row>
    <row r="59" spans="1:12" ht="24" customHeight="1">
      <c r="A59" s="125"/>
      <c r="B59" s="118">
        <f>'Tax Invoice'!D55</f>
        <v>20</v>
      </c>
      <c r="C59" s="10" t="s">
        <v>762</v>
      </c>
      <c r="D59" s="10" t="s">
        <v>828</v>
      </c>
      <c r="E59" s="129" t="s">
        <v>736</v>
      </c>
      <c r="F59" s="167" t="s">
        <v>868</v>
      </c>
      <c r="G59" s="168"/>
      <c r="H59" s="11" t="s">
        <v>857</v>
      </c>
      <c r="I59" s="14">
        <f t="shared" si="1"/>
        <v>0.97221806111320075</v>
      </c>
      <c r="J59" s="14">
        <v>1.03</v>
      </c>
      <c r="K59" s="120">
        <f t="shared" si="2"/>
        <v>19.444361222264014</v>
      </c>
      <c r="L59" s="126"/>
    </row>
    <row r="60" spans="1:12" ht="48">
      <c r="A60" s="125"/>
      <c r="B60" s="118">
        <f>'Tax Invoice'!D56</f>
        <v>8</v>
      </c>
      <c r="C60" s="10" t="s">
        <v>764</v>
      </c>
      <c r="D60" s="10" t="s">
        <v>829</v>
      </c>
      <c r="E60" s="129" t="s">
        <v>736</v>
      </c>
      <c r="F60" s="167" t="s">
        <v>112</v>
      </c>
      <c r="G60" s="168"/>
      <c r="H60" s="11" t="s">
        <v>858</v>
      </c>
      <c r="I60" s="14">
        <f t="shared" si="1"/>
        <v>0.82119389628008221</v>
      </c>
      <c r="J60" s="14">
        <v>0.87</v>
      </c>
      <c r="K60" s="120">
        <f t="shared" si="2"/>
        <v>6.5695511702406577</v>
      </c>
      <c r="L60" s="126"/>
    </row>
    <row r="61" spans="1:12" ht="48" customHeight="1">
      <c r="A61" s="125"/>
      <c r="B61" s="118">
        <f>'Tax Invoice'!D57</f>
        <v>20</v>
      </c>
      <c r="C61" s="10" t="s">
        <v>766</v>
      </c>
      <c r="D61" s="10" t="s">
        <v>766</v>
      </c>
      <c r="E61" s="129"/>
      <c r="F61" s="167"/>
      <c r="G61" s="168"/>
      <c r="H61" s="11" t="s">
        <v>859</v>
      </c>
      <c r="I61" s="14">
        <f t="shared" si="1"/>
        <v>0.26429228845795749</v>
      </c>
      <c r="J61" s="14">
        <v>0.28000000000000003</v>
      </c>
      <c r="K61" s="120">
        <f t="shared" si="2"/>
        <v>5.2858457691591498</v>
      </c>
      <c r="L61" s="126"/>
    </row>
    <row r="62" spans="1:12" ht="23.25" customHeight="1">
      <c r="A62" s="125"/>
      <c r="B62" s="118">
        <f>'Tax Invoice'!D58</f>
        <v>1</v>
      </c>
      <c r="C62" s="10" t="s">
        <v>768</v>
      </c>
      <c r="D62" s="10" t="s">
        <v>768</v>
      </c>
      <c r="E62" s="129" t="s">
        <v>30</v>
      </c>
      <c r="F62" s="167" t="s">
        <v>112</v>
      </c>
      <c r="G62" s="168"/>
      <c r="H62" s="11" t="s">
        <v>884</v>
      </c>
      <c r="I62" s="14">
        <f t="shared" si="1"/>
        <v>2.2370454415905687</v>
      </c>
      <c r="J62" s="14">
        <v>2.37</v>
      </c>
      <c r="K62" s="120">
        <f t="shared" si="2"/>
        <v>2.2370454415905687</v>
      </c>
      <c r="L62" s="126"/>
    </row>
    <row r="63" spans="1:12" ht="24" customHeight="1">
      <c r="A63" s="125"/>
      <c r="B63" s="118">
        <f>'Tax Invoice'!D59</f>
        <v>4</v>
      </c>
      <c r="C63" s="10" t="s">
        <v>770</v>
      </c>
      <c r="D63" s="10" t="s">
        <v>830</v>
      </c>
      <c r="E63" s="129" t="s">
        <v>641</v>
      </c>
      <c r="F63" s="167" t="s">
        <v>31</v>
      </c>
      <c r="G63" s="168"/>
      <c r="H63" s="11" t="s">
        <v>876</v>
      </c>
      <c r="I63" s="14">
        <f t="shared" si="1"/>
        <v>1.8122899779974226</v>
      </c>
      <c r="J63" s="14">
        <v>1.92</v>
      </c>
      <c r="K63" s="120">
        <f t="shared" si="2"/>
        <v>7.2491599119896906</v>
      </c>
      <c r="L63" s="126"/>
    </row>
    <row r="64" spans="1:12" ht="24">
      <c r="A64" s="125"/>
      <c r="B64" s="118">
        <f>'Tax Invoice'!D60</f>
        <v>4</v>
      </c>
      <c r="C64" s="10" t="s">
        <v>772</v>
      </c>
      <c r="D64" s="10" t="s">
        <v>772</v>
      </c>
      <c r="E64" s="129" t="s">
        <v>31</v>
      </c>
      <c r="F64" s="167" t="s">
        <v>870</v>
      </c>
      <c r="G64" s="168"/>
      <c r="H64" s="11" t="s">
        <v>871</v>
      </c>
      <c r="I64" s="14">
        <f t="shared" si="1"/>
        <v>3.7378480796196842</v>
      </c>
      <c r="J64" s="14">
        <v>3.96</v>
      </c>
      <c r="K64" s="120">
        <f t="shared" si="2"/>
        <v>14.951392318478737</v>
      </c>
      <c r="L64" s="126"/>
    </row>
    <row r="65" spans="1:12" ht="24" customHeight="1">
      <c r="A65" s="125"/>
      <c r="B65" s="118">
        <f>'Tax Invoice'!D61</f>
        <v>4</v>
      </c>
      <c r="C65" s="10" t="s">
        <v>774</v>
      </c>
      <c r="D65" s="10" t="s">
        <v>774</v>
      </c>
      <c r="E65" s="129" t="s">
        <v>31</v>
      </c>
      <c r="F65" s="167" t="s">
        <v>869</v>
      </c>
      <c r="G65" s="168"/>
      <c r="H65" s="11" t="s">
        <v>881</v>
      </c>
      <c r="I65" s="14">
        <f t="shared" si="1"/>
        <v>2.303118513705058</v>
      </c>
      <c r="J65" s="14">
        <v>2.44</v>
      </c>
      <c r="K65" s="120">
        <f t="shared" si="2"/>
        <v>9.2124740548202322</v>
      </c>
      <c r="L65" s="126"/>
    </row>
    <row r="66" spans="1:12" ht="36" customHeight="1">
      <c r="A66" s="125"/>
      <c r="B66" s="118">
        <f>'Tax Invoice'!D62</f>
        <v>4</v>
      </c>
      <c r="C66" s="10" t="s">
        <v>776</v>
      </c>
      <c r="D66" s="10" t="s">
        <v>776</v>
      </c>
      <c r="E66" s="129" t="s">
        <v>31</v>
      </c>
      <c r="F66" s="167"/>
      <c r="G66" s="168"/>
      <c r="H66" s="11" t="s">
        <v>877</v>
      </c>
      <c r="I66" s="14">
        <f t="shared" si="1"/>
        <v>0.84951092718629195</v>
      </c>
      <c r="J66" s="14">
        <v>0.9</v>
      </c>
      <c r="K66" s="120">
        <f t="shared" si="2"/>
        <v>3.3980437087451678</v>
      </c>
      <c r="L66" s="126"/>
    </row>
    <row r="67" spans="1:12" ht="24" customHeight="1">
      <c r="A67" s="125"/>
      <c r="B67" s="118">
        <f>'Tax Invoice'!D63</f>
        <v>4</v>
      </c>
      <c r="C67" s="10" t="s">
        <v>777</v>
      </c>
      <c r="D67" s="10" t="s">
        <v>777</v>
      </c>
      <c r="E67" s="129" t="s">
        <v>279</v>
      </c>
      <c r="F67" s="167"/>
      <c r="G67" s="168"/>
      <c r="H67" s="11" t="s">
        <v>879</v>
      </c>
      <c r="I67" s="14">
        <f t="shared" si="1"/>
        <v>0.69848676235317331</v>
      </c>
      <c r="J67" s="14">
        <v>0.74</v>
      </c>
      <c r="K67" s="120">
        <f t="shared" si="2"/>
        <v>2.7939470494126932</v>
      </c>
      <c r="L67" s="126"/>
    </row>
    <row r="68" spans="1:12" ht="24" customHeight="1">
      <c r="A68" s="125"/>
      <c r="B68" s="118">
        <f>'Tax Invoice'!D64</f>
        <v>4</v>
      </c>
      <c r="C68" s="10" t="s">
        <v>778</v>
      </c>
      <c r="D68" s="10" t="s">
        <v>778</v>
      </c>
      <c r="E68" s="129"/>
      <c r="F68" s="167"/>
      <c r="G68" s="168"/>
      <c r="H68" s="11" t="s">
        <v>883</v>
      </c>
      <c r="I68" s="14">
        <f t="shared" si="1"/>
        <v>0.69848676235317331</v>
      </c>
      <c r="J68" s="14">
        <v>0.74</v>
      </c>
      <c r="K68" s="120">
        <f t="shared" si="2"/>
        <v>2.7939470494126932</v>
      </c>
      <c r="L68" s="126"/>
    </row>
    <row r="69" spans="1:12" ht="24" customHeight="1">
      <c r="A69" s="125"/>
      <c r="B69" s="118">
        <f>'Tax Invoice'!D65</f>
        <v>4</v>
      </c>
      <c r="C69" s="10" t="s">
        <v>779</v>
      </c>
      <c r="D69" s="10" t="s">
        <v>779</v>
      </c>
      <c r="E69" s="129"/>
      <c r="F69" s="167"/>
      <c r="G69" s="168"/>
      <c r="H69" s="11" t="s">
        <v>882</v>
      </c>
      <c r="I69" s="14">
        <f t="shared" si="1"/>
        <v>0.39643843268693618</v>
      </c>
      <c r="J69" s="14">
        <v>0.42</v>
      </c>
      <c r="K69" s="120">
        <f t="shared" si="2"/>
        <v>1.5857537307477447</v>
      </c>
      <c r="L69" s="126"/>
    </row>
    <row r="70" spans="1:12" ht="24" customHeight="1">
      <c r="A70" s="125"/>
      <c r="B70" s="118">
        <f>'Tax Invoice'!D66</f>
        <v>4</v>
      </c>
      <c r="C70" s="10" t="s">
        <v>780</v>
      </c>
      <c r="D70" s="10" t="s">
        <v>780</v>
      </c>
      <c r="E70" s="129"/>
      <c r="F70" s="167"/>
      <c r="G70" s="168"/>
      <c r="H70" s="11" t="s">
        <v>893</v>
      </c>
      <c r="I70" s="14">
        <f t="shared" si="1"/>
        <v>0.6135356696345442</v>
      </c>
      <c r="J70" s="14">
        <v>0.65</v>
      </c>
      <c r="K70" s="120">
        <f t="shared" si="2"/>
        <v>2.4541426785381768</v>
      </c>
      <c r="L70" s="126"/>
    </row>
    <row r="71" spans="1:12" ht="12.75" customHeight="1">
      <c r="A71" s="125"/>
      <c r="B71" s="118">
        <f>'Tax Invoice'!D67</f>
        <v>4</v>
      </c>
      <c r="C71" s="10" t="s">
        <v>781</v>
      </c>
      <c r="D71" s="10" t="s">
        <v>781</v>
      </c>
      <c r="E71" s="129" t="s">
        <v>30</v>
      </c>
      <c r="F71" s="167"/>
      <c r="G71" s="168"/>
      <c r="H71" s="11" t="s">
        <v>880</v>
      </c>
      <c r="I71" s="14">
        <f t="shared" si="1"/>
        <v>1.0949251950401095</v>
      </c>
      <c r="J71" s="14">
        <v>1.1599999999999999</v>
      </c>
      <c r="K71" s="120">
        <f t="shared" si="2"/>
        <v>4.3797007801604382</v>
      </c>
      <c r="L71" s="126"/>
    </row>
    <row r="72" spans="1:12" ht="12.75" customHeight="1">
      <c r="A72" s="125"/>
      <c r="B72" s="118">
        <f>'Tax Invoice'!D68</f>
        <v>4</v>
      </c>
      <c r="C72" s="10" t="s">
        <v>781</v>
      </c>
      <c r="D72" s="10" t="s">
        <v>781</v>
      </c>
      <c r="E72" s="129" t="s">
        <v>31</v>
      </c>
      <c r="F72" s="167"/>
      <c r="G72" s="168"/>
      <c r="H72" s="11" t="s">
        <v>880</v>
      </c>
      <c r="I72" s="14">
        <f t="shared" si="1"/>
        <v>1.0949251950401095</v>
      </c>
      <c r="J72" s="14">
        <v>1.1599999999999999</v>
      </c>
      <c r="K72" s="120">
        <f t="shared" si="2"/>
        <v>4.3797007801604382</v>
      </c>
      <c r="L72" s="126"/>
    </row>
    <row r="73" spans="1:12" ht="10.5" customHeight="1">
      <c r="A73" s="125"/>
      <c r="B73" s="118">
        <f>'Tax Invoice'!D69</f>
        <v>2</v>
      </c>
      <c r="C73" s="10" t="s">
        <v>783</v>
      </c>
      <c r="D73" s="10" t="s">
        <v>831</v>
      </c>
      <c r="E73" s="129" t="s">
        <v>784</v>
      </c>
      <c r="F73" s="167"/>
      <c r="G73" s="168"/>
      <c r="H73" s="11" t="s">
        <v>860</v>
      </c>
      <c r="I73" s="14">
        <f t="shared" si="1"/>
        <v>1.557436699841535</v>
      </c>
      <c r="J73" s="14">
        <v>1.65</v>
      </c>
      <c r="K73" s="120">
        <f t="shared" si="2"/>
        <v>3.11487339968307</v>
      </c>
      <c r="L73" s="126"/>
    </row>
    <row r="74" spans="1:12" ht="10.5" customHeight="1">
      <c r="A74" s="125"/>
      <c r="B74" s="118">
        <f>'Tax Invoice'!D70</f>
        <v>2</v>
      </c>
      <c r="C74" s="10" t="s">
        <v>783</v>
      </c>
      <c r="D74" s="10" t="s">
        <v>832</v>
      </c>
      <c r="E74" s="129" t="s">
        <v>786</v>
      </c>
      <c r="F74" s="167"/>
      <c r="G74" s="168"/>
      <c r="H74" s="11" t="s">
        <v>860</v>
      </c>
      <c r="I74" s="14">
        <f t="shared" si="1"/>
        <v>1.6518268028622343</v>
      </c>
      <c r="J74" s="14">
        <v>1.75</v>
      </c>
      <c r="K74" s="120">
        <f t="shared" si="2"/>
        <v>3.3036536057244685</v>
      </c>
      <c r="L74" s="126"/>
    </row>
    <row r="75" spans="1:12" ht="10.5" customHeight="1">
      <c r="A75" s="125"/>
      <c r="B75" s="118">
        <f>'Tax Invoice'!D71</f>
        <v>2</v>
      </c>
      <c r="C75" s="10" t="s">
        <v>783</v>
      </c>
      <c r="D75" s="10" t="s">
        <v>833</v>
      </c>
      <c r="E75" s="129" t="s">
        <v>787</v>
      </c>
      <c r="F75" s="167"/>
      <c r="G75" s="168"/>
      <c r="H75" s="11" t="s">
        <v>860</v>
      </c>
      <c r="I75" s="14">
        <f t="shared" si="1"/>
        <v>1.7462169058829335</v>
      </c>
      <c r="J75" s="14">
        <v>1.85</v>
      </c>
      <c r="K75" s="120">
        <f t="shared" si="2"/>
        <v>3.4924338117658671</v>
      </c>
      <c r="L75" s="126"/>
    </row>
    <row r="76" spans="1:12" ht="12.75" customHeight="1">
      <c r="A76" s="125"/>
      <c r="B76" s="118">
        <f>'Tax Invoice'!D72</f>
        <v>2</v>
      </c>
      <c r="C76" s="10" t="s">
        <v>788</v>
      </c>
      <c r="D76" s="10" t="s">
        <v>834</v>
      </c>
      <c r="E76" s="129" t="s">
        <v>784</v>
      </c>
      <c r="F76" s="167" t="s">
        <v>279</v>
      </c>
      <c r="G76" s="168"/>
      <c r="H76" s="11" t="s">
        <v>789</v>
      </c>
      <c r="I76" s="14">
        <f t="shared" si="1"/>
        <v>0.34924338117658665</v>
      </c>
      <c r="J76" s="14">
        <v>0.37</v>
      </c>
      <c r="K76" s="120">
        <f t="shared" si="2"/>
        <v>0.69848676235317331</v>
      </c>
      <c r="L76" s="126"/>
    </row>
    <row r="77" spans="1:12" ht="12.75" customHeight="1">
      <c r="A77" s="125"/>
      <c r="B77" s="118">
        <f>'Tax Invoice'!D73</f>
        <v>2</v>
      </c>
      <c r="C77" s="10" t="s">
        <v>788</v>
      </c>
      <c r="D77" s="10" t="s">
        <v>835</v>
      </c>
      <c r="E77" s="129" t="s">
        <v>786</v>
      </c>
      <c r="F77" s="167" t="s">
        <v>279</v>
      </c>
      <c r="G77" s="168"/>
      <c r="H77" s="11" t="s">
        <v>789</v>
      </c>
      <c r="I77" s="14">
        <f t="shared" si="1"/>
        <v>0.38699942238486629</v>
      </c>
      <c r="J77" s="14">
        <v>0.41</v>
      </c>
      <c r="K77" s="120">
        <f t="shared" si="2"/>
        <v>0.77399884476973257</v>
      </c>
      <c r="L77" s="126"/>
    </row>
    <row r="78" spans="1:12" ht="12.75" customHeight="1">
      <c r="A78" s="125"/>
      <c r="B78" s="118">
        <f>'Tax Invoice'!D74</f>
        <v>2</v>
      </c>
      <c r="C78" s="10" t="s">
        <v>788</v>
      </c>
      <c r="D78" s="10" t="s">
        <v>836</v>
      </c>
      <c r="E78" s="129" t="s">
        <v>787</v>
      </c>
      <c r="F78" s="167" t="s">
        <v>279</v>
      </c>
      <c r="G78" s="168"/>
      <c r="H78" s="11" t="s">
        <v>789</v>
      </c>
      <c r="I78" s="14">
        <f t="shared" si="1"/>
        <v>0.40587744298900613</v>
      </c>
      <c r="J78" s="14">
        <v>0.43</v>
      </c>
      <c r="K78" s="120">
        <f t="shared" si="2"/>
        <v>0.81175488597801226</v>
      </c>
      <c r="L78" s="126"/>
    </row>
    <row r="79" spans="1:12" ht="36" customHeight="1">
      <c r="A79" s="125"/>
      <c r="B79" s="118">
        <f>'Tax Invoice'!D75</f>
        <v>4</v>
      </c>
      <c r="C79" s="10" t="s">
        <v>790</v>
      </c>
      <c r="D79" s="10" t="s">
        <v>790</v>
      </c>
      <c r="E79" s="129" t="s">
        <v>791</v>
      </c>
      <c r="F79" s="167" t="s">
        <v>112</v>
      </c>
      <c r="G79" s="168"/>
      <c r="H79" s="11" t="s">
        <v>885</v>
      </c>
      <c r="I79" s="14">
        <f t="shared" si="1"/>
        <v>1.4441685762166963</v>
      </c>
      <c r="J79" s="14">
        <v>1.53</v>
      </c>
      <c r="K79" s="120">
        <f t="shared" si="2"/>
        <v>5.776674304866785</v>
      </c>
      <c r="L79" s="126"/>
    </row>
    <row r="80" spans="1:12" ht="36" customHeight="1">
      <c r="A80" s="125"/>
      <c r="B80" s="118">
        <f>'Tax Invoice'!D76</f>
        <v>4</v>
      </c>
      <c r="C80" s="10" t="s">
        <v>793</v>
      </c>
      <c r="D80" s="10" t="s">
        <v>793</v>
      </c>
      <c r="E80" s="129" t="s">
        <v>791</v>
      </c>
      <c r="F80" s="167"/>
      <c r="G80" s="168"/>
      <c r="H80" s="11" t="s">
        <v>886</v>
      </c>
      <c r="I80" s="14">
        <f t="shared" si="1"/>
        <v>1.1043642053421794</v>
      </c>
      <c r="J80" s="14">
        <v>1.17</v>
      </c>
      <c r="K80" s="120">
        <f t="shared" si="2"/>
        <v>4.4174568213687175</v>
      </c>
      <c r="L80" s="126"/>
    </row>
    <row r="81" spans="1:12" ht="48" customHeight="1">
      <c r="A81" s="125"/>
      <c r="B81" s="118">
        <f>'Tax Invoice'!D77</f>
        <v>4</v>
      </c>
      <c r="C81" s="10" t="s">
        <v>795</v>
      </c>
      <c r="D81" s="10" t="s">
        <v>795</v>
      </c>
      <c r="E81" s="129" t="s">
        <v>791</v>
      </c>
      <c r="F81" s="167" t="s">
        <v>112</v>
      </c>
      <c r="G81" s="168"/>
      <c r="H81" s="11" t="s">
        <v>887</v>
      </c>
      <c r="I81" s="14">
        <f t="shared" si="1"/>
        <v>1.1609982671545989</v>
      </c>
      <c r="J81" s="14">
        <v>1.23</v>
      </c>
      <c r="K81" s="120">
        <f t="shared" si="2"/>
        <v>4.6439930686183954</v>
      </c>
      <c r="L81" s="126"/>
    </row>
    <row r="82" spans="1:12" ht="36" customHeight="1">
      <c r="A82" s="125"/>
      <c r="B82" s="118">
        <f>'Tax Invoice'!D78</f>
        <v>4</v>
      </c>
      <c r="C82" s="10" t="s">
        <v>797</v>
      </c>
      <c r="D82" s="10" t="s">
        <v>837</v>
      </c>
      <c r="E82" s="129" t="s">
        <v>791</v>
      </c>
      <c r="F82" s="167" t="s">
        <v>641</v>
      </c>
      <c r="G82" s="168"/>
      <c r="H82" s="11" t="s">
        <v>855</v>
      </c>
      <c r="I82" s="14">
        <f t="shared" si="1"/>
        <v>0.82119389628008221</v>
      </c>
      <c r="J82" s="14">
        <v>0.87</v>
      </c>
      <c r="K82" s="120">
        <f t="shared" si="2"/>
        <v>3.2847755851203289</v>
      </c>
      <c r="L82" s="126"/>
    </row>
    <row r="83" spans="1:12" ht="36" customHeight="1">
      <c r="A83" s="125"/>
      <c r="B83" s="118">
        <f>'Tax Invoice'!D79</f>
        <v>4</v>
      </c>
      <c r="C83" s="10" t="s">
        <v>799</v>
      </c>
      <c r="D83" s="10" t="s">
        <v>799</v>
      </c>
      <c r="E83" s="129" t="s">
        <v>791</v>
      </c>
      <c r="F83" s="167" t="s">
        <v>112</v>
      </c>
      <c r="G83" s="168"/>
      <c r="H83" s="11" t="s">
        <v>856</v>
      </c>
      <c r="I83" s="14">
        <f t="shared" si="1"/>
        <v>0.45307249449935566</v>
      </c>
      <c r="J83" s="14">
        <v>0.48</v>
      </c>
      <c r="K83" s="120">
        <f t="shared" si="2"/>
        <v>1.8122899779974226</v>
      </c>
      <c r="L83" s="126"/>
    </row>
    <row r="84" spans="1:12" ht="24" customHeight="1">
      <c r="A84" s="125"/>
      <c r="B84" s="118">
        <f>'Tax Invoice'!D80</f>
        <v>3</v>
      </c>
      <c r="C84" s="10" t="s">
        <v>801</v>
      </c>
      <c r="D84" s="10" t="s">
        <v>801</v>
      </c>
      <c r="E84" s="129" t="s">
        <v>112</v>
      </c>
      <c r="F84" s="167"/>
      <c r="G84" s="168"/>
      <c r="H84" s="11" t="s">
        <v>861</v>
      </c>
      <c r="I84" s="14">
        <f t="shared" si="1"/>
        <v>2.2181674209864291</v>
      </c>
      <c r="J84" s="14">
        <v>2.35</v>
      </c>
      <c r="K84" s="120">
        <f t="shared" si="2"/>
        <v>6.6545022629592872</v>
      </c>
      <c r="L84" s="126"/>
    </row>
    <row r="85" spans="1:12" ht="24" customHeight="1">
      <c r="A85" s="125"/>
      <c r="B85" s="118">
        <f>'Tax Invoice'!D81</f>
        <v>2</v>
      </c>
      <c r="C85" s="10" t="s">
        <v>803</v>
      </c>
      <c r="D85" s="10" t="s">
        <v>803</v>
      </c>
      <c r="E85" s="129" t="s">
        <v>112</v>
      </c>
      <c r="F85" s="167"/>
      <c r="G85" s="168"/>
      <c r="H85" s="11" t="s">
        <v>804</v>
      </c>
      <c r="I85" s="14">
        <f t="shared" si="1"/>
        <v>6.6733802835634268</v>
      </c>
      <c r="J85" s="14">
        <v>7.07</v>
      </c>
      <c r="K85" s="120">
        <f t="shared" si="2"/>
        <v>13.346760567126854</v>
      </c>
      <c r="L85" s="126"/>
    </row>
    <row r="86" spans="1:12" ht="24">
      <c r="A86" s="125"/>
      <c r="B86" s="118">
        <f>'Tax Invoice'!D82</f>
        <v>30</v>
      </c>
      <c r="C86" s="10" t="s">
        <v>805</v>
      </c>
      <c r="D86" s="10" t="s">
        <v>805</v>
      </c>
      <c r="E86" s="129" t="s">
        <v>30</v>
      </c>
      <c r="F86" s="167"/>
      <c r="G86" s="168"/>
      <c r="H86" s="11" t="s">
        <v>853</v>
      </c>
      <c r="I86" s="14">
        <f t="shared" si="1"/>
        <v>0.6135356696345442</v>
      </c>
      <c r="J86" s="14">
        <v>0.65</v>
      </c>
      <c r="K86" s="120">
        <f t="shared" ref="K86:K96" si="3">I86*B86</f>
        <v>18.406070089036326</v>
      </c>
      <c r="L86" s="126"/>
    </row>
    <row r="87" spans="1:12">
      <c r="A87" s="125"/>
      <c r="B87" s="118">
        <f>'Tax Invoice'!D83</f>
        <v>4</v>
      </c>
      <c r="C87" s="10" t="s">
        <v>807</v>
      </c>
      <c r="D87" s="10" t="s">
        <v>807</v>
      </c>
      <c r="E87" s="129" t="s">
        <v>28</v>
      </c>
      <c r="F87" s="167"/>
      <c r="G87" s="168"/>
      <c r="H87" s="11" t="s">
        <v>890</v>
      </c>
      <c r="I87" s="14">
        <v>2.2014999999999998</v>
      </c>
      <c r="J87" s="14">
        <v>0.68</v>
      </c>
      <c r="K87" s="120">
        <f t="shared" si="3"/>
        <v>8.8059999999999992</v>
      </c>
      <c r="L87" s="126"/>
    </row>
    <row r="88" spans="1:12" ht="24">
      <c r="A88" s="125"/>
      <c r="B88" s="118">
        <f>'Tax Invoice'!D84</f>
        <v>10</v>
      </c>
      <c r="C88" s="10" t="s">
        <v>809</v>
      </c>
      <c r="D88" s="10" t="s">
        <v>809</v>
      </c>
      <c r="E88" s="129" t="s">
        <v>32</v>
      </c>
      <c r="F88" s="167"/>
      <c r="G88" s="168"/>
      <c r="H88" s="11" t="s">
        <v>854</v>
      </c>
      <c r="I88" s="14">
        <v>2.2014999999999998</v>
      </c>
      <c r="J88" s="14">
        <v>0.68</v>
      </c>
      <c r="K88" s="120">
        <f t="shared" si="3"/>
        <v>22.014999999999997</v>
      </c>
      <c r="L88" s="126"/>
    </row>
    <row r="89" spans="1:12" ht="24">
      <c r="A89" s="125"/>
      <c r="B89" s="118">
        <f>'Tax Invoice'!D85</f>
        <v>8</v>
      </c>
      <c r="C89" s="10" t="s">
        <v>811</v>
      </c>
      <c r="D89" s="10" t="s">
        <v>811</v>
      </c>
      <c r="E89" s="129" t="s">
        <v>112</v>
      </c>
      <c r="F89" s="167"/>
      <c r="G89" s="168"/>
      <c r="H89" s="11" t="s">
        <v>891</v>
      </c>
      <c r="I89" s="14">
        <f t="shared" ref="I89:I96" si="4">J89*0.943901030206991</f>
        <v>0.86838894779043174</v>
      </c>
      <c r="J89" s="14">
        <v>0.92</v>
      </c>
      <c r="K89" s="120">
        <f t="shared" si="3"/>
        <v>6.9471115823234539</v>
      </c>
      <c r="L89" s="126"/>
    </row>
    <row r="90" spans="1:12">
      <c r="A90" s="125"/>
      <c r="B90" s="118">
        <f>'Tax Invoice'!D86</f>
        <v>10</v>
      </c>
      <c r="C90" s="10" t="s">
        <v>813</v>
      </c>
      <c r="D90" s="10" t="s">
        <v>838</v>
      </c>
      <c r="E90" s="129" t="s">
        <v>814</v>
      </c>
      <c r="F90" s="167" t="s">
        <v>30</v>
      </c>
      <c r="G90" s="168"/>
      <c r="H90" s="11" t="s">
        <v>892</v>
      </c>
      <c r="I90" s="14">
        <f t="shared" si="4"/>
        <v>0.67960874174903352</v>
      </c>
      <c r="J90" s="14">
        <v>0.72</v>
      </c>
      <c r="K90" s="120">
        <f t="shared" si="3"/>
        <v>6.7960874174903356</v>
      </c>
      <c r="L90" s="126"/>
    </row>
    <row r="91" spans="1:12" ht="36" customHeight="1" thickBot="1">
      <c r="A91" s="125"/>
      <c r="B91" s="118">
        <f>'Tax Invoice'!D87</f>
        <v>8</v>
      </c>
      <c r="C91" s="10" t="s">
        <v>816</v>
      </c>
      <c r="D91" s="10" t="s">
        <v>816</v>
      </c>
      <c r="E91" s="129" t="s">
        <v>817</v>
      </c>
      <c r="F91" s="167"/>
      <c r="G91" s="168"/>
      <c r="H91" s="11" t="s">
        <v>895</v>
      </c>
      <c r="I91" s="14">
        <f t="shared" si="4"/>
        <v>2.7656300185064837</v>
      </c>
      <c r="J91" s="14">
        <v>2.93</v>
      </c>
      <c r="K91" s="120">
        <f t="shared" si="3"/>
        <v>22.12504014805187</v>
      </c>
      <c r="L91" s="126"/>
    </row>
    <row r="92" spans="1:12" ht="16.5" thickTop="1" thickBot="1">
      <c r="A92" s="125"/>
      <c r="B92" s="151"/>
      <c r="C92" s="149"/>
      <c r="D92" s="149"/>
      <c r="E92" s="149"/>
      <c r="F92" s="166"/>
      <c r="G92" s="166"/>
      <c r="H92" s="154" t="s">
        <v>910</v>
      </c>
      <c r="I92" s="149"/>
      <c r="J92" s="149"/>
      <c r="K92" s="148"/>
      <c r="L92" s="126"/>
    </row>
    <row r="93" spans="1:12" ht="36.75" thickTop="1">
      <c r="A93" s="125"/>
      <c r="B93" s="118">
        <f>Invoice!B102</f>
        <v>2</v>
      </c>
      <c r="C93" s="10" t="s">
        <v>911</v>
      </c>
      <c r="D93" s="129"/>
      <c r="E93" s="129" t="s">
        <v>912</v>
      </c>
      <c r="F93" s="167" t="s">
        <v>128</v>
      </c>
      <c r="G93" s="168"/>
      <c r="H93" s="11" t="s">
        <v>920</v>
      </c>
      <c r="I93" s="14">
        <v>3.1</v>
      </c>
      <c r="J93" s="14">
        <v>2.44</v>
      </c>
      <c r="K93" s="120">
        <f t="shared" si="3"/>
        <v>6.2</v>
      </c>
      <c r="L93" s="126"/>
    </row>
    <row r="94" spans="1:12" ht="24">
      <c r="A94" s="125"/>
      <c r="B94" s="118">
        <f>Invoice!B103</f>
        <v>2</v>
      </c>
      <c r="C94" s="10" t="s">
        <v>913</v>
      </c>
      <c r="D94" s="129"/>
      <c r="E94" s="129" t="s">
        <v>914</v>
      </c>
      <c r="F94" s="167" t="s">
        <v>128</v>
      </c>
      <c r="G94" s="168"/>
      <c r="H94" s="11" t="s">
        <v>921</v>
      </c>
      <c r="I94" s="14">
        <f t="shared" si="4"/>
        <v>1.0666081641338998</v>
      </c>
      <c r="J94" s="14">
        <v>1.1299999999999999</v>
      </c>
      <c r="K94" s="120">
        <f t="shared" si="3"/>
        <v>2.1332163282677996</v>
      </c>
      <c r="L94" s="126"/>
    </row>
    <row r="95" spans="1:12" ht="24">
      <c r="A95" s="125"/>
      <c r="B95" s="118">
        <f>Invoice!B104</f>
        <v>2</v>
      </c>
      <c r="C95" s="10" t="s">
        <v>913</v>
      </c>
      <c r="D95" s="129"/>
      <c r="E95" s="129" t="s">
        <v>916</v>
      </c>
      <c r="F95" s="167" t="s">
        <v>128</v>
      </c>
      <c r="G95" s="168"/>
      <c r="H95" s="11" t="s">
        <v>921</v>
      </c>
      <c r="I95" s="14">
        <f t="shared" si="4"/>
        <v>1.0666081641338998</v>
      </c>
      <c r="J95" s="14">
        <v>1.1299999999999999</v>
      </c>
      <c r="K95" s="120">
        <f t="shared" si="3"/>
        <v>2.1332163282677996</v>
      </c>
      <c r="L95" s="126"/>
    </row>
    <row r="96" spans="1:12" ht="24">
      <c r="A96" s="125"/>
      <c r="B96" s="119">
        <f>Invoice!B105</f>
        <v>12</v>
      </c>
      <c r="C96" s="12" t="s">
        <v>913</v>
      </c>
      <c r="D96" s="130"/>
      <c r="E96" s="130" t="s">
        <v>917</v>
      </c>
      <c r="F96" s="177" t="s">
        <v>128</v>
      </c>
      <c r="G96" s="178"/>
      <c r="H96" s="13" t="s">
        <v>921</v>
      </c>
      <c r="I96" s="15">
        <f t="shared" si="4"/>
        <v>1.0666081641338998</v>
      </c>
      <c r="J96" s="15">
        <v>1.1299999999999999</v>
      </c>
      <c r="K96" s="121">
        <f t="shared" si="3"/>
        <v>12.799297969606798</v>
      </c>
      <c r="L96" s="126"/>
    </row>
    <row r="97" spans="1:14" ht="12.75" customHeight="1">
      <c r="A97" s="125"/>
      <c r="B97" s="137">
        <f>SUM(B22:B96)</f>
        <v>360</v>
      </c>
      <c r="C97" s="137" t="s">
        <v>149</v>
      </c>
      <c r="D97" s="137"/>
      <c r="E97" s="137"/>
      <c r="F97" s="137"/>
      <c r="G97" s="137"/>
      <c r="H97" s="137"/>
      <c r="I97" s="138" t="s">
        <v>261</v>
      </c>
      <c r="J97" s="138" t="s">
        <v>261</v>
      </c>
      <c r="K97" s="139">
        <f>SUM(K22:K96)</f>
        <v>417.69628548247948</v>
      </c>
      <c r="L97" s="126"/>
      <c r="N97" s="155"/>
    </row>
    <row r="98" spans="1:14" ht="12.75" customHeight="1">
      <c r="A98" s="125"/>
      <c r="B98" s="137"/>
      <c r="C98" s="137"/>
      <c r="D98" s="137"/>
      <c r="E98" s="137"/>
      <c r="F98" s="137"/>
      <c r="G98" s="137"/>
      <c r="H98" s="137"/>
      <c r="I98" s="153" t="s">
        <v>852</v>
      </c>
      <c r="J98" s="138" t="s">
        <v>190</v>
      </c>
      <c r="K98" s="139">
        <f>-25*35.43/37.8</f>
        <v>-23.432539682539684</v>
      </c>
      <c r="L98" s="126"/>
    </row>
    <row r="99" spans="1:14" ht="12.75" customHeight="1" outlineLevel="1">
      <c r="A99" s="125"/>
      <c r="B99" s="137"/>
      <c r="C99" s="137"/>
      <c r="D99" s="137"/>
      <c r="E99" s="137"/>
      <c r="F99" s="137"/>
      <c r="G99" s="137"/>
      <c r="H99" s="137"/>
      <c r="I99" s="138" t="s">
        <v>897</v>
      </c>
      <c r="J99" s="138" t="s">
        <v>191</v>
      </c>
      <c r="K99" s="139">
        <v>0</v>
      </c>
      <c r="L99" s="126"/>
    </row>
    <row r="100" spans="1:14" ht="12.75" customHeight="1">
      <c r="A100" s="125"/>
      <c r="B100" s="137"/>
      <c r="C100" s="137"/>
      <c r="D100" s="137"/>
      <c r="E100" s="137"/>
      <c r="F100" s="137"/>
      <c r="G100" s="137"/>
      <c r="H100" s="137"/>
      <c r="I100" s="138" t="s">
        <v>263</v>
      </c>
      <c r="J100" s="138" t="s">
        <v>263</v>
      </c>
      <c r="K100" s="139">
        <f>SUM(K97:K99)</f>
        <v>394.26374579993978</v>
      </c>
      <c r="L100" s="126"/>
    </row>
    <row r="101" spans="1:14" ht="12.75" customHeight="1">
      <c r="A101" s="6"/>
      <c r="B101" s="7"/>
      <c r="C101" s="7"/>
      <c r="D101" s="7"/>
      <c r="E101" s="7"/>
      <c r="F101" s="7"/>
      <c r="G101" s="7"/>
      <c r="H101" s="7" t="s">
        <v>919</v>
      </c>
      <c r="I101" s="7"/>
      <c r="J101" s="7"/>
      <c r="K101" s="7"/>
      <c r="L101" s="8"/>
    </row>
  </sheetData>
  <mergeCells count="79">
    <mergeCell ref="F94:G94"/>
    <mergeCell ref="F95:G95"/>
    <mergeCell ref="F96:G96"/>
    <mergeCell ref="F22:G22"/>
    <mergeCell ref="F23:G23"/>
    <mergeCell ref="F24:G24"/>
    <mergeCell ref="F92:G92"/>
    <mergeCell ref="F93:G93"/>
    <mergeCell ref="F37:G37"/>
    <mergeCell ref="F38:G38"/>
    <mergeCell ref="F39:G39"/>
    <mergeCell ref="F40:G40"/>
    <mergeCell ref="F41:G41"/>
    <mergeCell ref="F42:G42"/>
    <mergeCell ref="F43:G43"/>
    <mergeCell ref="F44:G4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90:G90"/>
    <mergeCell ref="F91:G91"/>
    <mergeCell ref="F85:G85"/>
    <mergeCell ref="F86:G86"/>
    <mergeCell ref="F87:G87"/>
    <mergeCell ref="F88:G88"/>
    <mergeCell ref="F89:G89"/>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21081-66FF-42C4-A0A1-FE9691A9AE6B}">
  <sheetPr>
    <tabColor rgb="FF7030A0"/>
  </sheetPr>
  <dimension ref="B2:B16"/>
  <sheetViews>
    <sheetView workbookViewId="0"/>
  </sheetViews>
  <sheetFormatPr defaultRowHeight="15"/>
  <cols>
    <col min="2" max="2" width="45.140625" customWidth="1"/>
  </cols>
  <sheetData>
    <row r="2" spans="2:2" ht="66" customHeight="1">
      <c r="B2" s="156" t="s">
        <v>847</v>
      </c>
    </row>
    <row r="3" spans="2:2" ht="21">
      <c r="B3" s="141" t="s">
        <v>721</v>
      </c>
    </row>
    <row r="4" spans="2:2" ht="21">
      <c r="B4" s="142" t="s">
        <v>848</v>
      </c>
    </row>
    <row r="5" spans="2:2">
      <c r="B5" s="143"/>
    </row>
    <row r="6" spans="2:2" ht="66" customHeight="1">
      <c r="B6" s="156" t="s">
        <v>847</v>
      </c>
    </row>
    <row r="7" spans="2:2" ht="21">
      <c r="B7" s="141" t="s">
        <v>721</v>
      </c>
    </row>
    <row r="8" spans="2:2" ht="21">
      <c r="B8" s="142" t="s">
        <v>848</v>
      </c>
    </row>
    <row r="10" spans="2:2" ht="66" customHeight="1">
      <c r="B10" s="156" t="s">
        <v>847</v>
      </c>
    </row>
    <row r="11" spans="2:2" ht="21">
      <c r="B11" s="141" t="s">
        <v>721</v>
      </c>
    </row>
    <row r="12" spans="2:2" ht="21">
      <c r="B12" s="142" t="s">
        <v>848</v>
      </c>
    </row>
    <row r="14" spans="2:2" ht="66" customHeight="1">
      <c r="B14" s="156" t="s">
        <v>847</v>
      </c>
    </row>
    <row r="15" spans="2:2" ht="21">
      <c r="B15" s="141" t="s">
        <v>721</v>
      </c>
    </row>
    <row r="16" spans="2:2" ht="21">
      <c r="B16" s="142" t="s">
        <v>848</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394.74</v>
      </c>
      <c r="O2" s="21" t="s">
        <v>265</v>
      </c>
    </row>
    <row r="3" spans="1:15" s="21" customFormat="1" ht="15" customHeight="1" thickBot="1">
      <c r="A3" s="22" t="s">
        <v>156</v>
      </c>
      <c r="G3" s="28">
        <v>45175</v>
      </c>
      <c r="H3" s="29"/>
      <c r="N3" s="21">
        <v>394.74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Fabio Gagliardo</v>
      </c>
      <c r="B10" s="37"/>
      <c r="C10" s="37"/>
      <c r="D10" s="37"/>
      <c r="F10" s="38" t="str">
        <f>'Copy paste to Here'!B10</f>
        <v>Fabio Gagliardo</v>
      </c>
      <c r="G10" s="39"/>
      <c r="H10" s="40"/>
      <c r="K10" s="106" t="s">
        <v>282</v>
      </c>
      <c r="L10" s="35" t="s">
        <v>282</v>
      </c>
      <c r="M10" s="21">
        <v>1</v>
      </c>
    </row>
    <row r="11" spans="1:15" s="21" customFormat="1" ht="15.75" thickBot="1">
      <c r="A11" s="41" t="str">
        <f>'Copy paste to Here'!G11</f>
        <v>Wolfgang Amadeus Mozart 4</v>
      </c>
      <c r="B11" s="42"/>
      <c r="C11" s="42"/>
      <c r="D11" s="42"/>
      <c r="F11" s="43" t="str">
        <f>'Copy paste to Here'!B11</f>
        <v>Wolfgang Amadeus Mozart 4</v>
      </c>
      <c r="G11" s="44"/>
      <c r="H11" s="45"/>
      <c r="K11" s="104" t="s">
        <v>163</v>
      </c>
      <c r="L11" s="46" t="s">
        <v>164</v>
      </c>
      <c r="M11" s="21">
        <f>VLOOKUP(G3,[2]Sheet1!$A$9:$I$7290,2,FALSE)</f>
        <v>35.39</v>
      </c>
    </row>
    <row r="12" spans="1:15" s="21" customFormat="1" ht="15.75" thickBot="1">
      <c r="A12" s="41" t="str">
        <f>'Copy paste to Here'!G12</f>
        <v>20051 Cassina de Pecchi</v>
      </c>
      <c r="B12" s="42"/>
      <c r="C12" s="42"/>
      <c r="D12" s="42"/>
      <c r="E12" s="88"/>
      <c r="F12" s="43" t="str">
        <f>'Copy paste to Here'!B12</f>
        <v>20051 Cassina de Pecchi</v>
      </c>
      <c r="G12" s="44"/>
      <c r="H12" s="45"/>
      <c r="K12" s="104" t="s">
        <v>165</v>
      </c>
      <c r="L12" s="46" t="s">
        <v>138</v>
      </c>
      <c r="M12" s="21">
        <f>VLOOKUP(G3,[2]Sheet1!$A$9:$I$7290,3,FALSE)</f>
        <v>37.74</v>
      </c>
    </row>
    <row r="13" spans="1:15" s="21" customFormat="1" ht="15.75" thickBot="1">
      <c r="A13" s="41" t="str">
        <f>'Copy paste to Here'!G13</f>
        <v>Italy</v>
      </c>
      <c r="B13" s="42"/>
      <c r="C13" s="42"/>
      <c r="D13" s="42"/>
      <c r="E13" s="122" t="s">
        <v>138</v>
      </c>
      <c r="F13" s="43" t="str">
        <f>'Copy paste to Here'!B13</f>
        <v>Italy</v>
      </c>
      <c r="G13" s="44"/>
      <c r="H13" s="45"/>
      <c r="K13" s="104" t="s">
        <v>166</v>
      </c>
      <c r="L13" s="46" t="s">
        <v>167</v>
      </c>
      <c r="M13" s="124">
        <f>VLOOKUP(G3,[2]Sheet1!$A$9:$I$7290,4,FALSE)</f>
        <v>44.22</v>
      </c>
    </row>
    <row r="14" spans="1:15" s="21" customFormat="1" ht="15.75" thickBot="1">
      <c r="A14" s="41" t="str">
        <f>'Copy paste to Here'!G14</f>
        <v xml:space="preserve"> </v>
      </c>
      <c r="B14" s="42"/>
      <c r="C14" s="42"/>
      <c r="D14" s="42"/>
      <c r="E14" s="122">
        <f>VLOOKUP(J9,$L$10:$M$17,2,FALSE)</f>
        <v>37.74</v>
      </c>
      <c r="F14" s="43">
        <f>'Copy paste to Here'!B14</f>
        <v>0</v>
      </c>
      <c r="G14" s="44"/>
      <c r="H14" s="45"/>
      <c r="K14" s="104" t="s">
        <v>168</v>
      </c>
      <c r="L14" s="46" t="s">
        <v>169</v>
      </c>
      <c r="M14" s="21">
        <f>VLOOKUP(G3,[2]Sheet1!$A$9:$I$7290,5,FALSE)</f>
        <v>22.16</v>
      </c>
    </row>
    <row r="15" spans="1:15" s="21" customFormat="1" ht="15.75" thickBot="1">
      <c r="A15" s="47">
        <f>'Copy paste to Here'!G15</f>
        <v>0</v>
      </c>
      <c r="F15" s="48" t="str">
        <f>'Copy paste to Here'!B15</f>
        <v xml:space="preserve"> </v>
      </c>
      <c r="G15" s="49"/>
      <c r="H15" s="50"/>
      <c r="K15" s="105" t="s">
        <v>170</v>
      </c>
      <c r="L15" s="51" t="s">
        <v>171</v>
      </c>
      <c r="M15" s="21">
        <f>VLOOKUP(G3,[2]Sheet1!$A$9:$I$7290,6,FALSE)</f>
        <v>25.74</v>
      </c>
    </row>
    <row r="16" spans="1:15" s="21" customFormat="1" ht="13.7" customHeight="1" thickBot="1">
      <c r="A16" s="52"/>
      <c r="K16" s="105" t="s">
        <v>172</v>
      </c>
      <c r="L16" s="51" t="s">
        <v>173</v>
      </c>
      <c r="M16" s="21">
        <f>VLOOKUP(G3,[2]Sheet1!$A$9:$I$7290,7,FALSE)</f>
        <v>20.5</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solid &amp; UV spiral coil taper &amp; Gauge: 10mm  &amp;  Color: Light blue</v>
      </c>
      <c r="B18" s="57" t="str">
        <f>'Copy paste to Here'!C22</f>
        <v>ACCO</v>
      </c>
      <c r="C18" s="57" t="s">
        <v>819</v>
      </c>
      <c r="D18" s="58">
        <f>Invoice!B22</f>
        <v>1</v>
      </c>
      <c r="E18" s="59">
        <f>'Shipping Invoice'!J22*$N$1</f>
        <v>0.74</v>
      </c>
      <c r="F18" s="59">
        <f>D18*E18</f>
        <v>0.74</v>
      </c>
      <c r="G18" s="60">
        <f>E18*$E$14</f>
        <v>27.927600000000002</v>
      </c>
      <c r="H18" s="61">
        <f>D18*G18</f>
        <v>27.927600000000002</v>
      </c>
    </row>
    <row r="19" spans="1:13" s="62" customFormat="1" ht="24">
      <c r="A19" s="123" t="str">
        <f>IF((LEN('Copy paste to Here'!G23))&gt;5,((CONCATENATE('Copy paste to Here'!G23," &amp; ",'Copy paste to Here'!D23,"  &amp;  ",'Copy paste to Here'!E23))),"Empty Cell")</f>
        <v>Acrylic solid &amp; UV spiral coil taper &amp; Gauge: 12mm  &amp;  Color: White</v>
      </c>
      <c r="B19" s="57" t="str">
        <f>'Copy paste to Here'!C23</f>
        <v>ACCO</v>
      </c>
      <c r="C19" s="57" t="s">
        <v>820</v>
      </c>
      <c r="D19" s="58">
        <f>Invoice!B23</f>
        <v>1</v>
      </c>
      <c r="E19" s="59">
        <f>'Shipping Invoice'!J23*$N$1</f>
        <v>0.81</v>
      </c>
      <c r="F19" s="59">
        <f t="shared" ref="F19:F82" si="0">D19*E19</f>
        <v>0.81</v>
      </c>
      <c r="G19" s="60">
        <f t="shared" ref="G19:G82" si="1">E19*$E$14</f>
        <v>30.569400000000005</v>
      </c>
      <c r="H19" s="63">
        <f t="shared" ref="H19:H82" si="2">D19*G19</f>
        <v>30.569400000000005</v>
      </c>
    </row>
    <row r="20" spans="1:13" s="62" customFormat="1" ht="25.5">
      <c r="A20" s="56" t="str">
        <f>IF((LEN('Copy paste to Here'!G24))&gt;5,((CONCATENATE('Copy paste to Here'!G24," &amp; ",'Copy paste to Here'!D24,"  &amp;  ",'Copy paste to Here'!E24))),"Empty Cell")</f>
        <v>Acrylic solid &amp; UV spiral coil taper &amp; Gauge: 14mm  &amp;  Color: Clear</v>
      </c>
      <c r="B20" s="57" t="str">
        <f>'Copy paste to Here'!C24</f>
        <v>ACCO</v>
      </c>
      <c r="C20" s="57" t="s">
        <v>821</v>
      </c>
      <c r="D20" s="58">
        <f>Invoice!B24</f>
        <v>1</v>
      </c>
      <c r="E20" s="59">
        <f>'Shipping Invoice'!J24*$N$1</f>
        <v>1.02</v>
      </c>
      <c r="F20" s="59">
        <f t="shared" si="0"/>
        <v>1.02</v>
      </c>
      <c r="G20" s="60">
        <f t="shared" si="1"/>
        <v>38.494800000000005</v>
      </c>
      <c r="H20" s="63">
        <f t="shared" si="2"/>
        <v>38.494800000000005</v>
      </c>
    </row>
    <row r="21" spans="1:13" s="62" customFormat="1">
      <c r="A21" s="56" t="str">
        <f>IF((LEN('Copy paste to Here'!G25))&gt;5,((CONCATENATE('Copy paste to Here'!G25," &amp; ",'Copy paste to Here'!D25,"  &amp;  ",'Copy paste to Here'!E25))),"Empty Cell")</f>
        <v>Acrylic solid &amp; UV spiral coil taper &amp; Gauge: 16mm  &amp;  Color: Pink</v>
      </c>
      <c r="B21" s="57" t="str">
        <f>'Copy paste to Here'!C25</f>
        <v>ACCO</v>
      </c>
      <c r="C21" s="57" t="s">
        <v>822</v>
      </c>
      <c r="D21" s="58">
        <f>Invoice!B25</f>
        <v>1</v>
      </c>
      <c r="E21" s="59">
        <f>'Shipping Invoice'!J25*$N$1</f>
        <v>1.26</v>
      </c>
      <c r="F21" s="59">
        <f t="shared" si="0"/>
        <v>1.26</v>
      </c>
      <c r="G21" s="60">
        <f t="shared" si="1"/>
        <v>47.552400000000006</v>
      </c>
      <c r="H21" s="63">
        <f t="shared" si="2"/>
        <v>47.552400000000006</v>
      </c>
    </row>
    <row r="22" spans="1:13" s="62" customFormat="1" ht="25.5">
      <c r="A22" s="56" t="str">
        <f>IF((LEN('Copy paste to Here'!G26))&gt;5,((CONCATENATE('Copy paste to Here'!G26," &amp; ",'Copy paste to Here'!D26,"  &amp;  ",'Copy paste to Here'!E26))),"Empty Cell")</f>
        <v xml:space="preserve">Sterling silver spiral nose ring, 22g (0.6mm) &amp; Size: 8mm  &amp;  </v>
      </c>
      <c r="B22" s="57" t="str">
        <f>'Copy paste to Here'!C26</f>
        <v>AGSPR22</v>
      </c>
      <c r="C22" s="57" t="s">
        <v>823</v>
      </c>
      <c r="D22" s="58">
        <f>Invoice!B26</f>
        <v>4</v>
      </c>
      <c r="E22" s="59">
        <f>'Shipping Invoice'!J26*$N$1</f>
        <v>0.63</v>
      </c>
      <c r="F22" s="59">
        <f t="shared" si="0"/>
        <v>2.52</v>
      </c>
      <c r="G22" s="60">
        <f t="shared" si="1"/>
        <v>23.776200000000003</v>
      </c>
      <c r="H22" s="63">
        <f t="shared" si="2"/>
        <v>95.104800000000012</v>
      </c>
    </row>
    <row r="23" spans="1:13" s="62" customFormat="1" ht="48">
      <c r="A23" s="56" t="str">
        <f>IF((LEN('Copy paste to Here'!G27))&gt;5,((CONCATENATE('Copy paste to Here'!G27," &amp; ",'Copy paste to Here'!D27,"  &amp;  ",'Copy paste to Here'!E27))),"Empty Cell")</f>
        <v>Internally threaded 316L steel tragus barbell, 16g (1.2mm) upper prong set round CZ stone and a lower 3mm ball (attachments are made from surgical steel) &amp; Length: 6mm with upper 3mm CZ  &amp;  Cz Color: Clear</v>
      </c>
      <c r="B23" s="57" t="str">
        <f>'Copy paste to Here'!C27</f>
        <v>BBER52CZ</v>
      </c>
      <c r="C23" s="57" t="s">
        <v>824</v>
      </c>
      <c r="D23" s="58">
        <f>Invoice!B27</f>
        <v>4</v>
      </c>
      <c r="E23" s="59">
        <f>'Shipping Invoice'!J27*$N$1</f>
        <v>1.22</v>
      </c>
      <c r="F23" s="59">
        <f t="shared" si="0"/>
        <v>4.88</v>
      </c>
      <c r="G23" s="60">
        <f t="shared" si="1"/>
        <v>46.0428</v>
      </c>
      <c r="H23" s="63">
        <f t="shared" si="2"/>
        <v>184.1712</v>
      </c>
    </row>
    <row r="24" spans="1:13" s="62" customFormat="1" ht="25.5">
      <c r="A24" s="56" t="str">
        <f>IF((LEN('Copy paste to Here'!G28))&gt;5,((CONCATENATE('Copy paste to Here'!G28," &amp; ",'Copy paste to Here'!D28,"  &amp;  ",'Copy paste to Here'!E28))),"Empty Cell")</f>
        <v>Silver bulk jewelry: 24 pairs of 925 sterling silver earring studs with star shaped Cubic Zirconia &amp; Size: 4mm  &amp;  Cz Color: Clear</v>
      </c>
      <c r="B24" s="57" t="str">
        <f>'Copy paste to Here'!C28</f>
        <v>BLK261S</v>
      </c>
      <c r="C24" s="57" t="s">
        <v>825</v>
      </c>
      <c r="D24" s="58">
        <f>Invoice!B28</f>
        <v>1</v>
      </c>
      <c r="E24" s="59">
        <f>'Shipping Invoice'!J28*$N$1</f>
        <v>38.299999999999997</v>
      </c>
      <c r="F24" s="59">
        <f t="shared" si="0"/>
        <v>38.299999999999997</v>
      </c>
      <c r="G24" s="60">
        <f t="shared" si="1"/>
        <v>1445.442</v>
      </c>
      <c r="H24" s="63">
        <f t="shared" si="2"/>
        <v>1445.442</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10mm  &amp;  Crystal Color: Clear</v>
      </c>
      <c r="B25" s="57" t="str">
        <f>'Copy paste to Here'!C29</f>
        <v>BN2CG</v>
      </c>
      <c r="C25" s="57" t="s">
        <v>668</v>
      </c>
      <c r="D25" s="58">
        <f>Invoice!B29</f>
        <v>4</v>
      </c>
      <c r="E25" s="59">
        <f>'Shipping Invoice'!J29*$N$1</f>
        <v>0.84</v>
      </c>
      <c r="F25" s="59">
        <f t="shared" si="0"/>
        <v>3.36</v>
      </c>
      <c r="G25" s="60">
        <f t="shared" si="1"/>
        <v>31.701599999999999</v>
      </c>
      <c r="H25" s="63">
        <f t="shared" si="2"/>
        <v>126.8064</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10mm  &amp;  Crystal Color: Aquamarine</v>
      </c>
      <c r="B26" s="57" t="str">
        <f>'Copy paste to Here'!C30</f>
        <v>BN2CG</v>
      </c>
      <c r="C26" s="57" t="s">
        <v>668</v>
      </c>
      <c r="D26" s="58">
        <f>Invoice!B30</f>
        <v>4</v>
      </c>
      <c r="E26" s="59">
        <f>'Shipping Invoice'!J30*$N$1</f>
        <v>0.84</v>
      </c>
      <c r="F26" s="59">
        <f t="shared" si="0"/>
        <v>3.36</v>
      </c>
      <c r="G26" s="60">
        <f t="shared" si="1"/>
        <v>31.701599999999999</v>
      </c>
      <c r="H26" s="63">
        <f t="shared" si="2"/>
        <v>126.8064</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10mm  &amp;  Crystal Color: Emerald</v>
      </c>
      <c r="B27" s="57" t="str">
        <f>'Copy paste to Here'!C31</f>
        <v>BN2CG</v>
      </c>
      <c r="C27" s="57" t="s">
        <v>668</v>
      </c>
      <c r="D27" s="58">
        <f>Invoice!B31</f>
        <v>4</v>
      </c>
      <c r="E27" s="59">
        <f>'Shipping Invoice'!J31*$N$1</f>
        <v>0.84</v>
      </c>
      <c r="F27" s="59">
        <f t="shared" si="0"/>
        <v>3.36</v>
      </c>
      <c r="G27" s="60">
        <f t="shared" si="1"/>
        <v>31.701599999999999</v>
      </c>
      <c r="H27" s="63">
        <f t="shared" si="2"/>
        <v>126.8064</v>
      </c>
    </row>
    <row r="28" spans="1:13" s="62" customFormat="1" ht="24">
      <c r="A28" s="56" t="str">
        <f>IF((LEN('Copy paste to Here'!G32))&gt;5,((CONCATENATE('Copy paste to Here'!G32," &amp; ",'Copy paste to Here'!D32,"  &amp;  ",'Copy paste to Here'!E32))),"Empty Cell")</f>
        <v xml:space="preserve">Surgical steel belly banana, 14g (1.6mm) with 5mm &amp; 8mm frosted steel balls &amp; Length: 10mm  &amp;  </v>
      </c>
      <c r="B28" s="57" t="str">
        <f>'Copy paste to Here'!C32</f>
        <v>BN2FOG</v>
      </c>
      <c r="C28" s="57" t="s">
        <v>739</v>
      </c>
      <c r="D28" s="58">
        <f>Invoice!B32</f>
        <v>4</v>
      </c>
      <c r="E28" s="59">
        <f>'Shipping Invoice'!J32*$N$1</f>
        <v>0.41</v>
      </c>
      <c r="F28" s="59">
        <f t="shared" si="0"/>
        <v>1.64</v>
      </c>
      <c r="G28" s="60">
        <f t="shared" si="1"/>
        <v>15.4734</v>
      </c>
      <c r="H28" s="63">
        <f t="shared" si="2"/>
        <v>61.893599999999999</v>
      </c>
    </row>
    <row r="29" spans="1:13" s="62" customFormat="1" ht="24">
      <c r="A29" s="56" t="str">
        <f>IF((LEN('Copy paste to Here'!G33))&gt;5,((CONCATENATE('Copy paste to Here'!G33," &amp; ",'Copy paste to Here'!D33,"  &amp;  ",'Copy paste to Here'!E33))),"Empty Cell")</f>
        <v>Anodized surgical steel eyebrow banana, 16g (1.2mm) with two 2.5mm balls &amp; Length: 8mm  &amp;  Color: Black</v>
      </c>
      <c r="B29" s="57" t="str">
        <f>'Copy paste to Here'!C33</f>
        <v>BNETB25</v>
      </c>
      <c r="C29" s="57" t="s">
        <v>741</v>
      </c>
      <c r="D29" s="58">
        <f>Invoice!B33</f>
        <v>4</v>
      </c>
      <c r="E29" s="59">
        <f>'Shipping Invoice'!J33*$N$1</f>
        <v>0.57999999999999996</v>
      </c>
      <c r="F29" s="59">
        <f t="shared" si="0"/>
        <v>2.3199999999999998</v>
      </c>
      <c r="G29" s="60">
        <f t="shared" si="1"/>
        <v>21.889199999999999</v>
      </c>
      <c r="H29" s="63">
        <f t="shared" si="2"/>
        <v>87.556799999999996</v>
      </c>
    </row>
    <row r="30" spans="1:13" s="62" customFormat="1" ht="24">
      <c r="A30" s="56" t="str">
        <f>IF((LEN('Copy paste to Here'!G34))&gt;5,((CONCATENATE('Copy paste to Here'!G34," &amp; ",'Copy paste to Here'!D34,"  &amp;  ",'Copy paste to Here'!E34))),"Empty Cell")</f>
        <v>Anodized surgical steel eyebrow banana, 16g (1.2mm) with two 2.5mm balls &amp; Length: 8mm  &amp;  Color: Gold</v>
      </c>
      <c r="B30" s="57" t="str">
        <f>'Copy paste to Here'!C34</f>
        <v>BNETB25</v>
      </c>
      <c r="C30" s="57" t="s">
        <v>741</v>
      </c>
      <c r="D30" s="58">
        <f>Invoice!B34</f>
        <v>4</v>
      </c>
      <c r="E30" s="59">
        <f>'Shipping Invoice'!J34*$N$1</f>
        <v>0.57999999999999996</v>
      </c>
      <c r="F30" s="59">
        <f t="shared" si="0"/>
        <v>2.3199999999999998</v>
      </c>
      <c r="G30" s="60">
        <f t="shared" si="1"/>
        <v>21.889199999999999</v>
      </c>
      <c r="H30" s="63">
        <f t="shared" si="2"/>
        <v>87.556799999999996</v>
      </c>
    </row>
    <row r="31" spans="1:13" s="62" customFormat="1" ht="25.5">
      <c r="A31" s="56" t="str">
        <f>IF((LEN('Copy paste to Here'!G35))&gt;5,((CONCATENATE('Copy paste to Here'!G35," &amp; ",'Copy paste to Here'!D35,"  &amp;  ",'Copy paste to Here'!E35))),"Empty Cell")</f>
        <v>Anodized surgical steel eyebrow banana, 16g (1.2mm) with two 2.5mm cones &amp; Length: 8mm  &amp;  Color: Black</v>
      </c>
      <c r="B31" s="57" t="str">
        <f>'Copy paste to Here'!C35</f>
        <v>BNETCN25</v>
      </c>
      <c r="C31" s="57" t="s">
        <v>743</v>
      </c>
      <c r="D31" s="58">
        <f>Invoice!B35</f>
        <v>4</v>
      </c>
      <c r="E31" s="59">
        <f>'Shipping Invoice'!J35*$N$1</f>
        <v>0.57999999999999996</v>
      </c>
      <c r="F31" s="59">
        <f t="shared" si="0"/>
        <v>2.3199999999999998</v>
      </c>
      <c r="G31" s="60">
        <f t="shared" si="1"/>
        <v>21.889199999999999</v>
      </c>
      <c r="H31" s="63">
        <f t="shared" si="2"/>
        <v>87.556799999999996</v>
      </c>
    </row>
    <row r="32" spans="1:13" s="62" customFormat="1" ht="25.5">
      <c r="A32" s="56" t="str">
        <f>IF((LEN('Copy paste to Here'!G36))&gt;5,((CONCATENATE('Copy paste to Here'!G36," &amp; ",'Copy paste to Here'!D36,"  &amp;  ",'Copy paste to Here'!E36))),"Empty Cell")</f>
        <v>Anodized surgical steel eyebrow banana, 16g (1.2mm) with two 2.5mm cones &amp; Length: 8mm  &amp;  Color: Gold</v>
      </c>
      <c r="B32" s="57" t="str">
        <f>'Copy paste to Here'!C36</f>
        <v>BNETCN25</v>
      </c>
      <c r="C32" s="57" t="s">
        <v>743</v>
      </c>
      <c r="D32" s="58">
        <f>Invoice!B36</f>
        <v>4</v>
      </c>
      <c r="E32" s="59">
        <f>'Shipping Invoice'!J36*$N$1</f>
        <v>0.57999999999999996</v>
      </c>
      <c r="F32" s="59">
        <f t="shared" si="0"/>
        <v>2.3199999999999998</v>
      </c>
      <c r="G32" s="60">
        <f t="shared" si="1"/>
        <v>21.889199999999999</v>
      </c>
      <c r="H32" s="63">
        <f t="shared" si="2"/>
        <v>87.556799999999996</v>
      </c>
    </row>
    <row r="33" spans="1:8" s="62" customFormat="1" ht="48">
      <c r="A33" s="56" t="str">
        <f>IF((LEN('Copy paste to Here'!G37))&gt;5,((CONCATENATE('Copy paste to Here'!G37," &amp; ",'Copy paste to Here'!D37,"  &amp;  ",'Copy paste to Here'!E37))),"Empty Cell")</f>
        <v>Surgical steel belly banana, 14g (1.6mm) with a 5mm top steel ball and 6mm multi-crystal ferido glued lower ball with a cute triple line design and resin cover &amp; Length: 10mm  &amp;  Color: # 2 in picture</v>
      </c>
      <c r="B33" s="57" t="str">
        <f>'Copy paste to Here'!C37</f>
        <v>BNFR6D</v>
      </c>
      <c r="C33" s="57" t="s">
        <v>745</v>
      </c>
      <c r="D33" s="58">
        <f>Invoice!B37</f>
        <v>4</v>
      </c>
      <c r="E33" s="59">
        <f>'Shipping Invoice'!J37*$N$1</f>
        <v>2.02</v>
      </c>
      <c r="F33" s="59">
        <f t="shared" si="0"/>
        <v>8.08</v>
      </c>
      <c r="G33" s="60">
        <f t="shared" si="1"/>
        <v>76.234800000000007</v>
      </c>
      <c r="H33" s="63">
        <f t="shared" si="2"/>
        <v>304.93920000000003</v>
      </c>
    </row>
    <row r="34" spans="1:8" s="62" customFormat="1" ht="36">
      <c r="A34" s="56" t="str">
        <f>IF((LEN('Copy paste to Here'!G38))&gt;5,((CONCATENATE('Copy paste to Here'!G38," &amp; ",'Copy paste to Here'!D38,"  &amp;  ",'Copy paste to Here'!E38))),"Empty Cell")</f>
        <v>Surgical steel casting belly banana, 14g (1.6mm) with 8mm prong set cubic zirconia (CZ) stone and upper 5mm bezel set jewel ball &amp; Length: 10mm  &amp;  Cz Color: Clear</v>
      </c>
      <c r="B34" s="57" t="str">
        <f>'Copy paste to Here'!C38</f>
        <v>BNRDZ8JB</v>
      </c>
      <c r="C34" s="57" t="s">
        <v>747</v>
      </c>
      <c r="D34" s="58">
        <f>Invoice!B38</f>
        <v>4</v>
      </c>
      <c r="E34" s="59">
        <f>'Shipping Invoice'!J38*$N$1</f>
        <v>1.81</v>
      </c>
      <c r="F34" s="59">
        <f t="shared" si="0"/>
        <v>7.24</v>
      </c>
      <c r="G34" s="60">
        <f t="shared" si="1"/>
        <v>68.309400000000011</v>
      </c>
      <c r="H34" s="63">
        <f t="shared" si="2"/>
        <v>273.23760000000004</v>
      </c>
    </row>
    <row r="35" spans="1:8" s="62" customFormat="1" ht="36">
      <c r="A35" s="56" t="str">
        <f>IF((LEN('Copy paste to Here'!G39))&gt;5,((CONCATENATE('Copy paste to Here'!G39," &amp; ",'Copy paste to Here'!D39,"  &amp;  ",'Copy paste to Here'!E39))),"Empty Cell")</f>
        <v>Surgical steel casting belly banana, 14g (1.6mm) with 8mm prong set cubic zirconia (CZ) stone and upper 5mm bezel set jewel ball &amp; Length: 10mm  &amp;  Cz Color: Jet</v>
      </c>
      <c r="B35" s="57" t="str">
        <f>'Copy paste to Here'!C39</f>
        <v>BNRDZ8JB</v>
      </c>
      <c r="C35" s="57" t="s">
        <v>747</v>
      </c>
      <c r="D35" s="58">
        <f>Invoice!B39</f>
        <v>4</v>
      </c>
      <c r="E35" s="59">
        <f>'Shipping Invoice'!J39*$N$1</f>
        <v>1.81</v>
      </c>
      <c r="F35" s="59">
        <f t="shared" si="0"/>
        <v>7.24</v>
      </c>
      <c r="G35" s="60">
        <f t="shared" si="1"/>
        <v>68.309400000000011</v>
      </c>
      <c r="H35" s="63">
        <f t="shared" si="2"/>
        <v>273.23760000000004</v>
      </c>
    </row>
    <row r="36" spans="1:8" s="62" customFormat="1" ht="48">
      <c r="A36" s="56" t="str">
        <f>IF((LEN('Copy paste to Here'!G40))&gt;5,((CONCATENATE('Copy paste to Here'!G40," &amp; ",'Copy paste to Here'!D40,"  &amp;  ",'Copy paste to Here'!E40))),"Empty Cell")</f>
        <v>PVD plated 316L steel casting belly banana, 1.6mm (14g) with 8mm prong set Cubic Zirconia (CZ) stone and a 5mm bezel set jewel upper ball - length 3/8'' (10mm) &amp; Color: Black  &amp;  Length: 10mm</v>
      </c>
      <c r="B36" s="57" t="str">
        <f>'Copy paste to Here'!C40</f>
        <v>BNRDZ8JBT</v>
      </c>
      <c r="C36" s="57" t="s">
        <v>750</v>
      </c>
      <c r="D36" s="58">
        <f>Invoice!B40</f>
        <v>4</v>
      </c>
      <c r="E36" s="59">
        <f>'Shipping Invoice'!J40*$N$1</f>
        <v>2.44</v>
      </c>
      <c r="F36" s="59">
        <f t="shared" si="0"/>
        <v>9.76</v>
      </c>
      <c r="G36" s="60">
        <f t="shared" si="1"/>
        <v>92.085599999999999</v>
      </c>
      <c r="H36" s="63">
        <f t="shared" si="2"/>
        <v>368.3424</v>
      </c>
    </row>
    <row r="37" spans="1:8" s="62" customFormat="1" ht="24">
      <c r="A37" s="56" t="str">
        <f>IF((LEN('Copy paste to Here'!G41))&gt;5,((CONCATENATE('Copy paste to Here'!G41," &amp; ",'Copy paste to Here'!D41,"  &amp;  ",'Copy paste to Here'!E41))),"Empty Cell")</f>
        <v>Anodized 316L steel belly banana, 14g (1.6mm) with 5 &amp; 8mm balls &amp; Length: 10mm  &amp;  Color: Black</v>
      </c>
      <c r="B37" s="57" t="str">
        <f>'Copy paste to Here'!C41</f>
        <v>BNTG</v>
      </c>
      <c r="C37" s="57" t="s">
        <v>751</v>
      </c>
      <c r="D37" s="58">
        <f>Invoice!B41</f>
        <v>4</v>
      </c>
      <c r="E37" s="59">
        <f>'Shipping Invoice'!J41*$N$1</f>
        <v>0.74</v>
      </c>
      <c r="F37" s="59">
        <f t="shared" si="0"/>
        <v>2.96</v>
      </c>
      <c r="G37" s="60">
        <f t="shared" si="1"/>
        <v>27.927600000000002</v>
      </c>
      <c r="H37" s="63">
        <f t="shared" si="2"/>
        <v>111.71040000000001</v>
      </c>
    </row>
    <row r="38" spans="1:8" s="62" customFormat="1" ht="24">
      <c r="A38" s="56" t="str">
        <f>IF((LEN('Copy paste to Here'!G42))&gt;5,((CONCATENATE('Copy paste to Here'!G42," &amp; ",'Copy paste to Here'!D42,"  &amp;  ",'Copy paste to Here'!E42))),"Empty Cell")</f>
        <v>Anodized 316L steel belly banana, 14g (1.6mm) with 5 &amp; 8mm balls &amp; Length: 10mm  &amp;  Color: Gold</v>
      </c>
      <c r="B38" s="57" t="str">
        <f>'Copy paste to Here'!C42</f>
        <v>BNTG</v>
      </c>
      <c r="C38" s="57" t="s">
        <v>751</v>
      </c>
      <c r="D38" s="58">
        <f>Invoice!B42</f>
        <v>4</v>
      </c>
      <c r="E38" s="59">
        <f>'Shipping Invoice'!J42*$N$1</f>
        <v>0.74</v>
      </c>
      <c r="F38" s="59">
        <f t="shared" si="0"/>
        <v>2.96</v>
      </c>
      <c r="G38" s="60">
        <f t="shared" si="1"/>
        <v>27.927600000000002</v>
      </c>
      <c r="H38" s="63">
        <f t="shared" si="2"/>
        <v>111.71040000000001</v>
      </c>
    </row>
    <row r="39" spans="1:8" s="62" customFormat="1" ht="24">
      <c r="A39" s="56" t="str">
        <f>IF((LEN('Copy paste to Here'!G43))&gt;5,((CONCATENATE('Copy paste to Here'!G43," &amp; ",'Copy paste to Here'!D43,"  &amp;  ",'Copy paste to Here'!E43))),"Empty Cell")</f>
        <v>Anodized surgical steel circular barbell, 16g (1.2mm) with two 2.5mm balls &amp; Length: 8mm  &amp;  Color: Black</v>
      </c>
      <c r="B39" s="57" t="str">
        <f>'Copy paste to Here'!C43</f>
        <v>CBETB25</v>
      </c>
      <c r="C39" s="57" t="s">
        <v>59</v>
      </c>
      <c r="D39" s="58">
        <f>Invoice!B43</f>
        <v>4</v>
      </c>
      <c r="E39" s="59">
        <f>'Shipping Invoice'!J43*$N$1</f>
        <v>0.57999999999999996</v>
      </c>
      <c r="F39" s="59">
        <f t="shared" si="0"/>
        <v>2.3199999999999998</v>
      </c>
      <c r="G39" s="60">
        <f t="shared" si="1"/>
        <v>21.889199999999999</v>
      </c>
      <c r="H39" s="63">
        <f t="shared" si="2"/>
        <v>87.556799999999996</v>
      </c>
    </row>
    <row r="40" spans="1:8" s="62" customFormat="1" ht="24">
      <c r="A40" s="56" t="str">
        <f>IF((LEN('Copy paste to Here'!G44))&gt;5,((CONCATENATE('Copy paste to Here'!G44," &amp; ",'Copy paste to Here'!D44,"  &amp;  ",'Copy paste to Here'!E44))),"Empty Cell")</f>
        <v>Anodized surgical steel circular barbell, 16g (1.2mm) with two 2.5mm balls &amp; Length: 8mm  &amp;  Color: Gold</v>
      </c>
      <c r="B40" s="57" t="str">
        <f>'Copy paste to Here'!C44</f>
        <v>CBETB25</v>
      </c>
      <c r="C40" s="57" t="s">
        <v>59</v>
      </c>
      <c r="D40" s="58">
        <f>Invoice!B44</f>
        <v>4</v>
      </c>
      <c r="E40" s="59">
        <f>'Shipping Invoice'!J44*$N$1</f>
        <v>0.57999999999999996</v>
      </c>
      <c r="F40" s="59">
        <f t="shared" si="0"/>
        <v>2.3199999999999998</v>
      </c>
      <c r="G40" s="60">
        <f t="shared" si="1"/>
        <v>21.889199999999999</v>
      </c>
      <c r="H40" s="63">
        <f t="shared" si="2"/>
        <v>87.556799999999996</v>
      </c>
    </row>
    <row r="41" spans="1:8" s="62" customFormat="1" ht="24">
      <c r="A41" s="56" t="str">
        <f>IF((LEN('Copy paste to Here'!G45))&gt;5,((CONCATENATE('Copy paste to Here'!G45," &amp; ",'Copy paste to Here'!D45,"  &amp;  ",'Copy paste to Here'!E45))),"Empty Cell")</f>
        <v>Anodized surgical steel circular barbell, 16g (1.2mm) with two 2.5mm balls &amp; Length: 10mm  &amp;  Color: Black</v>
      </c>
      <c r="B41" s="57" t="str">
        <f>'Copy paste to Here'!C45</f>
        <v>CBETB25</v>
      </c>
      <c r="C41" s="57" t="s">
        <v>59</v>
      </c>
      <c r="D41" s="58">
        <f>Invoice!B45</f>
        <v>4</v>
      </c>
      <c r="E41" s="59">
        <f>'Shipping Invoice'!J45*$N$1</f>
        <v>0.57999999999999996</v>
      </c>
      <c r="F41" s="59">
        <f t="shared" si="0"/>
        <v>2.3199999999999998</v>
      </c>
      <c r="G41" s="60">
        <f t="shared" si="1"/>
        <v>21.889199999999999</v>
      </c>
      <c r="H41" s="63">
        <f t="shared" si="2"/>
        <v>87.556799999999996</v>
      </c>
    </row>
    <row r="42" spans="1:8" s="62" customFormat="1" ht="24">
      <c r="A42" s="56" t="str">
        <f>IF((LEN('Copy paste to Here'!G46))&gt;5,((CONCATENATE('Copy paste to Here'!G46," &amp; ",'Copy paste to Here'!D46,"  &amp;  ",'Copy paste to Here'!E46))),"Empty Cell")</f>
        <v>Anodized surgical steel circular barbell, 16g (1.2mm) with two 2.5mm balls &amp; Length: 10mm  &amp;  Color: Gold</v>
      </c>
      <c r="B42" s="57" t="str">
        <f>'Copy paste to Here'!C46</f>
        <v>CBETB25</v>
      </c>
      <c r="C42" s="57" t="s">
        <v>59</v>
      </c>
      <c r="D42" s="58">
        <f>Invoice!B46</f>
        <v>4</v>
      </c>
      <c r="E42" s="59">
        <f>'Shipping Invoice'!J46*$N$1</f>
        <v>0.57999999999999996</v>
      </c>
      <c r="F42" s="59">
        <f t="shared" si="0"/>
        <v>2.3199999999999998</v>
      </c>
      <c r="G42" s="60">
        <f t="shared" si="1"/>
        <v>21.889199999999999</v>
      </c>
      <c r="H42" s="63">
        <f t="shared" si="2"/>
        <v>87.556799999999996</v>
      </c>
    </row>
    <row r="43" spans="1:8" s="62" customFormat="1" ht="24">
      <c r="A43" s="56" t="str">
        <f>IF((LEN('Copy paste to Here'!G47))&gt;5,((CONCATENATE('Copy paste to Here'!G47," &amp; ",'Copy paste to Here'!D47,"  &amp;  ",'Copy paste to Here'!E47))),"Empty Cell")</f>
        <v>Anodized surgical steel circular barbell, 16g (1.2mm) with two 2.5mm balls &amp; Length: 12mm  &amp;  Color: Black</v>
      </c>
      <c r="B43" s="57" t="str">
        <f>'Copy paste to Here'!C47</f>
        <v>CBETB25</v>
      </c>
      <c r="C43" s="57" t="s">
        <v>59</v>
      </c>
      <c r="D43" s="58">
        <f>Invoice!B47</f>
        <v>4</v>
      </c>
      <c r="E43" s="59">
        <f>'Shipping Invoice'!J47*$N$1</f>
        <v>0.57999999999999996</v>
      </c>
      <c r="F43" s="59">
        <f t="shared" si="0"/>
        <v>2.3199999999999998</v>
      </c>
      <c r="G43" s="60">
        <f t="shared" si="1"/>
        <v>21.889199999999999</v>
      </c>
      <c r="H43" s="63">
        <f t="shared" si="2"/>
        <v>87.556799999999996</v>
      </c>
    </row>
    <row r="44" spans="1:8" s="62" customFormat="1" ht="24">
      <c r="A44" s="56" t="str">
        <f>IF((LEN('Copy paste to Here'!G48))&gt;5,((CONCATENATE('Copy paste to Here'!G48," &amp; ",'Copy paste to Here'!D48,"  &amp;  ",'Copy paste to Here'!E48))),"Empty Cell")</f>
        <v>Anodized surgical steel circular barbell, 16g (1.2mm) with two 2.5mm balls &amp; Length: 12mm  &amp;  Color: Gold</v>
      </c>
      <c r="B44" s="57" t="str">
        <f>'Copy paste to Here'!C48</f>
        <v>CBETB25</v>
      </c>
      <c r="C44" s="57" t="s">
        <v>59</v>
      </c>
      <c r="D44" s="58">
        <f>Invoice!B48</f>
        <v>4</v>
      </c>
      <c r="E44" s="59">
        <f>'Shipping Invoice'!J48*$N$1</f>
        <v>0.57999999999999996</v>
      </c>
      <c r="F44" s="59">
        <f t="shared" si="0"/>
        <v>2.3199999999999998</v>
      </c>
      <c r="G44" s="60">
        <f t="shared" si="1"/>
        <v>21.889199999999999</v>
      </c>
      <c r="H44" s="63">
        <f t="shared" si="2"/>
        <v>87.556799999999996</v>
      </c>
    </row>
    <row r="45" spans="1:8" s="62" customFormat="1" ht="24">
      <c r="A45" s="56" t="str">
        <f>IF((LEN('Copy paste to Here'!G49))&gt;5,((CONCATENATE('Copy paste to Here'!G49," &amp; ",'Copy paste to Here'!D49,"  &amp;  ",'Copy paste to Here'!E49))),"Empty Cell")</f>
        <v>Premium PVD plated surgical steel circular barbell, 16g (1.2mm) with two 3mm cones &amp; Length: 8mm  &amp;  Color: Black</v>
      </c>
      <c r="B45" s="57" t="str">
        <f>'Copy paste to Here'!C49</f>
        <v>CBETCN</v>
      </c>
      <c r="C45" s="57" t="s">
        <v>754</v>
      </c>
      <c r="D45" s="58">
        <f>Invoice!B49</f>
        <v>4</v>
      </c>
      <c r="E45" s="59">
        <f>'Shipping Invoice'!J49*$N$1</f>
        <v>0.57999999999999996</v>
      </c>
      <c r="F45" s="59">
        <f t="shared" si="0"/>
        <v>2.3199999999999998</v>
      </c>
      <c r="G45" s="60">
        <f t="shared" si="1"/>
        <v>21.889199999999999</v>
      </c>
      <c r="H45" s="63">
        <f t="shared" si="2"/>
        <v>87.556799999999996</v>
      </c>
    </row>
    <row r="46" spans="1:8" s="62" customFormat="1" ht="24">
      <c r="A46" s="56" t="str">
        <f>IF((LEN('Copy paste to Here'!G50))&gt;5,((CONCATENATE('Copy paste to Here'!G50," &amp; ",'Copy paste to Here'!D50,"  &amp;  ",'Copy paste to Here'!E50))),"Empty Cell")</f>
        <v>Premium PVD plated surgical steel circular barbell, 16g (1.2mm) with two 3mm cones &amp; Length: 8mm  &amp;  Color: Gold</v>
      </c>
      <c r="B46" s="57" t="str">
        <f>'Copy paste to Here'!C50</f>
        <v>CBETCN</v>
      </c>
      <c r="C46" s="57" t="s">
        <v>754</v>
      </c>
      <c r="D46" s="58">
        <f>Invoice!B50</f>
        <v>4</v>
      </c>
      <c r="E46" s="59">
        <f>'Shipping Invoice'!J50*$N$1</f>
        <v>0.57999999999999996</v>
      </c>
      <c r="F46" s="59">
        <f t="shared" si="0"/>
        <v>2.3199999999999998</v>
      </c>
      <c r="G46" s="60">
        <f t="shared" si="1"/>
        <v>21.889199999999999</v>
      </c>
      <c r="H46" s="63">
        <f t="shared" si="2"/>
        <v>87.556799999999996</v>
      </c>
    </row>
    <row r="47" spans="1:8" s="62" customFormat="1" ht="24">
      <c r="A47" s="56" t="str">
        <f>IF((LEN('Copy paste to Here'!G51))&gt;5,((CONCATENATE('Copy paste to Here'!G51," &amp; ",'Copy paste to Here'!D51,"  &amp;  ",'Copy paste to Here'!E51))),"Empty Cell")</f>
        <v>Premium PVD plated surgical steel circular barbell, 16g (1.2mm) with two 3mm cones &amp; Length: 10mm  &amp;  Color: Black</v>
      </c>
      <c r="B47" s="57" t="str">
        <f>'Copy paste to Here'!C51</f>
        <v>CBETCN</v>
      </c>
      <c r="C47" s="57" t="s">
        <v>754</v>
      </c>
      <c r="D47" s="58">
        <f>Invoice!B51</f>
        <v>4</v>
      </c>
      <c r="E47" s="59">
        <f>'Shipping Invoice'!J51*$N$1</f>
        <v>0.57999999999999996</v>
      </c>
      <c r="F47" s="59">
        <f t="shared" si="0"/>
        <v>2.3199999999999998</v>
      </c>
      <c r="G47" s="60">
        <f t="shared" si="1"/>
        <v>21.889199999999999</v>
      </c>
      <c r="H47" s="63">
        <f t="shared" si="2"/>
        <v>87.556799999999996</v>
      </c>
    </row>
    <row r="48" spans="1:8" s="62" customFormat="1" ht="24">
      <c r="A48" s="56" t="str">
        <f>IF((LEN('Copy paste to Here'!G52))&gt;5,((CONCATENATE('Copy paste to Here'!G52," &amp; ",'Copy paste to Here'!D52,"  &amp;  ",'Copy paste to Here'!E52))),"Empty Cell")</f>
        <v>Premium PVD plated surgical steel circular barbell, 16g (1.2mm) with two 3mm cones &amp; Length: 10mm  &amp;  Color: Gold</v>
      </c>
      <c r="B48" s="57" t="str">
        <f>'Copy paste to Here'!C52</f>
        <v>CBETCN</v>
      </c>
      <c r="C48" s="57" t="s">
        <v>754</v>
      </c>
      <c r="D48" s="58">
        <f>Invoice!B52</f>
        <v>4</v>
      </c>
      <c r="E48" s="59">
        <f>'Shipping Invoice'!J52*$N$1</f>
        <v>0.57999999999999996</v>
      </c>
      <c r="F48" s="59">
        <f t="shared" si="0"/>
        <v>2.3199999999999998</v>
      </c>
      <c r="G48" s="60">
        <f t="shared" si="1"/>
        <v>21.889199999999999</v>
      </c>
      <c r="H48" s="63">
        <f t="shared" si="2"/>
        <v>87.556799999999996</v>
      </c>
    </row>
    <row r="49" spans="1:8" s="62" customFormat="1" ht="24">
      <c r="A49" s="56" t="str">
        <f>IF((LEN('Copy paste to Here'!G53))&gt;5,((CONCATENATE('Copy paste to Here'!G53," &amp; ",'Copy paste to Here'!D53,"  &amp;  ",'Copy paste to Here'!E53))),"Empty Cell")</f>
        <v>Premium PVD plated surgical steel circular barbell, 16g (1.2mm) with two 3mm cones &amp; Length: 12mm  &amp;  Color: Black</v>
      </c>
      <c r="B49" s="57" t="str">
        <f>'Copy paste to Here'!C53</f>
        <v>CBETCN</v>
      </c>
      <c r="C49" s="57" t="s">
        <v>754</v>
      </c>
      <c r="D49" s="58">
        <f>Invoice!B53</f>
        <v>4</v>
      </c>
      <c r="E49" s="59">
        <f>'Shipping Invoice'!J53*$N$1</f>
        <v>0.57999999999999996</v>
      </c>
      <c r="F49" s="59">
        <f t="shared" si="0"/>
        <v>2.3199999999999998</v>
      </c>
      <c r="G49" s="60">
        <f t="shared" si="1"/>
        <v>21.889199999999999</v>
      </c>
      <c r="H49" s="63">
        <f t="shared" si="2"/>
        <v>87.556799999999996</v>
      </c>
    </row>
    <row r="50" spans="1:8" s="62" customFormat="1" ht="24">
      <c r="A50" s="56" t="str">
        <f>IF((LEN('Copy paste to Here'!G54))&gt;5,((CONCATENATE('Copy paste to Here'!G54," &amp; ",'Copy paste to Here'!D54,"  &amp;  ",'Copy paste to Here'!E54))),"Empty Cell")</f>
        <v>Premium PVD plated surgical steel circular barbell, 16g (1.2mm) with two 3mm cones &amp; Length: 12mm  &amp;  Color: Gold</v>
      </c>
      <c r="B50" s="57" t="str">
        <f>'Copy paste to Here'!C54</f>
        <v>CBETCN</v>
      </c>
      <c r="C50" s="57" t="s">
        <v>754</v>
      </c>
      <c r="D50" s="58">
        <f>Invoice!B54</f>
        <v>4</v>
      </c>
      <c r="E50" s="59">
        <f>'Shipping Invoice'!J54*$N$1</f>
        <v>0.57999999999999996</v>
      </c>
      <c r="F50" s="59">
        <f t="shared" si="0"/>
        <v>2.3199999999999998</v>
      </c>
      <c r="G50" s="60">
        <f t="shared" si="1"/>
        <v>21.889199999999999</v>
      </c>
      <c r="H50" s="63">
        <f t="shared" si="2"/>
        <v>87.556799999999996</v>
      </c>
    </row>
    <row r="51" spans="1:8" s="62" customFormat="1" ht="24">
      <c r="A51" s="56" t="str">
        <f>IF((LEN('Copy paste to Here'!G55))&gt;5,((CONCATENATE('Copy paste to Here'!G55," &amp; ",'Copy paste to Here'!D55,"  &amp;  ",'Copy paste to Here'!E55))),"Empty Cell")</f>
        <v xml:space="preserve">Surgical steel circular barbell, 00g (10mm) with two internally threaded 12mm balls &amp; Length: 19mm  &amp;  </v>
      </c>
      <c r="B51" s="57" t="str">
        <f>'Copy paste to Here'!C55</f>
        <v>CBR00</v>
      </c>
      <c r="C51" s="57" t="s">
        <v>756</v>
      </c>
      <c r="D51" s="58">
        <f>Invoice!B55</f>
        <v>1</v>
      </c>
      <c r="E51" s="59">
        <f>'Shipping Invoice'!J55*$N$1</f>
        <v>6.35</v>
      </c>
      <c r="F51" s="59">
        <f t="shared" si="0"/>
        <v>6.35</v>
      </c>
      <c r="G51" s="60">
        <f t="shared" si="1"/>
        <v>239.649</v>
      </c>
      <c r="H51" s="63">
        <f t="shared" si="2"/>
        <v>239.649</v>
      </c>
    </row>
    <row r="52" spans="1:8" s="62" customFormat="1" ht="24">
      <c r="A52" s="56" t="str">
        <f>IF((LEN('Copy paste to Here'!G56))&gt;5,((CONCATENATE('Copy paste to Here'!G56," &amp; ",'Copy paste to Here'!D56,"  &amp;  ",'Copy paste to Here'!E56))),"Empty Cell")</f>
        <v xml:space="preserve">Acrylic empty display with rubber band and a capacity to hold 40 pcs of body jewelry &amp; Color: Black  &amp;  </v>
      </c>
      <c r="B52" s="57" t="str">
        <f>'Copy paste to Here'!C56</f>
        <v>DAC64</v>
      </c>
      <c r="C52" s="57" t="s">
        <v>758</v>
      </c>
      <c r="D52" s="58">
        <f>Invoice!B56</f>
        <v>4</v>
      </c>
      <c r="E52" s="59">
        <f>'Shipping Invoice'!J56*$N$1</f>
        <v>4.6900000000000004</v>
      </c>
      <c r="F52" s="59">
        <f t="shared" si="0"/>
        <v>18.760000000000002</v>
      </c>
      <c r="G52" s="60">
        <f t="shared" si="1"/>
        <v>177.00060000000002</v>
      </c>
      <c r="H52" s="63">
        <f t="shared" si="2"/>
        <v>708.00240000000008</v>
      </c>
    </row>
    <row r="53" spans="1:8" s="62" customFormat="1" ht="36">
      <c r="A53" s="56" t="str">
        <f>IF((LEN('Copy paste to Here'!G57))&gt;5,((CONCATENATE('Copy paste to Here'!G57," &amp; ",'Copy paste to Here'!D57,"  &amp;  ",'Copy paste to Here'!E57))),"Empty Cell")</f>
        <v xml:space="preserve">925 sterling silver endless nose hoop, 0.6mm (22g) with twisted wire design, outer diameter from 8mm to 12mm &amp; Length: 8mm  &amp;  </v>
      </c>
      <c r="B53" s="57" t="str">
        <f>'Copy paste to Here'!C57</f>
        <v>ENDW</v>
      </c>
      <c r="C53" s="57" t="s">
        <v>826</v>
      </c>
      <c r="D53" s="58">
        <f>Invoice!B57</f>
        <v>4</v>
      </c>
      <c r="E53" s="59">
        <f>'Shipping Invoice'!J57*$N$1</f>
        <v>0.82</v>
      </c>
      <c r="F53" s="59">
        <f t="shared" si="0"/>
        <v>3.28</v>
      </c>
      <c r="G53" s="60">
        <f t="shared" si="1"/>
        <v>30.9468</v>
      </c>
      <c r="H53" s="63">
        <f t="shared" si="2"/>
        <v>123.7872</v>
      </c>
    </row>
    <row r="54" spans="1:8" s="62" customFormat="1" ht="24">
      <c r="A54" s="56" t="str">
        <f>IF((LEN('Copy paste to Here'!G58))&gt;5,((CONCATENATE('Copy paste to Here'!G58," &amp; ",'Copy paste to Here'!D58,"  &amp;  ",'Copy paste to Here'!E58))),"Empty Cell")</f>
        <v>One pair of 316L steel prong set ear studs with 2mm to 10mm round Cubic Zirconia (CZ) stones &amp; Size: 3mm  &amp;  Cz Color: Clear</v>
      </c>
      <c r="B54" s="57" t="str">
        <f>'Copy paste to Here'!C58</f>
        <v>ESZR</v>
      </c>
      <c r="C54" s="57" t="s">
        <v>827</v>
      </c>
      <c r="D54" s="58">
        <f>Invoice!B58</f>
        <v>20</v>
      </c>
      <c r="E54" s="59">
        <f>'Shipping Invoice'!J58*$N$1</f>
        <v>0.78</v>
      </c>
      <c r="F54" s="59">
        <f t="shared" si="0"/>
        <v>15.600000000000001</v>
      </c>
      <c r="G54" s="60">
        <f t="shared" si="1"/>
        <v>29.437200000000004</v>
      </c>
      <c r="H54" s="63">
        <f t="shared" si="2"/>
        <v>588.74400000000014</v>
      </c>
    </row>
    <row r="55" spans="1:8" s="62" customFormat="1" ht="24">
      <c r="A55" s="56" t="str">
        <f>IF((LEN('Copy paste to Here'!G59))&gt;5,((CONCATENATE('Copy paste to Here'!G59," &amp; ",'Copy paste to Here'!D59,"  &amp;  ",'Copy paste to Here'!E59))),"Empty Cell")</f>
        <v>One pair of 316L steel prong set ear studs with 2mm to 10mm round Cubic Zirconia (CZ) stones &amp; Size: 4mm  &amp;  Cz Color: Clear</v>
      </c>
      <c r="B55" s="57" t="str">
        <f>'Copy paste to Here'!C59</f>
        <v>ESZR</v>
      </c>
      <c r="C55" s="57" t="s">
        <v>828</v>
      </c>
      <c r="D55" s="58">
        <f>Invoice!B59</f>
        <v>20</v>
      </c>
      <c r="E55" s="59">
        <f>'Shipping Invoice'!J59*$N$1</f>
        <v>1.03</v>
      </c>
      <c r="F55" s="59">
        <f t="shared" si="0"/>
        <v>20.6</v>
      </c>
      <c r="G55" s="60">
        <f t="shared" si="1"/>
        <v>38.872200000000007</v>
      </c>
      <c r="H55" s="63">
        <f t="shared" si="2"/>
        <v>777.44400000000019</v>
      </c>
    </row>
    <row r="56" spans="1:8" s="62" customFormat="1" ht="60">
      <c r="A56" s="56" t="str">
        <f>IF((LEN('Copy paste to Here'!G60))&gt;5,((CONCATENATE('Copy paste to Here'!G60," &amp; ",'Copy paste to Here'!D60,"  &amp;  ",'Copy paste to Here'!E60))),"Empty Cell")</f>
        <v>3mm - 5mm surgical steel dermal anchor top part with ferido glued multi crystals and resin cover for internally threaded, 16g (1.2mm) dermal anchor base plate with a height of 2mm - 2.5mm (this item does only fit our dermal anchors and surface bars) &amp; Size: 4mm  &amp;  Crystal Color: Clear</v>
      </c>
      <c r="B56" s="57" t="str">
        <f>'Copy paste to Here'!C60</f>
        <v>IAFRC</v>
      </c>
      <c r="C56" s="57" t="s">
        <v>829</v>
      </c>
      <c r="D56" s="58">
        <f>Invoice!B60</f>
        <v>8</v>
      </c>
      <c r="E56" s="59">
        <f>'Shipping Invoice'!J60*$N$1</f>
        <v>0.87</v>
      </c>
      <c r="F56" s="59">
        <f t="shared" si="0"/>
        <v>6.96</v>
      </c>
      <c r="G56" s="60">
        <f t="shared" si="1"/>
        <v>32.833800000000004</v>
      </c>
      <c r="H56" s="63">
        <f t="shared" si="2"/>
        <v>262.67040000000003</v>
      </c>
    </row>
    <row r="57" spans="1:8" s="62" customFormat="1" ht="48">
      <c r="A57" s="56" t="str">
        <f>IF((LEN('Copy paste to Here'!G61))&gt;5,((CONCATENATE('Copy paste to Here'!G61," &amp; ",'Copy paste to Here'!D61,"  &amp;  ",'Copy paste to Here'!E61))),"Empty Cell")</f>
        <v xml:space="preserve">4mm ball shaped surgical steel dermal anchor top part for internally threaded, 16g (1.2mm) dermal anchor base plate with a height of 2mm - 2.5mm (this item does only fit our dermal anchors and surface bars) &amp;   &amp;  </v>
      </c>
      <c r="B57" s="57" t="str">
        <f>'Copy paste to Here'!C61</f>
        <v>IB4</v>
      </c>
      <c r="C57" s="57" t="s">
        <v>766</v>
      </c>
      <c r="D57" s="58">
        <f>Invoice!B61</f>
        <v>20</v>
      </c>
      <c r="E57" s="59">
        <f>'Shipping Invoice'!J61*$N$1</f>
        <v>0.28000000000000003</v>
      </c>
      <c r="F57" s="59">
        <f t="shared" si="0"/>
        <v>5.6000000000000005</v>
      </c>
      <c r="G57" s="60">
        <f t="shared" si="1"/>
        <v>10.567200000000001</v>
      </c>
      <c r="H57" s="63">
        <f t="shared" si="2"/>
        <v>211.34400000000002</v>
      </c>
    </row>
    <row r="58" spans="1:8" s="62" customFormat="1" ht="36">
      <c r="A58" s="56" t="str">
        <f>IF((LEN('Copy paste to Here'!G62))&gt;5,((CONCATENATE('Copy paste to Here'!G62," &amp; ",'Copy paste to Here'!D62,"  &amp;  ",'Copy paste to Here'!E62))),"Empty Cell")</f>
        <v>Surgical steel belly banana, 14g (1.6mm) with an 8mm bezel set jewel ball and a dangling crystal chain (dangling part is made from silver plated brass) &amp; Length: 8mm  &amp;  Crystal Color: Clear</v>
      </c>
      <c r="B58" s="57" t="str">
        <f>'Copy paste to Here'!C62</f>
        <v>MCD543</v>
      </c>
      <c r="C58" s="57" t="s">
        <v>768</v>
      </c>
      <c r="D58" s="58">
        <f>Invoice!B62</f>
        <v>1</v>
      </c>
      <c r="E58" s="59">
        <f>'Shipping Invoice'!J62*$N$1</f>
        <v>2.37</v>
      </c>
      <c r="F58" s="59">
        <f t="shared" si="0"/>
        <v>2.37</v>
      </c>
      <c r="G58" s="60">
        <f t="shared" si="1"/>
        <v>89.44380000000001</v>
      </c>
      <c r="H58" s="63">
        <f t="shared" si="2"/>
        <v>89.44380000000001</v>
      </c>
    </row>
    <row r="59" spans="1:8" s="62" customFormat="1" ht="36">
      <c r="A59" s="56" t="str">
        <f>IF((LEN('Copy paste to Here'!G63))&gt;5,((CONCATENATE('Copy paste to Here'!G63," &amp; ",'Copy paste to Here'!D63,"  &amp;  ",'Copy paste to Here'!E63))),"Empty Cell")</f>
        <v>Surgical steel belly banana, 14g (1.6mm) with an 8mm prong set CZ stone and a dangling tear drop shaped crystal &amp; Color: # 1 in picture  &amp;  Length: 10mm</v>
      </c>
      <c r="B59" s="57" t="str">
        <f>'Copy paste to Here'!C63</f>
        <v>MCD710</v>
      </c>
      <c r="C59" s="57" t="s">
        <v>830</v>
      </c>
      <c r="D59" s="58">
        <f>Invoice!B63</f>
        <v>4</v>
      </c>
      <c r="E59" s="59">
        <f>'Shipping Invoice'!J63*$N$1</f>
        <v>1.92</v>
      </c>
      <c r="F59" s="59">
        <f t="shared" si="0"/>
        <v>7.68</v>
      </c>
      <c r="G59" s="60">
        <f t="shared" si="1"/>
        <v>72.460800000000006</v>
      </c>
      <c r="H59" s="63">
        <f t="shared" si="2"/>
        <v>289.84320000000002</v>
      </c>
    </row>
    <row r="60" spans="1:8" s="62" customFormat="1" ht="36">
      <c r="A60" s="56" t="str">
        <f>IF((LEN('Copy paste to Here'!G64))&gt;5,((CONCATENATE('Copy paste to Here'!G64," &amp; ",'Copy paste to Here'!D64,"  &amp;  ",'Copy paste to Here'!E64))),"Empty Cell")</f>
        <v>316L steel belly banana, 14g (1.6mm) with a 7mm round prong set CZ stone and a dangling vine design with prong set CZ stones &amp; Length: 10mm  &amp;  Cz Color: Lavender</v>
      </c>
      <c r="B60" s="57" t="str">
        <f>'Copy paste to Here'!C64</f>
        <v>MCDZ359</v>
      </c>
      <c r="C60" s="57" t="s">
        <v>772</v>
      </c>
      <c r="D60" s="58">
        <f>Invoice!B64</f>
        <v>4</v>
      </c>
      <c r="E60" s="59">
        <f>'Shipping Invoice'!J64*$N$1</f>
        <v>3.96</v>
      </c>
      <c r="F60" s="59">
        <f t="shared" si="0"/>
        <v>15.84</v>
      </c>
      <c r="G60" s="60">
        <f t="shared" si="1"/>
        <v>149.4504</v>
      </c>
      <c r="H60" s="63">
        <f t="shared" si="2"/>
        <v>597.80160000000001</v>
      </c>
    </row>
    <row r="61" spans="1:8" s="62" customFormat="1" ht="36">
      <c r="A61" s="56" t="str">
        <f>IF((LEN('Copy paste to Here'!G65))&gt;5,((CONCATENATE('Copy paste to Here'!G65," &amp; ",'Copy paste to Here'!D65,"  &amp;  ",'Copy paste to Here'!E65))),"Empty Cell")</f>
        <v>Surgical steel belly banana, 14g (1.6mm) with a 7mm round prong set CZ and a dangling 11 x 9mm pear shaped CZ stone &amp; Length: 10mm  &amp;  Cz Color: Jet</v>
      </c>
      <c r="B61" s="57" t="str">
        <f>'Copy paste to Here'!C65</f>
        <v>MCDZ409</v>
      </c>
      <c r="C61" s="57" t="s">
        <v>774</v>
      </c>
      <c r="D61" s="58">
        <f>Invoice!B65</f>
        <v>4</v>
      </c>
      <c r="E61" s="59">
        <f>'Shipping Invoice'!J65*$N$1</f>
        <v>2.44</v>
      </c>
      <c r="F61" s="59">
        <f t="shared" si="0"/>
        <v>9.76</v>
      </c>
      <c r="G61" s="60">
        <f t="shared" si="1"/>
        <v>92.085599999999999</v>
      </c>
      <c r="H61" s="63">
        <f t="shared" si="2"/>
        <v>368.3424</v>
      </c>
    </row>
    <row r="62" spans="1:8" s="62" customFormat="1" ht="36">
      <c r="A62" s="56" t="str">
        <f>IF((LEN('Copy paste to Here'!G66))&gt;5,((CONCATENATE('Copy paste to Here'!G66," &amp; ",'Copy paste to Here'!D66,"  &amp;  ",'Copy paste to Here'!E66))),"Empty Cell")</f>
        <v xml:space="preserve">Surgical steel belly banana, 14g (1.6mm) with a 5 &amp; 8mm plain steel ball and a dangling vine with faux turquoise balls design - length 3/8'' (10mm) &amp; Length: 10mm  &amp;  </v>
      </c>
      <c r="B62" s="57" t="str">
        <f>'Copy paste to Here'!C66</f>
        <v>MSD695</v>
      </c>
      <c r="C62" s="57" t="s">
        <v>776</v>
      </c>
      <c r="D62" s="58">
        <f>Invoice!B66</f>
        <v>4</v>
      </c>
      <c r="E62" s="59">
        <f>'Shipping Invoice'!J66*$N$1</f>
        <v>0.9</v>
      </c>
      <c r="F62" s="59">
        <f t="shared" si="0"/>
        <v>3.6</v>
      </c>
      <c r="G62" s="60">
        <f t="shared" si="1"/>
        <v>33.966000000000001</v>
      </c>
      <c r="H62" s="63">
        <f t="shared" si="2"/>
        <v>135.864</v>
      </c>
    </row>
    <row r="63" spans="1:8" s="62" customFormat="1" ht="24">
      <c r="A63" s="56" t="str">
        <f>IF((LEN('Copy paste to Here'!G67))&gt;5,((CONCATENATE('Copy paste to Here'!G67," &amp; ",'Copy paste to Here'!D67,"  &amp;  ",'Copy paste to Here'!E67))),"Empty Cell")</f>
        <v xml:space="preserve">Color-plated sterling silver endless nose hoop, 22g (0.6mm) with an outer diameter of 5/16'' (8mm) - 1 piece &amp; Color: Black  &amp;  </v>
      </c>
      <c r="B63" s="57" t="str">
        <f>'Copy paste to Here'!C67</f>
        <v>NS01BL</v>
      </c>
      <c r="C63" s="57" t="s">
        <v>777</v>
      </c>
      <c r="D63" s="58">
        <f>Invoice!B67</f>
        <v>4</v>
      </c>
      <c r="E63" s="59">
        <f>'Shipping Invoice'!J67*$N$1</f>
        <v>0.74</v>
      </c>
      <c r="F63" s="59">
        <f t="shared" si="0"/>
        <v>2.96</v>
      </c>
      <c r="G63" s="60">
        <f t="shared" si="1"/>
        <v>27.927600000000002</v>
      </c>
      <c r="H63" s="63">
        <f t="shared" si="2"/>
        <v>111.71040000000001</v>
      </c>
    </row>
    <row r="64" spans="1:8" s="62" customFormat="1" ht="24">
      <c r="A64" s="56" t="str">
        <f>IF((LEN('Copy paste to Here'!G68))&gt;5,((CONCATENATE('Copy paste to Here'!G68," &amp; ",'Copy paste to Here'!D68,"  &amp;  ",'Copy paste to Here'!E68))),"Empty Cell")</f>
        <v xml:space="preserve">Sterling Silver endless nose hoop with real 18kt gold plating, 22g (0.6mm) with an outer diameter of 5/16'' ( 8mm) - 1 piece &amp;   &amp;  </v>
      </c>
      <c r="B64" s="57" t="str">
        <f>'Copy paste to Here'!C68</f>
        <v>NS01RG</v>
      </c>
      <c r="C64" s="57" t="s">
        <v>778</v>
      </c>
      <c r="D64" s="58">
        <f>Invoice!B68</f>
        <v>4</v>
      </c>
      <c r="E64" s="59">
        <f>'Shipping Invoice'!J68*$N$1</f>
        <v>0.74</v>
      </c>
      <c r="F64" s="59">
        <f t="shared" si="0"/>
        <v>2.96</v>
      </c>
      <c r="G64" s="60">
        <f t="shared" si="1"/>
        <v>27.927600000000002</v>
      </c>
      <c r="H64" s="63">
        <f t="shared" si="2"/>
        <v>111.71040000000001</v>
      </c>
    </row>
    <row r="65" spans="1:8" s="62" customFormat="1" ht="24">
      <c r="A65" s="56" t="str">
        <f>IF((LEN('Copy paste to Here'!G69))&gt;5,((CONCATENATE('Copy paste to Here'!G69," &amp; ",'Copy paste to Here'!D69,"  &amp;  ",'Copy paste to Here'!E69))),"Empty Cell")</f>
        <v xml:space="preserve">Sterling Silver nose hoop with ball, 22g (0.6mm) with an outer diameter of 5/16'' (8mm) - 1 piece &amp;   &amp;  </v>
      </c>
      <c r="B65" s="57" t="str">
        <f>'Copy paste to Here'!C69</f>
        <v>NS05</v>
      </c>
      <c r="C65" s="57" t="s">
        <v>779</v>
      </c>
      <c r="D65" s="58">
        <f>Invoice!B69</f>
        <v>4</v>
      </c>
      <c r="E65" s="59">
        <f>'Shipping Invoice'!J69*$N$1</f>
        <v>0.42</v>
      </c>
      <c r="F65" s="59">
        <f t="shared" si="0"/>
        <v>1.68</v>
      </c>
      <c r="G65" s="60">
        <f t="shared" si="1"/>
        <v>15.8508</v>
      </c>
      <c r="H65" s="63">
        <f t="shared" si="2"/>
        <v>63.403199999999998</v>
      </c>
    </row>
    <row r="66" spans="1:8" s="62" customFormat="1" ht="24">
      <c r="A66" s="56" t="str">
        <f>IF((LEN('Copy paste to Here'!G70))&gt;5,((CONCATENATE('Copy paste to Here'!G70," &amp; ",'Copy paste to Here'!D70,"  &amp;  ",'Copy paste to Here'!E70))),"Empty Cell")</f>
        <v xml:space="preserve">Sterling Silver nose hoop, 22g (0.6mm) real gold 18k plated ball and an outer diameter of 5/16'' (8mm) - 1 piece &amp;   &amp;  </v>
      </c>
      <c r="B66" s="57" t="str">
        <f>'Copy paste to Here'!C70</f>
        <v>NS05RG</v>
      </c>
      <c r="C66" s="57" t="s">
        <v>780</v>
      </c>
      <c r="D66" s="58">
        <f>Invoice!B70</f>
        <v>4</v>
      </c>
      <c r="E66" s="59">
        <f>'Shipping Invoice'!J70*$N$1</f>
        <v>0.65</v>
      </c>
      <c r="F66" s="59">
        <f t="shared" si="0"/>
        <v>2.6</v>
      </c>
      <c r="G66" s="60">
        <f t="shared" si="1"/>
        <v>24.531000000000002</v>
      </c>
      <c r="H66" s="63">
        <f t="shared" si="2"/>
        <v>98.124000000000009</v>
      </c>
    </row>
    <row r="67" spans="1:8" s="62" customFormat="1" ht="24">
      <c r="A67" s="56" t="str">
        <f>IF((LEN('Copy paste to Here'!G71))&gt;5,((CONCATENATE('Copy paste to Here'!G71," &amp; ",'Copy paste to Here'!D71,"  &amp;  ",'Copy paste to Here'!E71))),"Empty Cell")</f>
        <v xml:space="preserve">Annealed 316L steel septum ring, 16g (1.2mm) &amp; Length: 8mm  &amp;  </v>
      </c>
      <c r="B67" s="57" t="str">
        <f>'Copy paste to Here'!C71</f>
        <v>SEPN</v>
      </c>
      <c r="C67" s="57" t="s">
        <v>781</v>
      </c>
      <c r="D67" s="58">
        <f>Invoice!B71</f>
        <v>4</v>
      </c>
      <c r="E67" s="59">
        <f>'Shipping Invoice'!J71*$N$1</f>
        <v>1.1599999999999999</v>
      </c>
      <c r="F67" s="59">
        <f t="shared" si="0"/>
        <v>4.6399999999999997</v>
      </c>
      <c r="G67" s="60">
        <f t="shared" si="1"/>
        <v>43.778399999999998</v>
      </c>
      <c r="H67" s="63">
        <f t="shared" si="2"/>
        <v>175.11359999999999</v>
      </c>
    </row>
    <row r="68" spans="1:8" s="62" customFormat="1" ht="24">
      <c r="A68" s="56" t="str">
        <f>IF((LEN('Copy paste to Here'!G72))&gt;5,((CONCATENATE('Copy paste to Here'!G72," &amp; ",'Copy paste to Here'!D72,"  &amp;  ",'Copy paste to Here'!E72))),"Empty Cell")</f>
        <v xml:space="preserve">Annealed 316L steel septum ring, 16g (1.2mm) &amp; Length: 10mm  &amp;  </v>
      </c>
      <c r="B68" s="57" t="str">
        <f>'Copy paste to Here'!C72</f>
        <v>SEPN</v>
      </c>
      <c r="C68" s="57" t="s">
        <v>781</v>
      </c>
      <c r="D68" s="58">
        <f>Invoice!B72</f>
        <v>4</v>
      </c>
      <c r="E68" s="59">
        <f>'Shipping Invoice'!J72*$N$1</f>
        <v>1.1599999999999999</v>
      </c>
      <c r="F68" s="59">
        <f t="shared" si="0"/>
        <v>4.6399999999999997</v>
      </c>
      <c r="G68" s="60">
        <f t="shared" si="1"/>
        <v>43.778399999999998</v>
      </c>
      <c r="H68" s="63">
        <f t="shared" si="2"/>
        <v>175.11359999999999</v>
      </c>
    </row>
    <row r="69" spans="1:8" s="62" customFormat="1" ht="24">
      <c r="A69" s="56" t="str">
        <f>IF((LEN('Copy paste to Here'!G73))&gt;5,((CONCATENATE('Copy paste to Here'!G73," &amp; ",'Copy paste to Here'!D73,"  &amp;  ",'Copy paste to Here'!E73))),"Empty Cell")</f>
        <v xml:space="preserve">High polished internally threaded surgical steel double flare flesh tunnel &amp; Gauge: 3mm  &amp;  </v>
      </c>
      <c r="B69" s="57" t="str">
        <f>'Copy paste to Here'!C73</f>
        <v>SHP</v>
      </c>
      <c r="C69" s="57" t="s">
        <v>831</v>
      </c>
      <c r="D69" s="58">
        <f>Invoice!B73</f>
        <v>2</v>
      </c>
      <c r="E69" s="59">
        <f>'Shipping Invoice'!J73*$N$1</f>
        <v>1.65</v>
      </c>
      <c r="F69" s="59">
        <f t="shared" si="0"/>
        <v>3.3</v>
      </c>
      <c r="G69" s="60">
        <f t="shared" si="1"/>
        <v>62.271000000000001</v>
      </c>
      <c r="H69" s="63">
        <f t="shared" si="2"/>
        <v>124.542</v>
      </c>
    </row>
    <row r="70" spans="1:8" s="62" customFormat="1" ht="24">
      <c r="A70" s="56" t="str">
        <f>IF((LEN('Copy paste to Here'!G74))&gt;5,((CONCATENATE('Copy paste to Here'!G74," &amp; ",'Copy paste to Here'!D74,"  &amp;  ",'Copy paste to Here'!E74))),"Empty Cell")</f>
        <v xml:space="preserve">High polished internally threaded surgical steel double flare flesh tunnel &amp; Gauge: 4mm  &amp;  </v>
      </c>
      <c r="B70" s="57" t="str">
        <f>'Copy paste to Here'!C74</f>
        <v>SHP</v>
      </c>
      <c r="C70" s="57" t="s">
        <v>832</v>
      </c>
      <c r="D70" s="58">
        <f>Invoice!B74</f>
        <v>2</v>
      </c>
      <c r="E70" s="59">
        <f>'Shipping Invoice'!J74*$N$1</f>
        <v>1.75</v>
      </c>
      <c r="F70" s="59">
        <f t="shared" si="0"/>
        <v>3.5</v>
      </c>
      <c r="G70" s="60">
        <f t="shared" si="1"/>
        <v>66.045000000000002</v>
      </c>
      <c r="H70" s="63">
        <f t="shared" si="2"/>
        <v>132.09</v>
      </c>
    </row>
    <row r="71" spans="1:8" s="62" customFormat="1" ht="24">
      <c r="A71" s="56" t="str">
        <f>IF((LEN('Copy paste to Here'!G75))&gt;5,((CONCATENATE('Copy paste to Here'!G75," &amp; ",'Copy paste to Here'!D75,"  &amp;  ",'Copy paste to Here'!E75))),"Empty Cell")</f>
        <v xml:space="preserve">High polished internally threaded surgical steel double flare flesh tunnel &amp; Gauge: 5mm  &amp;  </v>
      </c>
      <c r="B71" s="57" t="str">
        <f>'Copy paste to Here'!C75</f>
        <v>SHP</v>
      </c>
      <c r="C71" s="57" t="s">
        <v>833</v>
      </c>
      <c r="D71" s="58">
        <f>Invoice!B75</f>
        <v>2</v>
      </c>
      <c r="E71" s="59">
        <f>'Shipping Invoice'!J75*$N$1</f>
        <v>1.85</v>
      </c>
      <c r="F71" s="59">
        <f t="shared" si="0"/>
        <v>3.7</v>
      </c>
      <c r="G71" s="60">
        <f t="shared" si="1"/>
        <v>69.819000000000003</v>
      </c>
      <c r="H71" s="63">
        <f t="shared" si="2"/>
        <v>139.63800000000001</v>
      </c>
    </row>
    <row r="72" spans="1:8" s="62" customFormat="1" ht="24">
      <c r="A72" s="56" t="str">
        <f>IF((LEN('Copy paste to Here'!G76))&gt;5,((CONCATENATE('Copy paste to Here'!G76," &amp; ",'Copy paste to Here'!D76,"  &amp;  ",'Copy paste to Here'!E76))),"Empty Cell")</f>
        <v>Silicone Ultra Thin double flared flesh tunnel &amp; Gauge: 3mm  &amp;  Color: Black</v>
      </c>
      <c r="B72" s="57" t="str">
        <f>'Copy paste to Here'!C76</f>
        <v>SIUT</v>
      </c>
      <c r="C72" s="57" t="s">
        <v>834</v>
      </c>
      <c r="D72" s="58">
        <f>Invoice!B76</f>
        <v>2</v>
      </c>
      <c r="E72" s="59">
        <f>'Shipping Invoice'!J76*$N$1</f>
        <v>0.37</v>
      </c>
      <c r="F72" s="59">
        <f t="shared" si="0"/>
        <v>0.74</v>
      </c>
      <c r="G72" s="60">
        <f t="shared" si="1"/>
        <v>13.963800000000001</v>
      </c>
      <c r="H72" s="63">
        <f t="shared" si="2"/>
        <v>27.927600000000002</v>
      </c>
    </row>
    <row r="73" spans="1:8" s="62" customFormat="1" ht="24">
      <c r="A73" s="56" t="str">
        <f>IF((LEN('Copy paste to Here'!G77))&gt;5,((CONCATENATE('Copy paste to Here'!G77," &amp; ",'Copy paste to Here'!D77,"  &amp;  ",'Copy paste to Here'!E77))),"Empty Cell")</f>
        <v>Silicone Ultra Thin double flared flesh tunnel &amp; Gauge: 4mm  &amp;  Color: Black</v>
      </c>
      <c r="B73" s="57" t="str">
        <f>'Copy paste to Here'!C77</f>
        <v>SIUT</v>
      </c>
      <c r="C73" s="57" t="s">
        <v>835</v>
      </c>
      <c r="D73" s="58">
        <f>Invoice!B77</f>
        <v>2</v>
      </c>
      <c r="E73" s="59">
        <f>'Shipping Invoice'!J77*$N$1</f>
        <v>0.41</v>
      </c>
      <c r="F73" s="59">
        <f t="shared" si="0"/>
        <v>0.82</v>
      </c>
      <c r="G73" s="60">
        <f t="shared" si="1"/>
        <v>15.4734</v>
      </c>
      <c r="H73" s="63">
        <f t="shared" si="2"/>
        <v>30.9468</v>
      </c>
    </row>
    <row r="74" spans="1:8" s="62" customFormat="1" ht="24">
      <c r="A74" s="56" t="str">
        <f>IF((LEN('Copy paste to Here'!G78))&gt;5,((CONCATENATE('Copy paste to Here'!G78," &amp; ",'Copy paste to Here'!D78,"  &amp;  ",'Copy paste to Here'!E78))),"Empty Cell")</f>
        <v>Silicone Ultra Thin double flared flesh tunnel &amp; Gauge: 5mm  &amp;  Color: Black</v>
      </c>
      <c r="B74" s="57" t="str">
        <f>'Copy paste to Here'!C78</f>
        <v>SIUT</v>
      </c>
      <c r="C74" s="57" t="s">
        <v>836</v>
      </c>
      <c r="D74" s="58">
        <f>Invoice!B78</f>
        <v>2</v>
      </c>
      <c r="E74" s="59">
        <f>'Shipping Invoice'!J78*$N$1</f>
        <v>0.43</v>
      </c>
      <c r="F74" s="59">
        <f t="shared" si="0"/>
        <v>0.86</v>
      </c>
      <c r="G74" s="60">
        <f t="shared" si="1"/>
        <v>16.228200000000001</v>
      </c>
      <c r="H74" s="63">
        <f t="shared" si="2"/>
        <v>32.456400000000002</v>
      </c>
    </row>
    <row r="75" spans="1:8" s="62" customFormat="1" ht="48">
      <c r="A75" s="56" t="str">
        <f>IF((LEN('Copy paste to Here'!G79))&gt;5,((CONCATENATE('Copy paste to Here'!G79," &amp; ",'Copy paste to Here'!D79,"  &amp;  ",'Copy paste to Here'!E79))),"Empty Cell")</f>
        <v>316L steel Tragus Labret, 16g (1.2mm) with a tiny 2.5mm round base plate suitable for tragus piercings with a crystal flower upper part (top part is made from silver plated brass) &amp; Length: 4mm  &amp;  Crystal Color: Clear</v>
      </c>
      <c r="B75" s="57" t="str">
        <f>'Copy paste to Here'!C79</f>
        <v>TLB38</v>
      </c>
      <c r="C75" s="57" t="s">
        <v>790</v>
      </c>
      <c r="D75" s="58">
        <f>Invoice!B79</f>
        <v>4</v>
      </c>
      <c r="E75" s="59">
        <f>'Shipping Invoice'!J79*$N$1</f>
        <v>1.53</v>
      </c>
      <c r="F75" s="59">
        <f t="shared" si="0"/>
        <v>6.12</v>
      </c>
      <c r="G75" s="60">
        <f t="shared" si="1"/>
        <v>57.742200000000004</v>
      </c>
      <c r="H75" s="63">
        <f t="shared" si="2"/>
        <v>230.96880000000002</v>
      </c>
    </row>
    <row r="76" spans="1:8" s="62" customFormat="1" ht="36">
      <c r="A76" s="56" t="str">
        <f>IF((LEN('Copy paste to Here'!G80))&gt;5,((CONCATENATE('Copy paste to Here'!G80," &amp; ",'Copy paste to Here'!D80,"  &amp;  ",'Copy paste to Here'!E80))),"Empty Cell")</f>
        <v xml:space="preserve">316L steel Tragus Labret, 16g (1.2mm) with a tiny 2.5mm round base plate suitable for tragus piercings with a plain flower upper part (top part is made from silver plated brass) &amp; Length: 4mm  &amp;  </v>
      </c>
      <c r="B76" s="57" t="str">
        <f>'Copy paste to Here'!C80</f>
        <v>TLB39</v>
      </c>
      <c r="C76" s="57" t="s">
        <v>793</v>
      </c>
      <c r="D76" s="58">
        <f>Invoice!B80</f>
        <v>4</v>
      </c>
      <c r="E76" s="59">
        <f>'Shipping Invoice'!J80*$N$1</f>
        <v>1.17</v>
      </c>
      <c r="F76" s="59">
        <f t="shared" si="0"/>
        <v>4.68</v>
      </c>
      <c r="G76" s="60">
        <f t="shared" si="1"/>
        <v>44.155799999999999</v>
      </c>
      <c r="H76" s="63">
        <f t="shared" si="2"/>
        <v>176.6232</v>
      </c>
    </row>
    <row r="77" spans="1:8" s="62" customFormat="1" ht="48">
      <c r="A77" s="56" t="str">
        <f>IF((LEN('Copy paste to Here'!G81))&gt;5,((CONCATENATE('Copy paste to Here'!G81," &amp; ",'Copy paste to Here'!D81,"  &amp;  ",'Copy paste to Here'!E81))),"Empty Cell")</f>
        <v>316L steel Tragus Labret, 16g (1.2mm) with a tiny 2.5mm round base plate suitable for tragus piercings with a leaved shaped upper part with three crystals (top part is made from silver plated brass) &amp; Length: 4mm  &amp;  Crystal Color: Clear</v>
      </c>
      <c r="B77" s="57" t="str">
        <f>'Copy paste to Here'!C81</f>
        <v>TLB40</v>
      </c>
      <c r="C77" s="57" t="s">
        <v>795</v>
      </c>
      <c r="D77" s="58">
        <f>Invoice!B81</f>
        <v>4</v>
      </c>
      <c r="E77" s="59">
        <f>'Shipping Invoice'!J81*$N$1</f>
        <v>1.23</v>
      </c>
      <c r="F77" s="59">
        <f t="shared" si="0"/>
        <v>4.92</v>
      </c>
      <c r="G77" s="60">
        <f t="shared" si="1"/>
        <v>46.420200000000001</v>
      </c>
      <c r="H77" s="63">
        <f t="shared" si="2"/>
        <v>185.6808</v>
      </c>
    </row>
    <row r="78" spans="1:8" s="62" customFormat="1" ht="36">
      <c r="A78" s="56" t="str">
        <f>IF((LEN('Copy paste to Here'!G82))&gt;5,((CONCATENATE('Copy paste to Here'!G82," &amp; ",'Copy paste to Here'!D82,"  &amp;  ",'Copy paste to Here'!E82))),"Empty Cell")</f>
        <v>316L steel Tragus Labret, 16g (1.2mm) with a tiny 2.5mm round base plate suitable for tragus piercings and a feather shaped top &amp; Length: 4mm  &amp;  Color: # 1 in picture</v>
      </c>
      <c r="B78" s="57" t="str">
        <f>'Copy paste to Here'!C82</f>
        <v>TLBFE</v>
      </c>
      <c r="C78" s="57" t="s">
        <v>837</v>
      </c>
      <c r="D78" s="58">
        <f>Invoice!B82</f>
        <v>4</v>
      </c>
      <c r="E78" s="59">
        <f>'Shipping Invoice'!J82*$N$1</f>
        <v>0.87</v>
      </c>
      <c r="F78" s="59">
        <f t="shared" si="0"/>
        <v>3.48</v>
      </c>
      <c r="G78" s="60">
        <f t="shared" si="1"/>
        <v>32.833800000000004</v>
      </c>
      <c r="H78" s="63">
        <f t="shared" si="2"/>
        <v>131.33520000000001</v>
      </c>
    </row>
    <row r="79" spans="1:8" s="62" customFormat="1" ht="36">
      <c r="A79" s="56" t="str">
        <f>IF((LEN('Copy paste to Here'!G83))&gt;5,((CONCATENATE('Copy paste to Here'!G83," &amp; ",'Copy paste to Here'!D83,"  &amp;  ",'Copy paste to Here'!E83))),"Empty Cell")</f>
        <v>316L steel Tragus Labret, 16g (1.2mm) with a tiny 2.5mm round base plate suitable for tragus piercings and 3mm bezel set half jewel ball  &amp; Length: 4mm  &amp;  Crystal Color: Clear</v>
      </c>
      <c r="B79" s="57" t="str">
        <f>'Copy paste to Here'!C83</f>
        <v>TLBHJB3</v>
      </c>
      <c r="C79" s="57" t="s">
        <v>799</v>
      </c>
      <c r="D79" s="58">
        <f>Invoice!B83</f>
        <v>4</v>
      </c>
      <c r="E79" s="59">
        <f>'Shipping Invoice'!J83*$N$1</f>
        <v>0.48</v>
      </c>
      <c r="F79" s="59">
        <f t="shared" si="0"/>
        <v>1.92</v>
      </c>
      <c r="G79" s="60">
        <f t="shared" si="1"/>
        <v>18.115200000000002</v>
      </c>
      <c r="H79" s="63">
        <f t="shared" si="2"/>
        <v>72.460800000000006</v>
      </c>
    </row>
    <row r="80" spans="1:8" s="62" customFormat="1" ht="36">
      <c r="A80" s="56" t="str">
        <f>IF((LEN('Copy paste to Here'!G84))&gt;5,((CONCATENATE('Copy paste to Here'!G84," &amp; ",'Copy paste to Here'!D84,"  &amp;  ",'Copy paste to Here'!E84))),"Empty Cell")</f>
        <v xml:space="preserve">Pack of 10 pcs. of 3mm high polished surgical steel balls with bezel set crystal and with 1.2mm (16g) threading &amp; Crystal Color: Clear  &amp;  </v>
      </c>
      <c r="B80" s="57" t="str">
        <f>'Copy paste to Here'!C84</f>
        <v>XJB3</v>
      </c>
      <c r="C80" s="57" t="s">
        <v>801</v>
      </c>
      <c r="D80" s="58">
        <f>Invoice!B84</f>
        <v>3</v>
      </c>
      <c r="E80" s="59">
        <f>'Shipping Invoice'!J84*$N$1</f>
        <v>2.35</v>
      </c>
      <c r="F80" s="59">
        <f t="shared" si="0"/>
        <v>7.0500000000000007</v>
      </c>
      <c r="G80" s="60">
        <f t="shared" si="1"/>
        <v>88.689000000000007</v>
      </c>
      <c r="H80" s="63">
        <f t="shared" si="2"/>
        <v>266.06700000000001</v>
      </c>
    </row>
    <row r="81" spans="1:8" s="62" customFormat="1" ht="36">
      <c r="A81" s="56" t="str">
        <f>IF((LEN('Copy paste to Here'!G85))&gt;5,((CONCATENATE('Copy paste to Here'!G85," &amp; ",'Copy paste to Here'!D85,"  &amp;  ",'Copy paste to Here'!E85))),"Empty Cell")</f>
        <v xml:space="preserve">Pack of 10 pcs. of 6mm 316L steel balls with horizontal through hole with bezel set crystal and with 1.6mm (14g) threading &amp; Crystal Color: Clear  &amp;  </v>
      </c>
      <c r="B81" s="57" t="str">
        <f>'Copy paste to Here'!C85</f>
        <v>XJB6HO</v>
      </c>
      <c r="C81" s="57" t="s">
        <v>803</v>
      </c>
      <c r="D81" s="58">
        <f>Invoice!B85</f>
        <v>2</v>
      </c>
      <c r="E81" s="59">
        <f>'Shipping Invoice'!J85*$N$1</f>
        <v>7.07</v>
      </c>
      <c r="F81" s="59">
        <f t="shared" si="0"/>
        <v>14.14</v>
      </c>
      <c r="G81" s="60">
        <f t="shared" si="1"/>
        <v>266.82180000000005</v>
      </c>
      <c r="H81" s="63">
        <f t="shared" si="2"/>
        <v>533.64360000000011</v>
      </c>
    </row>
    <row r="82" spans="1:8" s="62" customFormat="1" ht="24">
      <c r="A82" s="56" t="str">
        <f>IF((LEN('Copy paste to Here'!G86))&gt;5,((CONCATENATE('Copy paste to Here'!G86," &amp; ",'Copy paste to Here'!D86,"  &amp;  ",'Copy paste to Here'!E86))),"Empty Cell")</f>
        <v xml:space="preserve">EO gas sterilized piercing: 316L steel eyebrow or helix barbell, 16g (1.2mm) with two 3mm balls &amp; Length: 8mm  &amp;  </v>
      </c>
      <c r="B82" s="57" t="str">
        <f>'Copy paste to Here'!C86</f>
        <v>ZBBEB</v>
      </c>
      <c r="C82" s="57" t="s">
        <v>805</v>
      </c>
      <c r="D82" s="58">
        <f>Invoice!B86</f>
        <v>30</v>
      </c>
      <c r="E82" s="59">
        <f>'Shipping Invoice'!J86*$N$1</f>
        <v>0.65</v>
      </c>
      <c r="F82" s="59">
        <f t="shared" si="0"/>
        <v>19.5</v>
      </c>
      <c r="G82" s="60">
        <f t="shared" si="1"/>
        <v>24.531000000000002</v>
      </c>
      <c r="H82" s="63">
        <f t="shared" si="2"/>
        <v>735.93000000000006</v>
      </c>
    </row>
    <row r="83" spans="1:8" s="62" customFormat="1" ht="24">
      <c r="A83" s="56" t="str">
        <f>IF((LEN('Copy paste to Here'!G87))&gt;5,((CONCATENATE('Copy paste to Here'!G87," &amp; ",'Copy paste to Here'!D87,"  &amp;  ",'Copy paste to Here'!E87))),"Empty Cell")</f>
        <v xml:space="preserve">EO gas sterilized 316L steel eyebrow banana, 1mm (18g) with two 3mm balls &amp; Length: 6mm  &amp;  </v>
      </c>
      <c r="B83" s="57" t="str">
        <f>'Copy paste to Here'!C87</f>
        <v>ZBN18B3</v>
      </c>
      <c r="C83" s="57" t="s">
        <v>807</v>
      </c>
      <c r="D83" s="58">
        <f>Invoice!B87</f>
        <v>4</v>
      </c>
      <c r="E83" s="59">
        <f>'Shipping Invoice'!J87*$N$1</f>
        <v>0.68</v>
      </c>
      <c r="F83" s="59">
        <f t="shared" ref="F83:F146" si="3">D83*E83</f>
        <v>2.72</v>
      </c>
      <c r="G83" s="60">
        <f t="shared" ref="G83:G146" si="4">E83*$E$14</f>
        <v>25.663200000000003</v>
      </c>
      <c r="H83" s="63">
        <f t="shared" ref="H83:H146" si="5">D83*G83</f>
        <v>102.65280000000001</v>
      </c>
    </row>
    <row r="84" spans="1:8" s="62" customFormat="1" ht="36">
      <c r="A84" s="56" t="str">
        <f>IF((LEN('Copy paste to Here'!G88))&gt;5,((CONCATENATE('Copy paste to Here'!G88," &amp; ",'Copy paste to Here'!D88,"  &amp;  ",'Copy paste to Here'!E88))),"Empty Cell")</f>
        <v xml:space="preserve">EO gas sterilized piercing: 316L steel belly banana, 14g (1.6mm) with an upper 5mm and a lower 6mm plain steel ball &amp; Length: 12mm  &amp;  </v>
      </c>
      <c r="B84" s="57" t="str">
        <f>'Copy paste to Here'!C88</f>
        <v>ZBNS</v>
      </c>
      <c r="C84" s="57" t="s">
        <v>809</v>
      </c>
      <c r="D84" s="58">
        <f>Invoice!B88</f>
        <v>10</v>
      </c>
      <c r="E84" s="59">
        <f>'Shipping Invoice'!J88*$N$1</f>
        <v>0.68</v>
      </c>
      <c r="F84" s="59">
        <f t="shared" si="3"/>
        <v>6.8000000000000007</v>
      </c>
      <c r="G84" s="60">
        <f t="shared" si="4"/>
        <v>25.663200000000003</v>
      </c>
      <c r="H84" s="63">
        <f t="shared" si="5"/>
        <v>256.63200000000006</v>
      </c>
    </row>
    <row r="85" spans="1:8" s="62" customFormat="1" ht="24">
      <c r="A85" s="56" t="str">
        <f>IF((LEN('Copy paste to Here'!G89))&gt;5,((CONCATENATE('Copy paste to Here'!G89," &amp; ",'Copy paste to Here'!D89,"  &amp;  ",'Copy paste to Here'!E89))),"Empty Cell")</f>
        <v xml:space="preserve">EO gas sterilized 316L steel nose screw, 1mm (18g) with 2mm round color crystal in flat head bezel set &amp; Crystal Color: Clear  &amp;  </v>
      </c>
      <c r="B85" s="57" t="str">
        <f>'Copy paste to Here'!C89</f>
        <v>ZNSCB</v>
      </c>
      <c r="C85" s="57" t="s">
        <v>811</v>
      </c>
      <c r="D85" s="58">
        <f>Invoice!B89</f>
        <v>8</v>
      </c>
      <c r="E85" s="59">
        <f>'Shipping Invoice'!J89*$N$1</f>
        <v>0.92</v>
      </c>
      <c r="F85" s="59">
        <f t="shared" si="3"/>
        <v>7.36</v>
      </c>
      <c r="G85" s="60">
        <f t="shared" si="4"/>
        <v>34.720800000000004</v>
      </c>
      <c r="H85" s="63">
        <f t="shared" si="5"/>
        <v>277.76640000000003</v>
      </c>
    </row>
    <row r="86" spans="1:8" s="62" customFormat="1" ht="24">
      <c r="A86" s="56" t="str">
        <f>IF((LEN('Copy paste to Here'!G90))&gt;5,((CONCATENATE('Copy paste to Here'!G90," &amp; ",'Copy paste to Here'!D90,"  &amp;  ",'Copy paste to Here'!E90))),"Empty Cell")</f>
        <v>EO gas sterilized 316L steel seamless nose ring, 1.2mm (16g) to 0.6mm (22g) &amp; Gauge: 0.8mm  &amp;  Length: 8mm</v>
      </c>
      <c r="B86" s="57" t="str">
        <f>'Copy paste to Here'!C90</f>
        <v>ZSEL</v>
      </c>
      <c r="C86" s="57" t="s">
        <v>838</v>
      </c>
      <c r="D86" s="58">
        <f>Invoice!B90</f>
        <v>10</v>
      </c>
      <c r="E86" s="59">
        <f>'Shipping Invoice'!J90*$N$1</f>
        <v>0.72</v>
      </c>
      <c r="F86" s="59">
        <f t="shared" si="3"/>
        <v>7.1999999999999993</v>
      </c>
      <c r="G86" s="60">
        <f t="shared" si="4"/>
        <v>27.172799999999999</v>
      </c>
      <c r="H86" s="63">
        <f t="shared" si="5"/>
        <v>271.72800000000001</v>
      </c>
    </row>
    <row r="87" spans="1:8" s="62" customFormat="1" ht="48">
      <c r="A87" s="56" t="str">
        <f>IF((LEN('Copy paste to Here'!G91))&gt;5,((CONCATENATE('Copy paste to Here'!G91," &amp; ",'Copy paste to Here'!D91,"  &amp;  ",'Copy paste to Here'!E91))),"Empty Cell")</f>
        <v xml:space="preserve">EO gas sterilized high polished titanium G23 1.6mm (14g) base part for dermal anchor surface piercing with three holes in the base plate, 1.2mm (16g) internal threaded connector (only fits our dermal anchor top parts) &amp; Height: 2mm  &amp;  </v>
      </c>
      <c r="B87" s="57" t="str">
        <f>'Copy paste to Here'!C91</f>
        <v>ZTSA2</v>
      </c>
      <c r="C87" s="57" t="s">
        <v>816</v>
      </c>
      <c r="D87" s="58">
        <f>Invoice!B91</f>
        <v>8</v>
      </c>
      <c r="E87" s="59">
        <f>'Shipping Invoice'!J91*$N$1</f>
        <v>2.93</v>
      </c>
      <c r="F87" s="59">
        <f t="shared" si="3"/>
        <v>23.44</v>
      </c>
      <c r="G87" s="60">
        <f t="shared" si="4"/>
        <v>110.57820000000001</v>
      </c>
      <c r="H87" s="63">
        <f t="shared" si="5"/>
        <v>884.62560000000008</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394.74</v>
      </c>
      <c r="G1000" s="60"/>
      <c r="H1000" s="61">
        <f t="shared" ref="H1000:H1007" si="49">F1000*$E$14</f>
        <v>14897.4876</v>
      </c>
    </row>
    <row r="1001" spans="1:8" s="62" customFormat="1">
      <c r="A1001" s="56" t="str">
        <f>'[3]Copy paste to Here'!T2</f>
        <v>SHIPPING HANDLING</v>
      </c>
      <c r="B1001" s="75"/>
      <c r="C1001" s="75"/>
      <c r="D1001" s="76"/>
      <c r="E1001" s="67"/>
      <c r="F1001" s="59">
        <f>Invoice!J107</f>
        <v>-23.432539682539684</v>
      </c>
      <c r="G1001" s="60"/>
      <c r="H1001" s="61">
        <f t="shared" si="49"/>
        <v>-884.34404761904773</v>
      </c>
    </row>
    <row r="1002" spans="1:8" s="62" customFormat="1" outlineLevel="1">
      <c r="A1002" s="56" t="str">
        <f>'[3]Copy paste to Here'!T3</f>
        <v>DISCOUNT</v>
      </c>
      <c r="B1002" s="75"/>
      <c r="C1002" s="75"/>
      <c r="D1002" s="76"/>
      <c r="E1002" s="67"/>
      <c r="F1002" s="59">
        <f>Invoice!J108</f>
        <v>0</v>
      </c>
      <c r="G1002" s="60"/>
      <c r="H1002" s="61">
        <f t="shared" si="49"/>
        <v>0</v>
      </c>
    </row>
    <row r="1003" spans="1:8" s="62" customFormat="1">
      <c r="A1003" s="56" t="str">
        <f>'[3]Copy paste to Here'!T4</f>
        <v>Total:</v>
      </c>
      <c r="B1003" s="75"/>
      <c r="C1003" s="75"/>
      <c r="D1003" s="76"/>
      <c r="E1003" s="67"/>
      <c r="F1003" s="59">
        <f>SUM(F1000:F1002)</f>
        <v>371.30746031746031</v>
      </c>
      <c r="G1003" s="60"/>
      <c r="H1003" s="61">
        <f t="shared" si="49"/>
        <v>14013.143552380952</v>
      </c>
    </row>
    <row r="1004" spans="1:8" s="62" customFormat="1" hidden="1">
      <c r="A1004" s="56">
        <f>'[3]Copy paste to Here'!T5</f>
        <v>0</v>
      </c>
      <c r="B1004" s="75"/>
      <c r="C1004" s="75"/>
      <c r="D1004" s="76"/>
      <c r="E1004" s="67"/>
      <c r="F1004" s="59">
        <f>'[3]Copy paste to Here'!U5</f>
        <v>0</v>
      </c>
      <c r="G1004" s="60"/>
      <c r="H1004" s="61">
        <f t="shared" si="49"/>
        <v>0</v>
      </c>
    </row>
    <row r="1005" spans="1:8" s="62" customFormat="1" hidden="1">
      <c r="A1005" s="56">
        <f>'[3]Copy paste to Here'!T6</f>
        <v>0</v>
      </c>
      <c r="B1005" s="75"/>
      <c r="C1005" s="75"/>
      <c r="D1005" s="76"/>
      <c r="E1005" s="67"/>
      <c r="F1005" s="59"/>
      <c r="G1005" s="60"/>
      <c r="H1005" s="61">
        <f t="shared" si="49"/>
        <v>0</v>
      </c>
    </row>
    <row r="1006" spans="1:8" s="62" customFormat="1" hidden="1">
      <c r="A1006" s="56">
        <f>'[3]Copy paste to Here'!T7</f>
        <v>0</v>
      </c>
      <c r="B1006" s="75"/>
      <c r="C1006" s="75"/>
      <c r="D1006" s="76"/>
      <c r="E1006" s="67"/>
      <c r="F1006" s="67"/>
      <c r="G1006" s="60"/>
      <c r="H1006" s="61">
        <f t="shared" si="49"/>
        <v>0</v>
      </c>
    </row>
    <row r="1007" spans="1:8" s="62" customFormat="1" hidden="1">
      <c r="A1007" s="56">
        <f>'[3]Copy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14897.487600000002</v>
      </c>
    </row>
    <row r="1010" spans="1:8" s="21" customFormat="1">
      <c r="A1010" s="22"/>
      <c r="E1010" s="21" t="s">
        <v>182</v>
      </c>
      <c r="H1010" s="84">
        <f>(SUMIF($A$1000:$A$1008,"Total:",$H$1000:$H$1008))</f>
        <v>14013.143552380952</v>
      </c>
    </row>
    <row r="1011" spans="1:8" s="21" customFormat="1">
      <c r="E1011" s="21" t="s">
        <v>183</v>
      </c>
      <c r="H1011" s="85">
        <f>H1013-H1012</f>
        <v>13096.39</v>
      </c>
    </row>
    <row r="1012" spans="1:8" s="21" customFormat="1">
      <c r="E1012" s="21" t="s">
        <v>184</v>
      </c>
      <c r="H1012" s="85">
        <f>ROUND((H1013*7)/107,2)</f>
        <v>916.75</v>
      </c>
    </row>
    <row r="1013" spans="1:8" s="21" customFormat="1">
      <c r="E1013" s="22" t="s">
        <v>185</v>
      </c>
      <c r="H1013" s="86">
        <f>ROUND((SUMIF($A$1000:$A$1008,"Total:",$H$1000:$H$1008)),2)</f>
        <v>14013.14</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0"/>
  <sheetViews>
    <sheetView workbookViewId="0">
      <selection activeCell="A5" sqref="A5"/>
    </sheetView>
  </sheetViews>
  <sheetFormatPr defaultRowHeight="15"/>
  <sheetData>
    <row r="1" spans="1:1">
      <c r="A1" s="2" t="s">
        <v>819</v>
      </c>
    </row>
    <row r="2" spans="1:1">
      <c r="A2" s="2" t="s">
        <v>820</v>
      </c>
    </row>
    <row r="3" spans="1:1">
      <c r="A3" s="2" t="s">
        <v>821</v>
      </c>
    </row>
    <row r="4" spans="1:1">
      <c r="A4" s="2" t="s">
        <v>822</v>
      </c>
    </row>
    <row r="5" spans="1:1">
      <c r="A5" s="2" t="s">
        <v>823</v>
      </c>
    </row>
    <row r="6" spans="1:1">
      <c r="A6" s="2" t="s">
        <v>824</v>
      </c>
    </row>
    <row r="7" spans="1:1">
      <c r="A7" s="2" t="s">
        <v>825</v>
      </c>
    </row>
    <row r="8" spans="1:1">
      <c r="A8" s="2" t="s">
        <v>668</v>
      </c>
    </row>
    <row r="9" spans="1:1">
      <c r="A9" s="2" t="s">
        <v>668</v>
      </c>
    </row>
    <row r="10" spans="1:1">
      <c r="A10" s="2" t="s">
        <v>668</v>
      </c>
    </row>
    <row r="11" spans="1:1">
      <c r="A11" s="2" t="s">
        <v>739</v>
      </c>
    </row>
    <row r="12" spans="1:1">
      <c r="A12" s="2" t="s">
        <v>741</v>
      </c>
    </row>
    <row r="13" spans="1:1">
      <c r="A13" s="2" t="s">
        <v>741</v>
      </c>
    </row>
    <row r="14" spans="1:1">
      <c r="A14" s="2" t="s">
        <v>743</v>
      </c>
    </row>
    <row r="15" spans="1:1">
      <c r="A15" s="2" t="s">
        <v>743</v>
      </c>
    </row>
    <row r="16" spans="1:1">
      <c r="A16" s="2" t="s">
        <v>745</v>
      </c>
    </row>
    <row r="17" spans="1:1">
      <c r="A17" s="2" t="s">
        <v>747</v>
      </c>
    </row>
    <row r="18" spans="1:1">
      <c r="A18" s="2" t="s">
        <v>747</v>
      </c>
    </row>
    <row r="19" spans="1:1">
      <c r="A19" s="2" t="s">
        <v>750</v>
      </c>
    </row>
    <row r="20" spans="1:1">
      <c r="A20" s="2" t="s">
        <v>751</v>
      </c>
    </row>
    <row r="21" spans="1:1">
      <c r="A21" s="2" t="s">
        <v>751</v>
      </c>
    </row>
    <row r="22" spans="1:1">
      <c r="A22" s="2" t="s">
        <v>59</v>
      </c>
    </row>
    <row r="23" spans="1:1">
      <c r="A23" s="2" t="s">
        <v>59</v>
      </c>
    </row>
    <row r="24" spans="1:1">
      <c r="A24" s="2" t="s">
        <v>59</v>
      </c>
    </row>
    <row r="25" spans="1:1">
      <c r="A25" s="2" t="s">
        <v>59</v>
      </c>
    </row>
    <row r="26" spans="1:1">
      <c r="A26" s="2" t="s">
        <v>59</v>
      </c>
    </row>
    <row r="27" spans="1:1">
      <c r="A27" s="2" t="s">
        <v>59</v>
      </c>
    </row>
    <row r="28" spans="1:1">
      <c r="A28" s="2" t="s">
        <v>754</v>
      </c>
    </row>
    <row r="29" spans="1:1">
      <c r="A29" s="2" t="s">
        <v>754</v>
      </c>
    </row>
    <row r="30" spans="1:1">
      <c r="A30" s="2" t="s">
        <v>754</v>
      </c>
    </row>
    <row r="31" spans="1:1">
      <c r="A31" s="2" t="s">
        <v>754</v>
      </c>
    </row>
    <row r="32" spans="1:1">
      <c r="A32" s="2" t="s">
        <v>754</v>
      </c>
    </row>
    <row r="33" spans="1:1">
      <c r="A33" s="2" t="s">
        <v>754</v>
      </c>
    </row>
    <row r="34" spans="1:1">
      <c r="A34" s="2" t="s">
        <v>756</v>
      </c>
    </row>
    <row r="35" spans="1:1">
      <c r="A35" s="2" t="s">
        <v>758</v>
      </c>
    </row>
    <row r="36" spans="1:1">
      <c r="A36" s="2" t="s">
        <v>826</v>
      </c>
    </row>
    <row r="37" spans="1:1">
      <c r="A37" s="2" t="s">
        <v>827</v>
      </c>
    </row>
    <row r="38" spans="1:1">
      <c r="A38" s="2" t="s">
        <v>828</v>
      </c>
    </row>
    <row r="39" spans="1:1">
      <c r="A39" s="2" t="s">
        <v>829</v>
      </c>
    </row>
    <row r="40" spans="1:1">
      <c r="A40" s="2" t="s">
        <v>766</v>
      </c>
    </row>
    <row r="41" spans="1:1">
      <c r="A41" s="2" t="s">
        <v>768</v>
      </c>
    </row>
    <row r="42" spans="1:1">
      <c r="A42" s="2" t="s">
        <v>830</v>
      </c>
    </row>
    <row r="43" spans="1:1">
      <c r="A43" s="2" t="s">
        <v>772</v>
      </c>
    </row>
    <row r="44" spans="1:1">
      <c r="A44" s="2" t="s">
        <v>774</v>
      </c>
    </row>
    <row r="45" spans="1:1">
      <c r="A45" s="2" t="s">
        <v>776</v>
      </c>
    </row>
    <row r="46" spans="1:1">
      <c r="A46" s="2" t="s">
        <v>777</v>
      </c>
    </row>
    <row r="47" spans="1:1">
      <c r="A47" s="2" t="s">
        <v>778</v>
      </c>
    </row>
    <row r="48" spans="1:1">
      <c r="A48" s="2" t="s">
        <v>779</v>
      </c>
    </row>
    <row r="49" spans="1:1">
      <c r="A49" s="2" t="s">
        <v>780</v>
      </c>
    </row>
    <row r="50" spans="1:1">
      <c r="A50" s="2" t="s">
        <v>781</v>
      </c>
    </row>
    <row r="51" spans="1:1">
      <c r="A51" s="2" t="s">
        <v>781</v>
      </c>
    </row>
    <row r="52" spans="1:1">
      <c r="A52" s="2" t="s">
        <v>831</v>
      </c>
    </row>
    <row r="53" spans="1:1">
      <c r="A53" s="2" t="s">
        <v>832</v>
      </c>
    </row>
    <row r="54" spans="1:1">
      <c r="A54" s="2" t="s">
        <v>833</v>
      </c>
    </row>
    <row r="55" spans="1:1">
      <c r="A55" s="2" t="s">
        <v>834</v>
      </c>
    </row>
    <row r="56" spans="1:1">
      <c r="A56" s="2" t="s">
        <v>835</v>
      </c>
    </row>
    <row r="57" spans="1:1">
      <c r="A57" s="2" t="s">
        <v>836</v>
      </c>
    </row>
    <row r="58" spans="1:1">
      <c r="A58" s="2" t="s">
        <v>790</v>
      </c>
    </row>
    <row r="59" spans="1:1">
      <c r="A59" s="2" t="s">
        <v>793</v>
      </c>
    </row>
    <row r="60" spans="1:1">
      <c r="A60" s="2" t="s">
        <v>795</v>
      </c>
    </row>
    <row r="61" spans="1:1">
      <c r="A61" s="2" t="s">
        <v>837</v>
      </c>
    </row>
    <row r="62" spans="1:1">
      <c r="A62" s="2" t="s">
        <v>799</v>
      </c>
    </row>
    <row r="63" spans="1:1">
      <c r="A63" s="2" t="s">
        <v>801</v>
      </c>
    </row>
    <row r="64" spans="1:1">
      <c r="A64" s="2" t="s">
        <v>803</v>
      </c>
    </row>
    <row r="65" spans="1:1">
      <c r="A65" s="2" t="s">
        <v>805</v>
      </c>
    </row>
    <row r="66" spans="1:1">
      <c r="A66" s="2" t="s">
        <v>807</v>
      </c>
    </row>
    <row r="67" spans="1:1">
      <c r="A67" s="2" t="s">
        <v>809</v>
      </c>
    </row>
    <row r="68" spans="1:1">
      <c r="A68" s="2" t="s">
        <v>811</v>
      </c>
    </row>
    <row r="69" spans="1:1">
      <c r="A69" s="2" t="s">
        <v>838</v>
      </c>
    </row>
    <row r="70" spans="1:1">
      <c r="A70" s="2" t="s">
        <v>816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Control</vt:lpstr>
      <vt:lpstr>Invoice</vt:lpstr>
      <vt:lpstr>Copy paste to Here</vt:lpstr>
      <vt:lpstr>Shipping Invoice</vt:lpstr>
      <vt:lpstr>Put on Box</vt:lpstr>
      <vt:lpstr>Tax Invoice</vt:lpstr>
      <vt:lpstr>Old Code</vt:lpstr>
      <vt:lpstr>Just data</vt:lpstr>
      <vt:lpstr>Just data 2</vt:lpstr>
      <vt:lpstr>Just Data 3</vt:lpstr>
      <vt:lpstr>Control!Print_Area</vt:lpstr>
      <vt:lpstr>Invoice!Print_Area</vt:lpstr>
      <vt:lpstr>'Put on Box'!Print_Area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2023-09-12T03:58:05Z</cp:lastPrinted>
  <dcterms:created xsi:type="dcterms:W3CDTF">2009-06-02T18:56:54Z</dcterms:created>
  <dcterms:modified xsi:type="dcterms:W3CDTF">2023-09-12T03:58:06Z</dcterms:modified>
</cp:coreProperties>
</file>