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C1144D0-A96F-4A56-AADC-58F6179780DA}"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Invoice!$A$1:$K$127</definedName>
    <definedName name="_xlnm.Print_Area" localSheetId="2">'Shipping Invoice'!$A$1:$L$120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8" i="7" l="1"/>
  <c r="K117" i="7"/>
  <c r="E110" i="6"/>
  <c r="E109" i="6"/>
  <c r="E108" i="6"/>
  <c r="E107" i="6"/>
  <c r="E104" i="6"/>
  <c r="E103" i="6"/>
  <c r="E102" i="6"/>
  <c r="E101" i="6"/>
  <c r="E98" i="6"/>
  <c r="E97" i="6"/>
  <c r="E96" i="6"/>
  <c r="E95" i="6"/>
  <c r="E92" i="6"/>
  <c r="E91" i="6"/>
  <c r="E90" i="6"/>
  <c r="E89" i="6"/>
  <c r="E86" i="6"/>
  <c r="E85" i="6"/>
  <c r="E84" i="6"/>
  <c r="E83" i="6"/>
  <c r="E80" i="6"/>
  <c r="E79" i="6"/>
  <c r="E78" i="6"/>
  <c r="E77" i="6"/>
  <c r="E74" i="6"/>
  <c r="E73" i="6"/>
  <c r="E72" i="6"/>
  <c r="E71" i="6"/>
  <c r="E68" i="6"/>
  <c r="E67" i="6"/>
  <c r="E66" i="6"/>
  <c r="E65" i="6"/>
  <c r="E62" i="6"/>
  <c r="E61" i="6"/>
  <c r="E60" i="6"/>
  <c r="E59" i="6"/>
  <c r="E56" i="6"/>
  <c r="E55" i="6"/>
  <c r="E54" i="6"/>
  <c r="E53" i="6"/>
  <c r="E50" i="6"/>
  <c r="E49" i="6"/>
  <c r="E48" i="6"/>
  <c r="E47" i="6"/>
  <c r="E44" i="6"/>
  <c r="E43" i="6"/>
  <c r="E42" i="6"/>
  <c r="E41" i="6"/>
  <c r="E38" i="6"/>
  <c r="E37" i="6"/>
  <c r="E36" i="6"/>
  <c r="E35" i="6"/>
  <c r="E32" i="6"/>
  <c r="E31" i="6"/>
  <c r="E30" i="6"/>
  <c r="E29" i="6"/>
  <c r="E26" i="6"/>
  <c r="E25" i="6"/>
  <c r="E24" i="6"/>
  <c r="E23" i="6"/>
  <c r="E20" i="6"/>
  <c r="E19" i="6"/>
  <c r="E18" i="6"/>
  <c r="K14" i="7"/>
  <c r="K17" i="7"/>
  <c r="K10" i="7"/>
  <c r="I115" i="7"/>
  <c r="I114" i="7"/>
  <c r="I113" i="7"/>
  <c r="I110" i="7"/>
  <c r="I109" i="7"/>
  <c r="I108" i="7"/>
  <c r="I107" i="7"/>
  <c r="I104" i="7"/>
  <c r="I103" i="7"/>
  <c r="I102" i="7"/>
  <c r="I101" i="7"/>
  <c r="I98" i="7"/>
  <c r="I97" i="7"/>
  <c r="I96" i="7"/>
  <c r="I95" i="7"/>
  <c r="I92" i="7"/>
  <c r="I91" i="7"/>
  <c r="I90" i="7"/>
  <c r="I89" i="7"/>
  <c r="I86" i="7"/>
  <c r="I85" i="7"/>
  <c r="I84" i="7"/>
  <c r="I83" i="7"/>
  <c r="I80" i="7"/>
  <c r="I79" i="7"/>
  <c r="I78" i="7"/>
  <c r="I77" i="7"/>
  <c r="B74" i="7"/>
  <c r="I74" i="7"/>
  <c r="I73" i="7"/>
  <c r="I72" i="7"/>
  <c r="I69" i="7"/>
  <c r="I68" i="7"/>
  <c r="I67" i="7"/>
  <c r="I66" i="7"/>
  <c r="I63" i="7"/>
  <c r="B62" i="7"/>
  <c r="I62" i="7"/>
  <c r="K62" i="7" s="1"/>
  <c r="I59" i="7"/>
  <c r="I58" i="7"/>
  <c r="I57" i="7"/>
  <c r="I56" i="7"/>
  <c r="I53" i="7"/>
  <c r="I52" i="7"/>
  <c r="I51" i="7"/>
  <c r="B50" i="7"/>
  <c r="I48" i="7"/>
  <c r="I47" i="7"/>
  <c r="I46" i="7"/>
  <c r="I45" i="7"/>
  <c r="B44" i="7"/>
  <c r="I43" i="7"/>
  <c r="I42" i="7"/>
  <c r="I41" i="7"/>
  <c r="I40" i="7"/>
  <c r="I37" i="7"/>
  <c r="I36" i="7"/>
  <c r="I35" i="7"/>
  <c r="I34" i="7"/>
  <c r="B33" i="7"/>
  <c r="I32" i="7"/>
  <c r="I31" i="7"/>
  <c r="I30" i="7"/>
  <c r="I29" i="7"/>
  <c r="I26" i="7"/>
  <c r="I25" i="7"/>
  <c r="I24" i="7"/>
  <c r="I23" i="7"/>
  <c r="I111" i="7"/>
  <c r="N1" i="6"/>
  <c r="E106" i="6" s="1"/>
  <c r="F1002" i="6"/>
  <c r="F1001" i="6"/>
  <c r="D111" i="6"/>
  <c r="B115" i="7" s="1"/>
  <c r="K115" i="7" s="1"/>
  <c r="D110" i="6"/>
  <c r="B114" i="7" s="1"/>
  <c r="D109" i="6"/>
  <c r="B113" i="7" s="1"/>
  <c r="D108" i="6"/>
  <c r="B112" i="7" s="1"/>
  <c r="D107" i="6"/>
  <c r="B111" i="7" s="1"/>
  <c r="D106" i="6"/>
  <c r="B110" i="7" s="1"/>
  <c r="K110" i="7" s="1"/>
  <c r="D105" i="6"/>
  <c r="B109" i="7" s="1"/>
  <c r="K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K97" i="7" s="1"/>
  <c r="D92" i="6"/>
  <c r="B96" i="7" s="1"/>
  <c r="D91" i="6"/>
  <c r="B95" i="7" s="1"/>
  <c r="D90" i="6"/>
  <c r="B94" i="7" s="1"/>
  <c r="D89" i="6"/>
  <c r="B93" i="7" s="1"/>
  <c r="D88" i="6"/>
  <c r="B92" i="7" s="1"/>
  <c r="K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K80" i="7" s="1"/>
  <c r="D75" i="6"/>
  <c r="B79" i="7" s="1"/>
  <c r="K79" i="7" s="1"/>
  <c r="D74" i="6"/>
  <c r="B78" i="7" s="1"/>
  <c r="D73" i="6"/>
  <c r="B77" i="7" s="1"/>
  <c r="D72" i="6"/>
  <c r="B76" i="7" s="1"/>
  <c r="D71" i="6"/>
  <c r="B75" i="7" s="1"/>
  <c r="D70" i="6"/>
  <c r="D69" i="6"/>
  <c r="B73" i="7" s="1"/>
  <c r="D68" i="6"/>
  <c r="B72" i="7" s="1"/>
  <c r="D67" i="6"/>
  <c r="B71" i="7" s="1"/>
  <c r="D66" i="6"/>
  <c r="B70" i="7" s="1"/>
  <c r="D65" i="6"/>
  <c r="B69" i="7" s="1"/>
  <c r="D64" i="6"/>
  <c r="B68" i="7" s="1"/>
  <c r="D63" i="6"/>
  <c r="B67" i="7" s="1"/>
  <c r="K67" i="7" s="1"/>
  <c r="D62" i="6"/>
  <c r="B66" i="7" s="1"/>
  <c r="D61" i="6"/>
  <c r="B65" i="7" s="1"/>
  <c r="D60" i="6"/>
  <c r="B64" i="7" s="1"/>
  <c r="D59" i="6"/>
  <c r="B63" i="7" s="1"/>
  <c r="D58" i="6"/>
  <c r="D57" i="6"/>
  <c r="B61" i="7" s="1"/>
  <c r="D56" i="6"/>
  <c r="B60" i="7" s="1"/>
  <c r="D55" i="6"/>
  <c r="B59" i="7" s="1"/>
  <c r="D54" i="6"/>
  <c r="B58" i="7" s="1"/>
  <c r="D53" i="6"/>
  <c r="B57" i="7" s="1"/>
  <c r="K57" i="7" s="1"/>
  <c r="D52" i="6"/>
  <c r="B56" i="7" s="1"/>
  <c r="D51" i="6"/>
  <c r="B55" i="7" s="1"/>
  <c r="D50" i="6"/>
  <c r="B54" i="7" s="1"/>
  <c r="D49" i="6"/>
  <c r="B53" i="7" s="1"/>
  <c r="D48" i="6"/>
  <c r="B52" i="7" s="1"/>
  <c r="D47" i="6"/>
  <c r="B51" i="7" s="1"/>
  <c r="D46" i="6"/>
  <c r="D45" i="6"/>
  <c r="B49" i="7" s="1"/>
  <c r="D44" i="6"/>
  <c r="B48" i="7" s="1"/>
  <c r="D43" i="6"/>
  <c r="B47" i="7" s="1"/>
  <c r="D42" i="6"/>
  <c r="B46" i="7" s="1"/>
  <c r="D41" i="6"/>
  <c r="B45" i="7" s="1"/>
  <c r="D40" i="6"/>
  <c r="D39" i="6"/>
  <c r="B43" i="7" s="1"/>
  <c r="K43" i="7" s="1"/>
  <c r="D38" i="6"/>
  <c r="B42" i="7" s="1"/>
  <c r="D37" i="6"/>
  <c r="B41" i="7" s="1"/>
  <c r="D36" i="6"/>
  <c r="B40" i="7" s="1"/>
  <c r="D35" i="6"/>
  <c r="B39" i="7" s="1"/>
  <c r="D34" i="6"/>
  <c r="B38" i="7" s="1"/>
  <c r="D33" i="6"/>
  <c r="B37" i="7" s="1"/>
  <c r="D32" i="6"/>
  <c r="B36" i="7" s="1"/>
  <c r="D31" i="6"/>
  <c r="B35" i="7" s="1"/>
  <c r="D30" i="6"/>
  <c r="B34" i="7" s="1"/>
  <c r="D29" i="6"/>
  <c r="D28" i="6"/>
  <c r="B32" i="7" s="1"/>
  <c r="D27" i="6"/>
  <c r="B31" i="7" s="1"/>
  <c r="D26" i="6"/>
  <c r="B30" i="7" s="1"/>
  <c r="D25" i="6"/>
  <c r="B29" i="7" s="1"/>
  <c r="D24" i="6"/>
  <c r="B28" i="7" s="1"/>
  <c r="D23" i="6"/>
  <c r="B27" i="7" s="1"/>
  <c r="D22" i="6"/>
  <c r="B26" i="7" s="1"/>
  <c r="K26" i="7" s="1"/>
  <c r="D21" i="6"/>
  <c r="B25" i="7" s="1"/>
  <c r="D20" i="6"/>
  <c r="B24" i="7" s="1"/>
  <c r="D19" i="6"/>
  <c r="B23" i="7" s="1"/>
  <c r="D18" i="6"/>
  <c r="B22" i="7" s="1"/>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6" i="2" s="1"/>
  <c r="A1007" i="6"/>
  <c r="A1006" i="6"/>
  <c r="A1005" i="6"/>
  <c r="F1004" i="6"/>
  <c r="A1004" i="6"/>
  <c r="A1003" i="6"/>
  <c r="K32" i="7" l="1"/>
  <c r="K31" i="7"/>
  <c r="K91" i="7"/>
  <c r="K25" i="7"/>
  <c r="K73" i="7"/>
  <c r="K63" i="7"/>
  <c r="K98" i="7"/>
  <c r="K86" i="7"/>
  <c r="K37" i="7"/>
  <c r="K104" i="7"/>
  <c r="K69" i="7"/>
  <c r="K85" i="7"/>
  <c r="K103" i="7"/>
  <c r="K68" i="7"/>
  <c r="K51" i="7"/>
  <c r="K34" i="7"/>
  <c r="K52" i="7"/>
  <c r="K23" i="7"/>
  <c r="K35" i="7"/>
  <c r="K47" i="7"/>
  <c r="K59" i="7"/>
  <c r="K77" i="7"/>
  <c r="K89" i="7"/>
  <c r="K95" i="7"/>
  <c r="K101" i="7"/>
  <c r="K113" i="7"/>
  <c r="I27" i="7"/>
  <c r="K27" i="7" s="1"/>
  <c r="I38" i="7"/>
  <c r="K38" i="7" s="1"/>
  <c r="I49" i="7"/>
  <c r="K49" i="7" s="1"/>
  <c r="I60" i="7"/>
  <c r="K60" i="7" s="1"/>
  <c r="I70" i="7"/>
  <c r="K70" i="7" s="1"/>
  <c r="I75" i="7"/>
  <c r="K75" i="7" s="1"/>
  <c r="I87" i="7"/>
  <c r="K87" i="7" s="1"/>
  <c r="I99" i="7"/>
  <c r="K99" i="7" s="1"/>
  <c r="K24" i="7"/>
  <c r="K30" i="7"/>
  <c r="K36" i="7"/>
  <c r="K42" i="7"/>
  <c r="K48" i="7"/>
  <c r="K66" i="7"/>
  <c r="K72" i="7"/>
  <c r="K78" i="7"/>
  <c r="K84" i="7"/>
  <c r="K90" i="7"/>
  <c r="K96" i="7"/>
  <c r="K102" i="7"/>
  <c r="K108" i="7"/>
  <c r="K114" i="7"/>
  <c r="I22" i="7"/>
  <c r="K22" i="7" s="1"/>
  <c r="I28" i="7"/>
  <c r="K28" i="7" s="1"/>
  <c r="I39" i="7"/>
  <c r="K39" i="7" s="1"/>
  <c r="I50" i="7"/>
  <c r="K50" i="7" s="1"/>
  <c r="I55" i="7"/>
  <c r="K55" i="7" s="1"/>
  <c r="I61" i="7"/>
  <c r="K61" i="7" s="1"/>
  <c r="I65" i="7"/>
  <c r="K65" i="7" s="1"/>
  <c r="I71" i="7"/>
  <c r="K71" i="7" s="1"/>
  <c r="I76" i="7"/>
  <c r="K76" i="7" s="1"/>
  <c r="I82" i="7"/>
  <c r="K82" i="7" s="1"/>
  <c r="I88" i="7"/>
  <c r="K88" i="7" s="1"/>
  <c r="I94" i="7"/>
  <c r="K94" i="7" s="1"/>
  <c r="I100" i="7"/>
  <c r="K100" i="7" s="1"/>
  <c r="I106" i="7"/>
  <c r="K106" i="7" s="1"/>
  <c r="I112" i="7"/>
  <c r="K112" i="7" s="1"/>
  <c r="K56" i="7"/>
  <c r="K111" i="7"/>
  <c r="K45" i="7"/>
  <c r="K46" i="7"/>
  <c r="K40" i="7"/>
  <c r="K58" i="7"/>
  <c r="K74" i="7"/>
  <c r="K29" i="7"/>
  <c r="K41" i="7"/>
  <c r="K53" i="7"/>
  <c r="K83" i="7"/>
  <c r="K107" i="7"/>
  <c r="I33" i="7"/>
  <c r="K33" i="7" s="1"/>
  <c r="I44" i="7"/>
  <c r="K44" i="7" s="1"/>
  <c r="I54" i="7"/>
  <c r="K54" i="7" s="1"/>
  <c r="I64" i="7"/>
  <c r="K64" i="7" s="1"/>
  <c r="I81" i="7"/>
  <c r="K81" i="7" s="1"/>
  <c r="I93" i="7"/>
  <c r="K93" i="7" s="1"/>
  <c r="I105" i="7"/>
  <c r="K105" i="7" s="1"/>
  <c r="E21" i="6"/>
  <c r="E27" i="6"/>
  <c r="E33" i="6"/>
  <c r="E39" i="6"/>
  <c r="E45" i="6"/>
  <c r="E51" i="6"/>
  <c r="E57" i="6"/>
  <c r="E63" i="6"/>
  <c r="E69" i="6"/>
  <c r="E75" i="6"/>
  <c r="E81" i="6"/>
  <c r="E87" i="6"/>
  <c r="E93" i="6"/>
  <c r="E99" i="6"/>
  <c r="E105" i="6"/>
  <c r="E111" i="6"/>
  <c r="E22" i="6"/>
  <c r="E28" i="6"/>
  <c r="E34" i="6"/>
  <c r="E40" i="6"/>
  <c r="E46" i="6"/>
  <c r="E52" i="6"/>
  <c r="E58" i="6"/>
  <c r="E64" i="6"/>
  <c r="E70" i="6"/>
  <c r="E76" i="6"/>
  <c r="E82" i="6"/>
  <c r="E88" i="6"/>
  <c r="E94" i="6"/>
  <c r="E100" i="6"/>
  <c r="J119" i="2"/>
  <c r="B116" i="7"/>
  <c r="M11" i="6"/>
  <c r="I123" i="2" s="1"/>
  <c r="K116" i="7" l="1"/>
  <c r="K11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2" i="2" s="1"/>
  <c r="I126" i="2" l="1"/>
  <c r="I124" i="2" s="1"/>
  <c r="I127" i="2"/>
  <c r="I12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<sst xmlns="http://schemas.openxmlformats.org/spreadsheetml/2006/main" count="3212" uniqueCount="833">
  <si>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</si>
  <si>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</si>
  <si>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</si>
  <si>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</si>
  <si>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</si>
  <si>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</si>
  <si>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</si>
  <si>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</si>
  <si>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</si>
  <si>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</si>
  <si>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</si>
  <si>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</si>
  <si>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</si>
  <si>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</si>
  <si>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</si>
  <si>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</si>
  <si>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</si>
  <si>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</si>
  <si>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</si>
  <si>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</si>
  <si>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</si>
  <si>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</si>
  <si>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</si>
  <si>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</si>
  <si>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</si>
  <si>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</si>
  <si>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</si>
  <si>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</si>
  <si>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</si>
  <si>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</si>
  <si>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</si>
  <si>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</si>
  <si>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</si>
  <si>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</si>
  <si>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</si>
  <si>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</si>
  <si>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</si>
  <si>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</si>
  <si>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</si>
  <si>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</si>
  <si>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</si>
  <si>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</si>
  <si>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</si>
  <si>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</si>
  <si>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</si>
  <si>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</si>
  <si>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</si>
  <si>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</si>
  <si>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</si>
  <si>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</si>
  <si>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</si>
  <si>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</si>
  <si>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</si>
  <si>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</si>
  <si>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</si>
  <si>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</si>
  <si>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</si>
  <si>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</si>
  <si>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</si>
  <si>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</si>
  <si>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</si>
  <si>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</si>
  <si>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</si>
  <si>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</si>
  <si>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</si>
  <si>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</si>
  <si>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</si>
  <si>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</si>
  <si>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</si>
  <si>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</si>
  <si>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</si>
  <si>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</si>
  <si>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</si>
  <si>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</si>
  <si>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</si>
  <si>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</si>
  <si>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</si>
  <si>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</si>
  <si>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</si>
  <si>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</si>
  <si>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</si>
  <si>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</si>
  <si>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</si>
  <si>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</si>
  <si>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</si>
  <si>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</si>
  <si>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</si>
  <si>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</si>
  <si>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</si>
  <si>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</si>
  <si>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</si>
  <si>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</si>
  <si>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</si>
  <si>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</si>
  <si>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</si>
  <si>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</si>
  <si>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</si>
  <si>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</si>
  <si>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</si>
  <si>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</si>
  <si>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</si>
  <si>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</si>
  <si>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</si>
  <si>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</si>
  <si>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</si>
  <si>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</si>
  <si>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</si>
  <si>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</si>
  <si>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</si>
  <si>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</si>
  <si>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</si>
  <si>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</si>
  <si>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</si>
  <si>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</si>
  <si>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</si>
  <si>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</si>
  <si>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</si>
  <si>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</si>
  <si>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</si>
  <si>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</si>
  <si>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</si>
  <si>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</si>
  <si>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</si>
  <si>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</si>
  <si>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</si>
  <si>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</si>
  <si>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</si>
  <si>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</si>
  <si>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</si>
  <si>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</si>
  <si>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</si>
  <si>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</si>
  <si>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</si>
  <si>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</si>
  <si>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</si>
  <si>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</si>
  <si>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</si>
  <si>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</si>
  <si>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</si>
  <si>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</si>
  <si>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</si>
  <si>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</si>
  <si>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</si>
  <si>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</si>
  <si>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</si>
  <si>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</si>
  <si>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</si>
  <si>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</si>
  <si>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</si>
  <si>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</si>
  <si>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</si>
  <si>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</si>
  <si>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</si>
  <si>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</si>
  <si>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</si>
  <si>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</si>
  <si>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</si>
  <si>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</si>
  <si>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</si>
  <si>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</si>
  <si>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</si>
  <si>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</si>
  <si>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</si>
  <si>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</si>
  <si>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</si>
  <si>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</si>
  <si>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</si>
  <si>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</si>
  <si>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</si>
  <si>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</si>
  <si>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</si>
  <si>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</si>
  <si>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</si>
  <si>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</si>
  <si>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</si>
  <si>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</si>
  <si>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</si>
  <si>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</si>
  <si>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</si>
  <si>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</si>
  <si>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</si>
  <si>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</si>
  <si>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</si>
  <si>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</si>
  <si>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</si>
  <si>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</si>
  <si>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</si>
  <si>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</si>
  <si>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</si>
  <si>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</si>
  <si>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</si>
  <si>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</si>
  <si>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</si>
  <si>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</si>
  <si>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</si>
  <si>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</si>
  <si>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</si>
  <si>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</si>
  <si>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</si>
  <si>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</si>
  <si>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</si>
  <si>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</si>
  <si>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</si>
  <si>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</si>
  <si>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</si>
  <si>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</si>
  <si>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</si>
  <si>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</si>
  <si>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</si>
  <si>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</si>
  <si>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</si>
  <si>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</si>
  <si>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</si>
  <si>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</si>
  <si>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</si>
  <si>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</si>
  <si>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</si>
  <si>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</si>
  <si>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</si>
  <si>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</si>
  <si>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</si>
  <si>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</si>
  <si>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</si>
  <si>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</si>
  <si>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</si>
  <si>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</si>
  <si>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</si>
  <si>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</si>
  <si>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</si>
  <si>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</si>
  <si>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</si>
  <si>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</si>
  <si>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</si>
  <si>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</si>
  <si>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</si>
  <si>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</si>
  <si>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</si>
  <si>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</si>
  <si>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</si>
  <si>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</si>
  <si>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</si>
  <si>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</si>
  <si>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</si>
  <si>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</si>
  <si>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</si>
  <si>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</si>
  <si>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</si>
  <si>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</si>
  <si>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</si>
  <si>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</si>
  <si>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</si>
  <si>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</si>
  <si>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</si>
  <si>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</si>
  <si>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</si>
  <si>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</si>
  <si>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</si>
  <si>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</si>
  <si>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</si>
  <si>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</si>
  <si>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</si>
  <si>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</si>
  <si>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</si>
  <si>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</si>
  <si>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</si>
  <si>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</si>
  <si>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</si>
  <si>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</si>
  <si>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</si>
  <si>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</si>
  <si>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</si>
  <si>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</si>
  <si>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</si>
  <si>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</si>
  <si>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</si>
  <si>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</si>
  <si>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</si>
  <si>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</si>
  <si>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</si>
  <si>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</si>
  <si>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</si>
  <si>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</si>
  <si>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</si>
  <si>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</si>
  <si>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</si>
  <si>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</si>
  <si>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</si>
  <si>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</si>
  <si>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</si>
  <si>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</si>
  <si>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</si>
  <si>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</si>
  <si>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</si>
  <si>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</si>
  <si>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</si>
  <si>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</si>
  <si>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</si>
  <si>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</si>
  <si>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</si>
  <si>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</si>
  <si>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</si>
  <si>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</si>
  <si>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</si>
  <si>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</si>
  <si>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</si>
  <si>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</si>
  <si>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</si>
  <si>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</si>
  <si>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</si>
  <si>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</si>
  <si>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</si>
  <si>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</si>
  <si>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</si>
  <si>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</si>
  <si>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</si>
  <si>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</si>
  <si>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</si>
  <si>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</si>
  <si>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</si>
  <si>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</si>
  <si>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</si>
  <si>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</si>
  <si>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</si>
  <si>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</si>
  <si>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</si>
  <si>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</si>
  <si>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</si>
  <si>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</si>
  <si>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</si>
  <si>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</si>
  <si>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</si>
  <si>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</si>
  <si>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</si>
  <si>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</si>
  <si>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</si>
  <si>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</si>
  <si>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</si>
  <si>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</si>
  <si>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</si>
  <si>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</si>
  <si>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</si>
  <si>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</si>
  <si>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</si>
  <si>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</si>
  <si>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</si>
  <si>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</si>
  <si>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</si>
  <si>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</si>
  <si>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</si>
  <si>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</si>
  <si>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</si>
  <si>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</si>
  <si>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</si>
  <si>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</si>
  <si>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</si>
  <si>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</si>
  <si>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</si>
  <si>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</si>
  <si>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</si>
  <si>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</si>
  <si>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</si>
  <si>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</si>
  <si>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</si>
  <si>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</si>
  <si>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</si>
  <si>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</si>
  <si>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</si>
  <si>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</si>
  <si>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</si>
  <si>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</si>
  <si>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</si>
  <si>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</si>
  <si>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</si>
  <si>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</si>
  <si>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</si>
  <si>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</si>
  <si>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</si>
  <si>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</si>
  <si>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</si>
  <si>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</si>
  <si>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</si>
  <si>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</si>
  <si>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</si>
  <si>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</si>
  <si>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</si>
  <si>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</si>
  <si>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</si>
  <si>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</si>
  <si>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</si>
  <si>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</si>
  <si>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</si>
  <si>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</si>
  <si>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</si>
  <si>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</si>
  <si>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</si>
  <si>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</si>
  <si>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</si>
  <si>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</si>
  <si>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</si>
  <si>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</si>
  <si>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</si>
  <si>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</si>
  <si>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</si>
  <si>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</si>
  <si>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</si>
  <si>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</si>
  <si>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</si>
  <si>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</si>
  <si>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</si>
  <si>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</si>
  <si>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</si>
  <si>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</si>
  <si>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</si>
  <si>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</si>
  <si>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</si>
  <si>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</si>
  <si>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</si>
  <si>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</si>
  <si>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</si>
  <si>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</si>
  <si>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</si>
  <si>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</si>
  <si>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</si>
  <si>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</si>
  <si>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</si>
  <si>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</si>
  <si>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</si>
  <si>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</si>
  <si>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</si>
  <si>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</si>
  <si>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</si>
  <si>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</si>
  <si>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</si>
  <si>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</si>
  <si>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</si>
  <si>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</si>
  <si>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</si>
  <si>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</si>
  <si>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</si>
  <si>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</si>
  <si>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</si>
  <si>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</si>
  <si>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</si>
  <si>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</si>
  <si>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</si>
  <si>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</si>
  <si>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</si>
  <si>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</si>
  <si>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</si>
  <si>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</si>
  <si>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</si>
  <si>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</si>
  <si>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</si>
  <si>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</si>
  <si>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</si>
  <si>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</si>
  <si>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</si>
  <si>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</si>
  <si>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</si>
  <si>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</si>
  <si>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</si>
  <si>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</si>
  <si>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</si>
  <si>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</si>
  <si>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</si>
  <si>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</si>
  <si>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</si>
  <si>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</si>
  <si>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</si>
  <si>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</si>
  <si>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</si>
  <si>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</si>
  <si>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</si>
  <si>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</si>
  <si>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</si>
  <si>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</si>
  <si>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</si>
  <si>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</si>
  <si>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</si>
  <si>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</si>
  <si>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</si>
  <si>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</si>
  <si>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</si>
  <si>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</si>
  <si>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</si>
  <si>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</si>
  <si>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</si>
  <si>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</si>
  <si>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</si>
  <si>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</si>
  <si>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</si>
  <si>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</si>
  <si>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</si>
  <si>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</si>
  <si>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</si>
  <si>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</si>
  <si>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</si>
  <si>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</si>
  <si>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</si>
  <si>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</si>
  <si>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</si>
  <si>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</si>
  <si>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</si>
  <si>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</si>
  <si>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</si>
  <si>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</si>
  <si>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</si>
  <si>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</si>
  <si>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</si>
  <si>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</si>
  <si>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</si>
  <si>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</si>
  <si>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</si>
  <si>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</si>
  <si>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</si>
  <si>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</si>
  <si>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</si>
  <si>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</si>
  <si>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</si>
  <si>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</si>
  <si>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</si>
  <si>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</si>
  <si>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</si>
  <si>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</si>
  <si>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</si>
  <si>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</si>
  <si>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</si>
  <si>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</si>
  <si>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</si>
  <si>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</si>
  <si>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</si>
  <si>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</si>
  <si>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</si>
  <si>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</si>
  <si>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</si>
  <si>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</si>
  <si>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</si>
  <si>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</si>
  <si>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</si>
  <si>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</si>
  <si>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</si>
  <si>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</si>
  <si>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</si>
  <si>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</si>
  <si>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</si>
  <si>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</si>
  <si>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</si>
  <si>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</si>
  <si>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</si>
  <si>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</si>
  <si>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</si>
  <si>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</si>
  <si>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</si>
  <si>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</si>
  <si>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</si>
  <si>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</si>
  <si>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</si>
  <si>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</si>
  <si>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</si>
  <si>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</si>
  <si>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</si>
  <si>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</si>
  <si>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</si>
  <si>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</si>
  <si>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</si>
  <si>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</si>
  <si>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</si>
  <si>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</si>
  <si>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</si>
  <si>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</si>
  <si>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</si>
  <si>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</si>
  <si>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</si>
  <si>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</si>
  <si>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</si>
  <si>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</si>
  <si>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</si>
  <si>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</si>
  <si>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</si>
  <si>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</si>
  <si>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</si>
  <si>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</si>
  <si>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</si>
  <si>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</si>
  <si>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</si>
  <si>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</si>
  <si>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</si>
  <si>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</si>
  <si>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</si>
  <si>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</si>
  <si>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</si>
  <si>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</si>
  <si>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</si>
  <si>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</si>
  <si>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</si>
  <si>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</si>
  <si>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</si>
  <si>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</si>
  <si>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</si>
  <si>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</si>
  <si>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</si>
  <si>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</si>
  <si>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</si>
  <si>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</si>
  <si>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</si>
  <si>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</si>
  <si>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</si>
  <si>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</si>
  <si>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</si>
  <si>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</si>
  <si>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</si>
  <si>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</si>
  <si>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</si>
  <si>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</si>
  <si>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</si>
  <si>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</si>
  <si>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</si>
  <si>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</si>
  <si>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</si>
  <si>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</si>
  <si>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</si>
  <si>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</si>
  <si>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</si>
  <si>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</si>
  <si>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</si>
  <si>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</si>
  <si>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</si>
  <si>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</si>
  <si>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</si>
  <si>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</si>
  <si>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</si>
  <si>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</si>
  <si>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</si>
  <si>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</si>
  <si>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</si>
  <si>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</si>
  <si>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</si>
  <si>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</si>
  <si>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</si>
  <si>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</si>
  <si>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</si>
  <si>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</si>
  <si>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</si>
  <si>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</si>
  <si>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</si>
  <si>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</si>
  <si>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</si>
  <si>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</si>
  <si>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</si>
  <si>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</si>
  <si>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</si>
  <si>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</si>
  <si>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</si>
  <si>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</si>
  <si>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</si>
  <si>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</si>
  <si>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</si>
  <si>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</si>
  <si>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</si>
  <si>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</si>
  <si>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</si>
  <si>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</si>
  <si>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</si>
  <si>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</si>
  <si>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</si>
  <si>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</si>
  <si>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</si>
  <si>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</si>
  <si>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</si>
  <si>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</si>
  <si>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</si>
  <si>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</si>
  <si>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</si>
  <si>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</si>
  <si>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</si>
  <si>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</si>
  <si>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</si>
  <si>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</si>
  <si>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</si>
  <si>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</si>
  <si>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</si>
  <si>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</si>
  <si>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</si>
  <si>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</si>
  <si>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</si>
  <si>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</si>
  <si>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</si>
  <si>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</si>
  <si>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</si>
  <si>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</si>
  <si>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</si>
  <si>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</si>
  <si>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</si>
  <si>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</si>
  <si>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</si>
  <si>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</si>
  <si>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</si>
  <si>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</si>
  <si>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</si>
  <si>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</si>
  <si>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</si>
  <si>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</si>
  <si>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</si>
  <si>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</si>
  <si>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</si>
  <si>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</si>
  <si>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</si>
  <si>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</si>
  <si>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Gallerink Tattoo studio</t>
  </si>
  <si>
    <t>Roberto Leotta</t>
  </si>
  <si>
    <t>via giovanni verga 148</t>
  </si>
  <si>
    <t>95024 acireale</t>
  </si>
  <si>
    <t>Italy</t>
  </si>
  <si>
    <t>Tel: +39 3925598458</t>
  </si>
  <si>
    <t>Email: roberto.gallerink@gmail.com</t>
  </si>
  <si>
    <t>BBFR6E</t>
  </si>
  <si>
    <t>Surgical steel tongue barbell, 14g (1.6mm) with 6mm ferido glued multi crystal ball in a two color design with resin cover and a 6mm plain steel ball</t>
  </si>
  <si>
    <t>BBTB5</t>
  </si>
  <si>
    <t>Anodized surgical steel nipple or tongue barbell, 14g (1.6mm) with two 5mm balls</t>
  </si>
  <si>
    <t>BBTFR6</t>
  </si>
  <si>
    <t>Anodized surgical steel tongue barbell, 14g (1.6mm) with 6mm resin-covered Ferido multi crystal ball and a lower 6mm plain steel ball</t>
  </si>
  <si>
    <t>BBTRB</t>
  </si>
  <si>
    <t>PVD plated surgical steel industrial barbell with zebra stripes, 14g (1.6mm) with 5mm balls</t>
  </si>
  <si>
    <t>BBUV</t>
  </si>
  <si>
    <t>Color: Green</t>
  </si>
  <si>
    <t>BNEB</t>
  </si>
  <si>
    <t>Surgical steel eyebrow banana, 16g (1.2mm) with two 3mm balls</t>
  </si>
  <si>
    <t>BNEBECN</t>
  </si>
  <si>
    <t>Color: Purple</t>
  </si>
  <si>
    <t>Color: Red</t>
  </si>
  <si>
    <t>BNFR6</t>
  </si>
  <si>
    <t>Surgical steel belly banana, 14g (1.6mm) with a 5mm top steel ball and 6mm multi-crystal ferido glued lower ball with resin cover</t>
  </si>
  <si>
    <t>BNRDZ8JB</t>
  </si>
  <si>
    <t>Surgical steel casting belly banana, 14g (1.6mm) with 8mm prong set cubic zirconia (CZ) stone and upper 5mm bezel set jewel ball</t>
  </si>
  <si>
    <t>BNRZ730Z</t>
  </si>
  <si>
    <t>Surgical steel casting belly banana, 14g (1.6mm) with 8mm prong set cubic zirconia (CZ) stone with modern dangling with a single CZ stone (dangling is made from silver plated brass)</t>
  </si>
  <si>
    <t>BNS</t>
  </si>
  <si>
    <t>Surgical Steel belly Banana, 14g (1.6mm) with an upper 5mm and a lower 6mm plain steel ball</t>
  </si>
  <si>
    <t>CBEB</t>
  </si>
  <si>
    <t>Surgical steel circular barbell, 16g (1.2mm) with two 3mm balls</t>
  </si>
  <si>
    <t>CBEHJB3</t>
  </si>
  <si>
    <t>Surgical steel circular barbell, 16g (1.2mm) with two 3mm bezel set half jewel balls</t>
  </si>
  <si>
    <t>GISCGE10</t>
  </si>
  <si>
    <t>10 kt. gold nose screw, 22g (0.6mm) with a 2mm prong set genuine Emerald stone</t>
  </si>
  <si>
    <t>HBCRCR16</t>
  </si>
  <si>
    <t>Rose gold plated 316L steel hinged ball closure ring, 16g (1.2mm) with 3mm ball with bezel set crystal</t>
  </si>
  <si>
    <t>IAFRC</t>
  </si>
  <si>
    <t>Size: 5mm</t>
  </si>
  <si>
    <t>3mm - 5mm surgical steel dermal anchor top part with ferido glued multi crystals and resin cover for internally threaded, 16g (1.2mm) dermal anchor base plate with a height of 2mm - 2.5mm (this item does only fit our dermal anchors and surface bars)</t>
  </si>
  <si>
    <t>316L steel 5mm dermal anchor top part with bezel set flat crystal for 1.6mm (14g) posts with 1.2mm internal threading</t>
  </si>
  <si>
    <t>ITCN4</t>
  </si>
  <si>
    <t>4mm cone shaped anodized surgical steel dermal anchor top part for internally threaded, 16g (1.2mm) dermal anchor base plate with a height of 2mm - 2.5mm (this item does only fit our dermal anchors and surface bars)</t>
  </si>
  <si>
    <t>LBSKHD</t>
  </si>
  <si>
    <t>Surgical steel labret, 16g (1.2mm) with casted 316L steel skeleton hand top</t>
  </si>
  <si>
    <t>LBTCZIN</t>
  </si>
  <si>
    <t>PVD plated 316L steel internally threaded labret, 1.2mm (16g) with 3mm prong set round Cubic Zirconia (CZ) round stone</t>
  </si>
  <si>
    <t>MCD716</t>
  </si>
  <si>
    <t>Surgical steel belly banana, 14g (1.6mm) with an 8mm prong set CZ stone and a dangling heart shaped SwarovskiⓇ crystal</t>
  </si>
  <si>
    <t>MDGZ527</t>
  </si>
  <si>
    <t>Gold anodized 316L steel belly banana, 14g (1.6mm) with a 7mm round prong set CZ stone</t>
  </si>
  <si>
    <t>Surgical steel nose screw, 20g (0.8mm) with 2mm half ball shaped round crystal top</t>
  </si>
  <si>
    <t>High polished surgical steel nose screw, 20g (0.8mm) with 2mm cone shaped top</t>
  </si>
  <si>
    <t>Surgical steel nose screw, 20g (0.8mm) with prong set 1.5mm round CZ stone</t>
  </si>
  <si>
    <t>Cz Color: Aquamarine</t>
  </si>
  <si>
    <t>NSWZR2</t>
  </si>
  <si>
    <t>Surgical steel nose screw, 20g (0.8mm) with prong set 2mm round CZ stone</t>
  </si>
  <si>
    <t>Cz Color: Peridot</t>
  </si>
  <si>
    <t>NVCL1</t>
  </si>
  <si>
    <t>Sterling Silver fake nose clip with sun shaped top</t>
  </si>
  <si>
    <t>NVCL3</t>
  </si>
  <si>
    <t>Sterling Silver fake nose clip with wire flower top with a central crystal</t>
  </si>
  <si>
    <t>High polished surgical steel hinged segment ring, 16g (1.2mm)</t>
  </si>
  <si>
    <t>SEGHT14</t>
  </si>
  <si>
    <t>PVD plated surgical steel hinged segment ring, 14g (1.6mm)</t>
  </si>
  <si>
    <t>SEGHT18</t>
  </si>
  <si>
    <t xml:space="preserve">PVD plated surgical steel hinged segment ring, 18g (1.0mm) </t>
  </si>
  <si>
    <t>SGSH15</t>
  </si>
  <si>
    <t>316L steel hinged segment ring, 1.2mm (16g) with side facing CNC set Cubic Zirconia ( CZ) stones in pear shape design and inner diameter from 8mm to 10mm</t>
  </si>
  <si>
    <t>SGSH32</t>
  </si>
  <si>
    <t>316L steel hinged segment ring, 1.2mm (16g) with double plain rings and inner diameter from 8mm to 12mm</t>
  </si>
  <si>
    <t>SGSH4</t>
  </si>
  <si>
    <t>316L steel hinged segment ring, 1.2mm (16g) with multi balls design and inner diameter from 8mm to 12mm</t>
  </si>
  <si>
    <t>SGSH44</t>
  </si>
  <si>
    <t>316L steel hinged segment ring, 1.2mm (16g) with Cubic Zirconia (CZ) stones between pyramid cut studs, inner diameter from 8mm to 10mm</t>
  </si>
  <si>
    <t>SNR2</t>
  </si>
  <si>
    <t>UBLK303</t>
  </si>
  <si>
    <t>Height: 2mm</t>
  </si>
  <si>
    <t>Bulk body jewelry: Assortment of high polished titanium G23 dermal anchor base part, 14g (1.6mm) with surface piercing with three circular holes in the base plate and with a 16g (1.2mm) internal threading connector (this product only fits our dermal anchor top parts)</t>
  </si>
  <si>
    <t>ULBIN57</t>
  </si>
  <si>
    <t>Titanium G23 internally threaded labret, 1.2mm (16g) with prong set 3mm star shape Cubic Zirconia (CZ) stone</t>
  </si>
  <si>
    <t>USGTSH10</t>
  </si>
  <si>
    <t>Color: High Polish 10mm</t>
  </si>
  <si>
    <t>PVD plated polished titanium G23 hinged segment ring, 1.2mm (16g) with outward facing CNC set Cubic Zirconia (CZ) stones</t>
  </si>
  <si>
    <t>USHZ20IN</t>
  </si>
  <si>
    <t>Design: Left side</t>
  </si>
  <si>
    <t>High polished titanium G23 top with three round bezel set Cubic Zirconia (CZ) stones in descending curved shape design for 1.2mm (16g) internally threaded post (left and right side option)</t>
  </si>
  <si>
    <t>Design: Right side</t>
  </si>
  <si>
    <t>USHZ23IN</t>
  </si>
  <si>
    <t>High polished titanium G23 top with three 2*3mm prong set marquise shape Cubic Zirconia (CZ) stones design for 1.2mm (16g) internally threaded post</t>
  </si>
  <si>
    <t>UTBBG</t>
  </si>
  <si>
    <t>Anodized titanium G23 tongue barbell, 14g (1.6mm) with two 6mm balls</t>
  </si>
  <si>
    <t>VSGHA16</t>
  </si>
  <si>
    <t>925 sterling silver hinged segment ring, 1.2mm (16g) in drop shape design. Available sizes from 6mm to 10mm.</t>
  </si>
  <si>
    <t>IAFRC5</t>
  </si>
  <si>
    <t>LBTCZIN3</t>
  </si>
  <si>
    <t>MCD716S</t>
  </si>
  <si>
    <t>SGSH15A</t>
  </si>
  <si>
    <t>SGSH15B</t>
  </si>
  <si>
    <t>SGSH32X16S10</t>
  </si>
  <si>
    <t>SGSH32X16S12</t>
  </si>
  <si>
    <t>SGSH4C</t>
  </si>
  <si>
    <t>SGSH44X16S10</t>
  </si>
  <si>
    <t>UBLK303A</t>
  </si>
  <si>
    <t>USGSH10B</t>
  </si>
  <si>
    <t>USHZ20INXA</t>
  </si>
  <si>
    <t>USHZ20INXB</t>
  </si>
  <si>
    <t>VSGHA16B</t>
  </si>
  <si>
    <t>VSGHA16C</t>
  </si>
  <si>
    <t>Four Hundred Two and 18 cents EUR</t>
  </si>
  <si>
    <t>316L Surgical steel tongue barbell, 14g (1.6mm) with 6mm acrylic UV balls - length 5/8'' (16mm)</t>
  </si>
  <si>
    <t>Surgical steel eyebrow banana, 16g (1.2mm) with two 3mm acrylic beach cones - length 5/16'' (8mm)</t>
  </si>
  <si>
    <t>Surgical steel fake nose clips, 20g (0.8mm) with a single round crystal - diameter 5/16'' - 3/8'' (8mm-10mm)</t>
  </si>
  <si>
    <t>Exchange Rate EUR-THB</t>
  </si>
  <si>
    <t>Total Order USD</t>
  </si>
  <si>
    <t>Total Invoice USD</t>
  </si>
  <si>
    <t>Didi</t>
  </si>
  <si>
    <t>VAT: 05518640874</t>
  </si>
  <si>
    <t>Gallerink Tattoo Studio</t>
  </si>
  <si>
    <t>Via Giovanni Verga 148</t>
  </si>
  <si>
    <t>95024 Acireale, Catania</t>
  </si>
  <si>
    <t>Free Shipping to Italy via DHL due to order over 350 USD:</t>
  </si>
  <si>
    <t>Eighty Five and 04 cents EUR</t>
  </si>
  <si>
    <t>Free Shipping to Italy via DHL due to order over 80EUR: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</si>
</sst>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2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6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cellStyleXfs>
  <cellXfs count="15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20" xfId="0" applyFont="1" applyFill="1" applyBorder="1"/>
    <xf numFmtId="0" fontId="18" fillId="2" borderId="14" xfId="0" applyFont="1" applyFill="1" applyBorder="1"/>
    <xf numFmtId="0" fontId="18" fillId="2" borderId="18" xfId="0" applyFont="1" applyFill="1" applyBorder="1"/>
    <xf numFmtId="0" fontId="18" fillId="2" borderId="13" xfId="0" applyFont="1" applyFill="1" applyBorder="1"/>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1" fillId="2" borderId="14" xfId="0" applyFont="1" applyFill="1" applyBorder="1" applyAlignment="1">
      <alignment horizontal="center"/>
    </xf>
  </cellXfs>
  <cellStyles count="69">
    <cellStyle name="Comma 2" xfId="7" xr:uid="{A74C7619-F686-4B17-9AFD-7458606B47D9}"/>
    <cellStyle name="Currency 10" xfId="8" xr:uid="{3E4ACA1C-35B6-4D2E-95AB-57159F9E83D6}"/>
    <cellStyle name="Currency 10 2" xfId="9" xr:uid="{DD8F9A43-538E-47C0-A2B0-9B3779B5CD02}"/>
    <cellStyle name="Currency 10 3" xfId="10" xr:uid="{27C99B3E-86D1-44E2-94DA-8D078A044F99}"/>
    <cellStyle name="Currency 11" xfId="11" xr:uid="{BD74E768-9AA3-4C71-BC31-CDEC0301F86F}"/>
    <cellStyle name="Currency 11 2" xfId="12" xr:uid="{9C61C9C7-0B18-4BE3-B920-22A26C5621E7}"/>
    <cellStyle name="Currency 11 3" xfId="13" xr:uid="{8FA3AA6A-8181-4278-B370-6AB106C1B1EE}"/>
    <cellStyle name="Currency 12" xfId="14" xr:uid="{9A3676F3-86A5-4473-816D-FB26235AD810}"/>
    <cellStyle name="Currency 12 2" xfId="15" xr:uid="{61560683-E778-4F95-BA54-29D91FD686D1}"/>
    <cellStyle name="Currency 13" xfId="16" xr:uid="{B1E93B96-3BAF-4472-9003-2D2C04B5A59A}"/>
    <cellStyle name="Currency 14" xfId="17" xr:uid="{2F3573A4-A9FC-4A5E-B67D-FF572AA7E22D}"/>
    <cellStyle name="Currency 2" xfId="18" xr:uid="{BF7FDB20-8749-4B2B-96A5-33274707D4C9}"/>
    <cellStyle name="Currency 2 2" xfId="19" xr:uid="{2BFF5B4D-4F1D-4F4A-B980-BC43955884A5}"/>
    <cellStyle name="Currency 2 2 2" xfId="20" xr:uid="{60601A5F-74C8-4C17-AF20-692E81B97E63}"/>
    <cellStyle name="Currency 2 2 2 2" xfId="21" xr:uid="{626C4F03-FD75-48A6-8BFC-B6D9C4D083DC}"/>
    <cellStyle name="Currency 2 2 2 3" xfId="22" xr:uid="{4AD34FAD-770D-4773-978F-C75B7B65CA3C}"/>
    <cellStyle name="Currency 2 3" xfId="23" xr:uid="{047EBCA6-513B-46FB-87D8-21ACFBA13823}"/>
    <cellStyle name="Currency 3" xfId="24" xr:uid="{95D5DC24-E20A-4DCB-9C9D-E489EC7DF4BE}"/>
    <cellStyle name="Currency 3 2" xfId="25" xr:uid="{69CF9CAB-7477-464D-9D94-FEAC4AAB1928}"/>
    <cellStyle name="Currency 3 3" xfId="26" xr:uid="{8595E004-545A-4801-A25C-BA9447E9AAB5}"/>
    <cellStyle name="Currency 3 4" xfId="27" xr:uid="{BA01B2B0-3EA8-43F6-A3DF-5B9CAC2A32CC}"/>
    <cellStyle name="Currency 4" xfId="28" xr:uid="{567CA9EA-3BB6-450A-9A1C-3FEE46BBDBAD}"/>
    <cellStyle name="Currency 4 2" xfId="29" xr:uid="{B3A1B904-27EA-4E91-9117-0948FB3D14F1}"/>
    <cellStyle name="Currency 4 3" xfId="30" xr:uid="{097CDBD0-843A-4F4A-BC56-60CCDC0BAB90}"/>
    <cellStyle name="Currency 5" xfId="31" xr:uid="{8D9894B6-BC07-4762-8EBE-D011395427AA}"/>
    <cellStyle name="Currency 5 2" xfId="32" xr:uid="{96E6F1C5-6C4A-471C-A7E9-26F9596C5214}"/>
    <cellStyle name="Currency 6" xfId="33" xr:uid="{9926299D-5430-4CD4-93EA-760E5B794EA6}"/>
    <cellStyle name="Currency 7" xfId="34" xr:uid="{3A812D23-A28F-4871-B9B5-54F94094CD77}"/>
    <cellStyle name="Currency 7 2" xfId="35" xr:uid="{3901377F-DF98-4069-B822-67625ABE6098}"/>
    <cellStyle name="Currency 8" xfId="36" xr:uid="{5138FE5F-27A8-44A7-8753-D2B6FBB99B68}"/>
    <cellStyle name="Currency 8 2" xfId="37" xr:uid="{0F657A10-901A-4715-AFD5-2CF2387F5241}"/>
    <cellStyle name="Currency 8 3" xfId="38" xr:uid="{A03C16C6-9E80-4A5F-9997-EE5266CB93A0}"/>
    <cellStyle name="Currency 8 4" xfId="39" xr:uid="{BFE25F8D-ED86-4AD9-A2BA-34BD80CE5E8D}"/>
    <cellStyle name="Currency 9" xfId="40" xr:uid="{2E655C8D-DDDE-415D-A0E1-462A65642719}"/>
    <cellStyle name="Currency 9 2" xfId="41" xr:uid="{E6ACE2F3-2C1D-4C31-949E-A579058F79B6}"/>
    <cellStyle name="Currency 9 3" xfId="42" xr:uid="{24BAAB45-2810-4F85-A57A-5C4CBEF59E4F}"/>
    <cellStyle name="Hyperlink 2" xfId="6" xr:uid="{6CFFD761-E1C4-4FFC-9C82-FDD569F38491}"/>
    <cellStyle name="Normal" xfId="0" builtinId="0"/>
    <cellStyle name="Normal 10" xfId="43" xr:uid="{511CCCC4-B88C-4BC6-A362-531032601FFC}"/>
    <cellStyle name="Normal 11" xfId="44" xr:uid="{6EEF6E48-DF26-4E2A-9935-FA3DB3AF632A}"/>
    <cellStyle name="Normal 12" xfId="45" xr:uid="{A4E992BF-C640-4FD0-86AB-D2F5CE6D1B52}"/>
    <cellStyle name="Normal 13" xfId="46" xr:uid="{76ACCA10-04AE-41FC-80C1-1C40FDB8BB33}"/>
    <cellStyle name="Normal 2" xfId="3" xr:uid="{0035700C-F3A5-4A6F-B63A-5CE25669DEE2}"/>
    <cellStyle name="Normal 2 2" xfId="47" xr:uid="{9C69C34E-F567-4541-ADE4-FFCDC1EFEA39}"/>
    <cellStyle name="Normal 2 2 2" xfId="48" xr:uid="{DCB5AFDF-9F3C-46C9-90BF-D114ACEB3DCE}"/>
    <cellStyle name="Normal 2 3" xfId="49" xr:uid="{1C29A8D2-8049-492B-B650-DC989C7734B3}"/>
    <cellStyle name="Normal 2 3 2" xfId="50" xr:uid="{20F74577-132D-4B58-8E7A-6AD6BAE0AD9D}"/>
    <cellStyle name="Normal 2 3 3" xfId="51" xr:uid="{874F8762-612E-4B69-8836-3FF55012EFA8}"/>
    <cellStyle name="Normal 2 4" xfId="52" xr:uid="{2A4CA387-3F7E-488F-BFC1-6A6D37DFA4A4}"/>
    <cellStyle name="Normal 2 4 2" xfId="53" xr:uid="{0FBAF95F-7A60-474C-BDCA-CF3CB43C0C70}"/>
    <cellStyle name="Normal 3" xfId="2" xr:uid="{665067A7-73F8-4B7E-BFD2-7BB3B9468366}"/>
    <cellStyle name="Normal 3 2" xfId="54" xr:uid="{01764676-11C8-47FF-8381-EA7A3B2DB25E}"/>
    <cellStyle name="Normal 3 2 2" xfId="55" xr:uid="{659A1B47-2D87-4FD1-98FC-94719AC8F1C8}"/>
    <cellStyle name="Normal 3 2 3" xfId="56" xr:uid="{B1C1DCAF-3AA2-4B42-95ED-23B22B6429D6}"/>
    <cellStyle name="Normal 3 3" xfId="57" xr:uid="{FCF67C19-A146-4002-BD66-C21C0C8935BF}"/>
    <cellStyle name="Normal 4" xfId="58" xr:uid="{9114A166-50BA-43C2-AF86-B76EBF9DBB30}"/>
    <cellStyle name="Normal 5" xfId="59" xr:uid="{13545C24-96A4-47C9-9B4C-60123E5D8F00}"/>
    <cellStyle name="Normal 5 2" xfId="60" xr:uid="{AD39330D-38E2-43A2-BD03-880EEB55F643}"/>
    <cellStyle name="Normal 5 3" xfId="61" xr:uid="{8D208430-813B-4021-A7B7-2A35C92F6F78}"/>
    <cellStyle name="Normal 6" xfId="62" xr:uid="{885F54DB-EE74-4A44-8C72-92ACC4FC778F}"/>
    <cellStyle name="Normal 6 2" xfId="63" xr:uid="{B3EA19CF-DE12-4CE5-A313-6B1847421A9C}"/>
    <cellStyle name="Normal 7" xfId="64" xr:uid="{65B5A5BE-986B-4528-98F8-FD037F98D650}"/>
    <cellStyle name="Normal 8" xfId="65" xr:uid="{3B29D6C1-81EF-4F14-99F9-AAC64FD9868E}"/>
    <cellStyle name="Normal 9" xfId="66" xr:uid="{6FB5D0E4-EC82-46EF-B6EA-13DCA0794A8C}"/>
    <cellStyle name="Normal 9 2" xfId="67" xr:uid="{65FC1EE6-E72D-4AA9-A20A-783BF634D447}"/>
    <cellStyle name="Percent 2" xfId="68" xr:uid="{FBF72122-6E33-4578-9A95-74DC4E75A467}"/>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7"/>
  <sheetViews>
    <sheetView tabSelected="1" topLeftCell="A110" zoomScale="90" zoomScaleNormal="90" workbookViewId="0">
      <selection activeCell="K127" sqref="A1:K12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827</v>
      </c>
      <c r="C10" s="120"/>
      <c r="D10" s="120"/>
      <c r="E10" s="120"/>
      <c r="F10" s="115"/>
      <c r="G10" s="116"/>
      <c r="H10" s="116" t="s">
        <v>827</v>
      </c>
      <c r="I10" s="120"/>
      <c r="J10" s="146">
        <v>51395</v>
      </c>
      <c r="K10" s="115"/>
    </row>
    <row r="11" spans="1:11">
      <c r="A11" s="114"/>
      <c r="B11" s="114" t="s">
        <v>709</v>
      </c>
      <c r="C11" s="120"/>
      <c r="D11" s="120"/>
      <c r="E11" s="120"/>
      <c r="F11" s="115"/>
      <c r="G11" s="116"/>
      <c r="H11" s="116" t="s">
        <v>709</v>
      </c>
      <c r="I11" s="120"/>
      <c r="J11" s="147"/>
      <c r="K11" s="115"/>
    </row>
    <row r="12" spans="1:11">
      <c r="A12" s="114"/>
      <c r="B12" s="114" t="s">
        <v>828</v>
      </c>
      <c r="C12" s="120"/>
      <c r="D12" s="120"/>
      <c r="E12" s="120"/>
      <c r="F12" s="115"/>
      <c r="G12" s="116"/>
      <c r="H12" s="116" t="s">
        <v>828</v>
      </c>
      <c r="I12" s="120"/>
      <c r="J12" s="120"/>
      <c r="K12" s="115"/>
    </row>
    <row r="13" spans="1:11">
      <c r="A13" s="114"/>
      <c r="B13" s="114" t="s">
        <v>829</v>
      </c>
      <c r="C13" s="120"/>
      <c r="D13" s="120"/>
      <c r="E13" s="120"/>
      <c r="F13" s="115"/>
      <c r="G13" s="116"/>
      <c r="H13" s="116" t="s">
        <v>829</v>
      </c>
      <c r="I13" s="120"/>
      <c r="J13" s="99" t="s">
        <v>11</v>
      </c>
      <c r="K13" s="115"/>
    </row>
    <row r="14" spans="1:11" ht="15" customHeight="1">
      <c r="A14" s="114"/>
      <c r="B14" s="114" t="s">
        <v>712</v>
      </c>
      <c r="C14" s="120"/>
      <c r="D14" s="120"/>
      <c r="E14" s="120"/>
      <c r="F14" s="115"/>
      <c r="G14" s="116"/>
      <c r="H14" s="116" t="s">
        <v>712</v>
      </c>
      <c r="I14" s="120"/>
      <c r="J14" s="148">
        <v>45181</v>
      </c>
      <c r="K14" s="115"/>
    </row>
    <row r="15" spans="1:11" ht="15" customHeight="1">
      <c r="A15" s="114"/>
      <c r="B15" s="133" t="s">
        <v>826</v>
      </c>
      <c r="C15" s="131"/>
      <c r="D15" s="131"/>
      <c r="E15" s="131"/>
      <c r="F15" s="132"/>
      <c r="G15" s="116"/>
      <c r="H15" s="130" t="s">
        <v>826</v>
      </c>
      <c r="I15" s="120"/>
      <c r="J15" s="149"/>
      <c r="K15" s="115"/>
    </row>
    <row r="16" spans="1:11" ht="15" customHeight="1">
      <c r="A16" s="114"/>
      <c r="B16" s="120"/>
      <c r="C16" s="120"/>
      <c r="D16" s="120"/>
      <c r="E16" s="120"/>
      <c r="F16" s="120"/>
      <c r="G16" s="120"/>
      <c r="H16" s="120"/>
      <c r="I16" s="123" t="s">
        <v>142</v>
      </c>
      <c r="J16" s="129">
        <v>39940</v>
      </c>
      <c r="K16" s="115"/>
    </row>
    <row r="17" spans="1:11">
      <c r="A17" s="114"/>
      <c r="B17" s="120" t="s">
        <v>713</v>
      </c>
      <c r="C17" s="120"/>
      <c r="D17" s="120"/>
      <c r="E17" s="120"/>
      <c r="F17" s="120"/>
      <c r="G17" s="120"/>
      <c r="H17" s="120"/>
      <c r="I17" s="123" t="s">
        <v>143</v>
      </c>
      <c r="J17" s="129" t="s">
        <v>825</v>
      </c>
      <c r="K17" s="115"/>
    </row>
    <row r="18" spans="1:11" ht="18">
      <c r="A18" s="114"/>
      <c r="B18" s="120" t="s">
        <v>714</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0" t="s">
        <v>201</v>
      </c>
      <c r="G20" s="151"/>
      <c r="H20" s="100" t="s">
        <v>169</v>
      </c>
      <c r="I20" s="100" t="s">
        <v>202</v>
      </c>
      <c r="J20" s="100" t="s">
        <v>21</v>
      </c>
      <c r="K20" s="115"/>
    </row>
    <row r="21" spans="1:11">
      <c r="A21" s="114"/>
      <c r="B21" s="105"/>
      <c r="C21" s="105"/>
      <c r="D21" s="106"/>
      <c r="E21" s="106"/>
      <c r="F21" s="152"/>
      <c r="G21" s="153"/>
      <c r="H21" s="105" t="s">
        <v>141</v>
      </c>
      <c r="I21" s="105"/>
      <c r="J21" s="105"/>
      <c r="K21" s="115"/>
    </row>
    <row r="22" spans="1:11" ht="36">
      <c r="A22" s="114"/>
      <c r="B22" s="107">
        <v>1</v>
      </c>
      <c r="C22" s="10" t="s">
        <v>715</v>
      </c>
      <c r="D22" s="118" t="s">
        <v>715</v>
      </c>
      <c r="E22" s="118" t="s">
        <v>47</v>
      </c>
      <c r="F22" s="142" t="s">
        <v>635</v>
      </c>
      <c r="G22" s="143"/>
      <c r="H22" s="11" t="s">
        <v>716</v>
      </c>
      <c r="I22" s="14">
        <v>2.06</v>
      </c>
      <c r="J22" s="109">
        <f t="shared" ref="J22:J53" si="0">I22*B22</f>
        <v>2.06</v>
      </c>
      <c r="K22" s="115"/>
    </row>
    <row r="23" spans="1:11" ht="36">
      <c r="A23" s="114"/>
      <c r="B23" s="107">
        <v>1</v>
      </c>
      <c r="C23" s="10" t="s">
        <v>715</v>
      </c>
      <c r="D23" s="118" t="s">
        <v>715</v>
      </c>
      <c r="E23" s="118" t="s">
        <v>47</v>
      </c>
      <c r="F23" s="142" t="s">
        <v>638</v>
      </c>
      <c r="G23" s="143"/>
      <c r="H23" s="11" t="s">
        <v>716</v>
      </c>
      <c r="I23" s="14">
        <v>2.06</v>
      </c>
      <c r="J23" s="109">
        <f t="shared" si="0"/>
        <v>2.06</v>
      </c>
      <c r="K23" s="115"/>
    </row>
    <row r="24" spans="1:11" ht="24">
      <c r="A24" s="114"/>
      <c r="B24" s="107">
        <v>4</v>
      </c>
      <c r="C24" s="10" t="s">
        <v>717</v>
      </c>
      <c r="D24" s="118" t="s">
        <v>717</v>
      </c>
      <c r="E24" s="118" t="s">
        <v>29</v>
      </c>
      <c r="F24" s="142" t="s">
        <v>271</v>
      </c>
      <c r="G24" s="143"/>
      <c r="H24" s="11" t="s">
        <v>718</v>
      </c>
      <c r="I24" s="14">
        <v>0.68</v>
      </c>
      <c r="J24" s="109">
        <f t="shared" si="0"/>
        <v>2.72</v>
      </c>
      <c r="K24" s="115"/>
    </row>
    <row r="25" spans="1:11" ht="24">
      <c r="A25" s="114"/>
      <c r="B25" s="107">
        <v>2</v>
      </c>
      <c r="C25" s="10" t="s">
        <v>717</v>
      </c>
      <c r="D25" s="118" t="s">
        <v>717</v>
      </c>
      <c r="E25" s="118" t="s">
        <v>29</v>
      </c>
      <c r="F25" s="142" t="s">
        <v>272</v>
      </c>
      <c r="G25" s="143"/>
      <c r="H25" s="11" t="s">
        <v>718</v>
      </c>
      <c r="I25" s="14">
        <v>0.68</v>
      </c>
      <c r="J25" s="109">
        <f t="shared" si="0"/>
        <v>1.36</v>
      </c>
      <c r="K25" s="115"/>
    </row>
    <row r="26" spans="1:11" ht="36">
      <c r="A26" s="114"/>
      <c r="B26" s="107">
        <v>2</v>
      </c>
      <c r="C26" s="10" t="s">
        <v>719</v>
      </c>
      <c r="D26" s="118" t="s">
        <v>719</v>
      </c>
      <c r="E26" s="118" t="s">
        <v>107</v>
      </c>
      <c r="F26" s="142"/>
      <c r="G26" s="143"/>
      <c r="H26" s="11" t="s">
        <v>720</v>
      </c>
      <c r="I26" s="14">
        <v>1.97</v>
      </c>
      <c r="J26" s="109">
        <f t="shared" si="0"/>
        <v>3.94</v>
      </c>
      <c r="K26" s="115"/>
    </row>
    <row r="27" spans="1:11" ht="24">
      <c r="A27" s="114"/>
      <c r="B27" s="107">
        <v>1</v>
      </c>
      <c r="C27" s="10" t="s">
        <v>721</v>
      </c>
      <c r="D27" s="118" t="s">
        <v>721</v>
      </c>
      <c r="E27" s="118" t="s">
        <v>37</v>
      </c>
      <c r="F27" s="142" t="s">
        <v>638</v>
      </c>
      <c r="G27" s="143"/>
      <c r="H27" s="11" t="s">
        <v>722</v>
      </c>
      <c r="I27" s="14">
        <v>1.46</v>
      </c>
      <c r="J27" s="109">
        <f t="shared" si="0"/>
        <v>1.46</v>
      </c>
      <c r="K27" s="115"/>
    </row>
    <row r="28" spans="1:11" ht="24">
      <c r="A28" s="114"/>
      <c r="B28" s="107">
        <v>1</v>
      </c>
      <c r="C28" s="10" t="s">
        <v>721</v>
      </c>
      <c r="D28" s="118" t="s">
        <v>721</v>
      </c>
      <c r="E28" s="118" t="s">
        <v>37</v>
      </c>
      <c r="F28" s="142" t="s">
        <v>640</v>
      </c>
      <c r="G28" s="143"/>
      <c r="H28" s="11" t="s">
        <v>722</v>
      </c>
      <c r="I28" s="14">
        <v>1.46</v>
      </c>
      <c r="J28" s="109">
        <f t="shared" si="0"/>
        <v>1.46</v>
      </c>
      <c r="K28" s="115"/>
    </row>
    <row r="29" spans="1:11" ht="24">
      <c r="A29" s="114"/>
      <c r="B29" s="107">
        <v>4</v>
      </c>
      <c r="C29" s="10" t="s">
        <v>723</v>
      </c>
      <c r="D29" s="118" t="s">
        <v>723</v>
      </c>
      <c r="E29" s="118" t="s">
        <v>724</v>
      </c>
      <c r="F29" s="142"/>
      <c r="G29" s="143"/>
      <c r="H29" s="11" t="s">
        <v>819</v>
      </c>
      <c r="I29" s="14">
        <v>0.17</v>
      </c>
      <c r="J29" s="109">
        <f t="shared" si="0"/>
        <v>0.68</v>
      </c>
      <c r="K29" s="115"/>
    </row>
    <row r="30" spans="1:11" ht="12" customHeight="1">
      <c r="A30" s="114"/>
      <c r="B30" s="107">
        <v>30</v>
      </c>
      <c r="C30" s="10" t="s">
        <v>725</v>
      </c>
      <c r="D30" s="118" t="s">
        <v>725</v>
      </c>
      <c r="E30" s="118" t="s">
        <v>23</v>
      </c>
      <c r="F30" s="142"/>
      <c r="G30" s="143"/>
      <c r="H30" s="11" t="s">
        <v>726</v>
      </c>
      <c r="I30" s="14">
        <v>0.16</v>
      </c>
      <c r="J30" s="109">
        <f t="shared" si="0"/>
        <v>4.8</v>
      </c>
      <c r="K30" s="115"/>
    </row>
    <row r="31" spans="1:11" ht="12" customHeight="1">
      <c r="A31" s="114"/>
      <c r="B31" s="107">
        <v>30</v>
      </c>
      <c r="C31" s="10" t="s">
        <v>725</v>
      </c>
      <c r="D31" s="118" t="s">
        <v>725</v>
      </c>
      <c r="E31" s="118" t="s">
        <v>25</v>
      </c>
      <c r="F31" s="142"/>
      <c r="G31" s="143"/>
      <c r="H31" s="11" t="s">
        <v>726</v>
      </c>
      <c r="I31" s="14">
        <v>0.16</v>
      </c>
      <c r="J31" s="109">
        <f t="shared" si="0"/>
        <v>4.8</v>
      </c>
      <c r="K31" s="115"/>
    </row>
    <row r="32" spans="1:11" ht="12" customHeight="1">
      <c r="A32" s="114"/>
      <c r="B32" s="107">
        <v>50</v>
      </c>
      <c r="C32" s="10" t="s">
        <v>725</v>
      </c>
      <c r="D32" s="118" t="s">
        <v>725</v>
      </c>
      <c r="E32" s="118" t="s">
        <v>26</v>
      </c>
      <c r="F32" s="142"/>
      <c r="G32" s="143"/>
      <c r="H32" s="11" t="s">
        <v>726</v>
      </c>
      <c r="I32" s="14">
        <v>0.16</v>
      </c>
      <c r="J32" s="109">
        <f t="shared" si="0"/>
        <v>8</v>
      </c>
      <c r="K32" s="115"/>
    </row>
    <row r="33" spans="1:11" ht="12" customHeight="1">
      <c r="A33" s="114"/>
      <c r="B33" s="107">
        <v>30</v>
      </c>
      <c r="C33" s="10" t="s">
        <v>725</v>
      </c>
      <c r="D33" s="118" t="s">
        <v>725</v>
      </c>
      <c r="E33" s="118" t="s">
        <v>27</v>
      </c>
      <c r="F33" s="142"/>
      <c r="G33" s="143"/>
      <c r="H33" s="11" t="s">
        <v>726</v>
      </c>
      <c r="I33" s="14">
        <v>0.16</v>
      </c>
      <c r="J33" s="109">
        <f t="shared" si="0"/>
        <v>4.8</v>
      </c>
      <c r="K33" s="115"/>
    </row>
    <row r="34" spans="1:11" ht="24">
      <c r="A34" s="114"/>
      <c r="B34" s="107">
        <v>3</v>
      </c>
      <c r="C34" s="10" t="s">
        <v>727</v>
      </c>
      <c r="D34" s="118" t="s">
        <v>727</v>
      </c>
      <c r="E34" s="118" t="s">
        <v>273</v>
      </c>
      <c r="F34" s="142"/>
      <c r="G34" s="143"/>
      <c r="H34" s="11" t="s">
        <v>820</v>
      </c>
      <c r="I34" s="14">
        <v>0.17</v>
      </c>
      <c r="J34" s="109">
        <f t="shared" si="0"/>
        <v>0.51</v>
      </c>
      <c r="K34" s="115"/>
    </row>
    <row r="35" spans="1:11" ht="24">
      <c r="A35" s="114"/>
      <c r="B35" s="107">
        <v>3</v>
      </c>
      <c r="C35" s="10" t="s">
        <v>727</v>
      </c>
      <c r="D35" s="118" t="s">
        <v>727</v>
      </c>
      <c r="E35" s="118" t="s">
        <v>728</v>
      </c>
      <c r="F35" s="142"/>
      <c r="G35" s="143"/>
      <c r="H35" s="11" t="s">
        <v>820</v>
      </c>
      <c r="I35" s="14">
        <v>0.17</v>
      </c>
      <c r="J35" s="109">
        <f t="shared" si="0"/>
        <v>0.51</v>
      </c>
      <c r="K35" s="115"/>
    </row>
    <row r="36" spans="1:11" ht="24">
      <c r="A36" s="114"/>
      <c r="B36" s="107">
        <v>3</v>
      </c>
      <c r="C36" s="10" t="s">
        <v>727</v>
      </c>
      <c r="D36" s="118" t="s">
        <v>727</v>
      </c>
      <c r="E36" s="118" t="s">
        <v>729</v>
      </c>
      <c r="F36" s="142"/>
      <c r="G36" s="143"/>
      <c r="H36" s="11" t="s">
        <v>820</v>
      </c>
      <c r="I36" s="14">
        <v>0.17</v>
      </c>
      <c r="J36" s="109">
        <f t="shared" si="0"/>
        <v>0.51</v>
      </c>
      <c r="K36" s="115"/>
    </row>
    <row r="37" spans="1:11" ht="24" customHeight="1">
      <c r="A37" s="114"/>
      <c r="B37" s="107">
        <v>2</v>
      </c>
      <c r="C37" s="10" t="s">
        <v>730</v>
      </c>
      <c r="D37" s="118" t="s">
        <v>730</v>
      </c>
      <c r="E37" s="118" t="s">
        <v>25</v>
      </c>
      <c r="F37" s="142" t="s">
        <v>107</v>
      </c>
      <c r="G37" s="143"/>
      <c r="H37" s="11" t="s">
        <v>731</v>
      </c>
      <c r="I37" s="14">
        <v>1.6</v>
      </c>
      <c r="J37" s="109">
        <f t="shared" si="0"/>
        <v>3.2</v>
      </c>
      <c r="K37" s="115"/>
    </row>
    <row r="38" spans="1:11" ht="24" customHeight="1">
      <c r="A38" s="114"/>
      <c r="B38" s="107">
        <v>2</v>
      </c>
      <c r="C38" s="10" t="s">
        <v>730</v>
      </c>
      <c r="D38" s="118" t="s">
        <v>730</v>
      </c>
      <c r="E38" s="118" t="s">
        <v>26</v>
      </c>
      <c r="F38" s="142" t="s">
        <v>107</v>
      </c>
      <c r="G38" s="143"/>
      <c r="H38" s="11" t="s">
        <v>731</v>
      </c>
      <c r="I38" s="14">
        <v>1.6</v>
      </c>
      <c r="J38" s="109">
        <f t="shared" si="0"/>
        <v>3.2</v>
      </c>
      <c r="K38" s="115"/>
    </row>
    <row r="39" spans="1:11" ht="24" customHeight="1">
      <c r="A39" s="114"/>
      <c r="B39" s="107">
        <v>2</v>
      </c>
      <c r="C39" s="10" t="s">
        <v>730</v>
      </c>
      <c r="D39" s="118" t="s">
        <v>730</v>
      </c>
      <c r="E39" s="118" t="s">
        <v>26</v>
      </c>
      <c r="F39" s="142" t="s">
        <v>265</v>
      </c>
      <c r="G39" s="143"/>
      <c r="H39" s="11" t="s">
        <v>731</v>
      </c>
      <c r="I39" s="14">
        <v>1.6</v>
      </c>
      <c r="J39" s="109">
        <f t="shared" si="0"/>
        <v>3.2</v>
      </c>
      <c r="K39" s="115"/>
    </row>
    <row r="40" spans="1:11" ht="24" customHeight="1">
      <c r="A40" s="114"/>
      <c r="B40" s="107">
        <v>2</v>
      </c>
      <c r="C40" s="10" t="s">
        <v>730</v>
      </c>
      <c r="D40" s="118" t="s">
        <v>730</v>
      </c>
      <c r="E40" s="118" t="s">
        <v>26</v>
      </c>
      <c r="F40" s="142" t="s">
        <v>269</v>
      </c>
      <c r="G40" s="143"/>
      <c r="H40" s="11" t="s">
        <v>731</v>
      </c>
      <c r="I40" s="14">
        <v>1.6</v>
      </c>
      <c r="J40" s="109">
        <f t="shared" si="0"/>
        <v>3.2</v>
      </c>
      <c r="K40" s="115"/>
    </row>
    <row r="41" spans="1:11" ht="24" customHeight="1">
      <c r="A41" s="114"/>
      <c r="B41" s="107">
        <v>1</v>
      </c>
      <c r="C41" s="10" t="s">
        <v>730</v>
      </c>
      <c r="D41" s="118" t="s">
        <v>730</v>
      </c>
      <c r="E41" s="118" t="s">
        <v>27</v>
      </c>
      <c r="F41" s="142" t="s">
        <v>270</v>
      </c>
      <c r="G41" s="143"/>
      <c r="H41" s="11" t="s">
        <v>731</v>
      </c>
      <c r="I41" s="14">
        <v>1.6</v>
      </c>
      <c r="J41" s="109">
        <f t="shared" si="0"/>
        <v>1.6</v>
      </c>
      <c r="K41" s="115"/>
    </row>
    <row r="42" spans="1:11" ht="24" customHeight="1">
      <c r="A42" s="114"/>
      <c r="B42" s="107">
        <v>1</v>
      </c>
      <c r="C42" s="10" t="s">
        <v>732</v>
      </c>
      <c r="D42" s="118" t="s">
        <v>732</v>
      </c>
      <c r="E42" s="118" t="s">
        <v>25</v>
      </c>
      <c r="F42" s="142" t="s">
        <v>239</v>
      </c>
      <c r="G42" s="143"/>
      <c r="H42" s="11" t="s">
        <v>733</v>
      </c>
      <c r="I42" s="14">
        <v>1.81</v>
      </c>
      <c r="J42" s="109">
        <f t="shared" si="0"/>
        <v>1.81</v>
      </c>
      <c r="K42" s="115"/>
    </row>
    <row r="43" spans="1:11" ht="24" customHeight="1">
      <c r="A43" s="114"/>
      <c r="B43" s="107">
        <v>2</v>
      </c>
      <c r="C43" s="10" t="s">
        <v>732</v>
      </c>
      <c r="D43" s="118" t="s">
        <v>732</v>
      </c>
      <c r="E43" s="118" t="s">
        <v>26</v>
      </c>
      <c r="F43" s="142" t="s">
        <v>239</v>
      </c>
      <c r="G43" s="143"/>
      <c r="H43" s="11" t="s">
        <v>733</v>
      </c>
      <c r="I43" s="14">
        <v>1.81</v>
      </c>
      <c r="J43" s="109">
        <f t="shared" si="0"/>
        <v>3.62</v>
      </c>
      <c r="K43" s="115"/>
    </row>
    <row r="44" spans="1:11" ht="24" customHeight="1">
      <c r="A44" s="114"/>
      <c r="B44" s="107">
        <v>1</v>
      </c>
      <c r="C44" s="10" t="s">
        <v>732</v>
      </c>
      <c r="D44" s="118" t="s">
        <v>732</v>
      </c>
      <c r="E44" s="118" t="s">
        <v>27</v>
      </c>
      <c r="F44" s="142" t="s">
        <v>239</v>
      </c>
      <c r="G44" s="143"/>
      <c r="H44" s="11" t="s">
        <v>733</v>
      </c>
      <c r="I44" s="14">
        <v>1.81</v>
      </c>
      <c r="J44" s="109">
        <f t="shared" si="0"/>
        <v>1.81</v>
      </c>
      <c r="K44" s="115"/>
    </row>
    <row r="45" spans="1:11" ht="36">
      <c r="A45" s="114"/>
      <c r="B45" s="107">
        <v>1</v>
      </c>
      <c r="C45" s="10" t="s">
        <v>734</v>
      </c>
      <c r="D45" s="118" t="s">
        <v>734</v>
      </c>
      <c r="E45" s="118" t="s">
        <v>26</v>
      </c>
      <c r="F45" s="142" t="s">
        <v>239</v>
      </c>
      <c r="G45" s="143"/>
      <c r="H45" s="11" t="s">
        <v>735</v>
      </c>
      <c r="I45" s="14">
        <v>2.94</v>
      </c>
      <c r="J45" s="109">
        <f t="shared" si="0"/>
        <v>2.94</v>
      </c>
      <c r="K45" s="115"/>
    </row>
    <row r="46" spans="1:11" ht="24">
      <c r="A46" s="114"/>
      <c r="B46" s="107">
        <v>100</v>
      </c>
      <c r="C46" s="10" t="s">
        <v>736</v>
      </c>
      <c r="D46" s="118" t="s">
        <v>736</v>
      </c>
      <c r="E46" s="118" t="s">
        <v>27</v>
      </c>
      <c r="F46" s="142"/>
      <c r="G46" s="143"/>
      <c r="H46" s="11" t="s">
        <v>737</v>
      </c>
      <c r="I46" s="14">
        <v>0.22</v>
      </c>
      <c r="J46" s="109">
        <f t="shared" si="0"/>
        <v>22</v>
      </c>
      <c r="K46" s="115"/>
    </row>
    <row r="47" spans="1:11" ht="12" customHeight="1">
      <c r="A47" s="114"/>
      <c r="B47" s="107">
        <v>10</v>
      </c>
      <c r="C47" s="10" t="s">
        <v>738</v>
      </c>
      <c r="D47" s="118" t="s">
        <v>738</v>
      </c>
      <c r="E47" s="118" t="s">
        <v>23</v>
      </c>
      <c r="F47" s="142"/>
      <c r="G47" s="143"/>
      <c r="H47" s="11" t="s">
        <v>739</v>
      </c>
      <c r="I47" s="14">
        <v>0.24</v>
      </c>
      <c r="J47" s="109">
        <f t="shared" si="0"/>
        <v>2.4</v>
      </c>
      <c r="K47" s="115"/>
    </row>
    <row r="48" spans="1:11" ht="12" customHeight="1">
      <c r="A48" s="114"/>
      <c r="B48" s="107">
        <v>20</v>
      </c>
      <c r="C48" s="10" t="s">
        <v>738</v>
      </c>
      <c r="D48" s="118" t="s">
        <v>738</v>
      </c>
      <c r="E48" s="118" t="s">
        <v>25</v>
      </c>
      <c r="F48" s="142"/>
      <c r="G48" s="143"/>
      <c r="H48" s="11" t="s">
        <v>739</v>
      </c>
      <c r="I48" s="14">
        <v>0.24</v>
      </c>
      <c r="J48" s="109">
        <f t="shared" si="0"/>
        <v>4.8</v>
      </c>
      <c r="K48" s="115"/>
    </row>
    <row r="49" spans="1:11" ht="12" customHeight="1">
      <c r="A49" s="114"/>
      <c r="B49" s="107">
        <v>20</v>
      </c>
      <c r="C49" s="10" t="s">
        <v>738</v>
      </c>
      <c r="D49" s="118" t="s">
        <v>738</v>
      </c>
      <c r="E49" s="118" t="s">
        <v>26</v>
      </c>
      <c r="F49" s="142"/>
      <c r="G49" s="143"/>
      <c r="H49" s="11" t="s">
        <v>739</v>
      </c>
      <c r="I49" s="14">
        <v>0.24</v>
      </c>
      <c r="J49" s="109">
        <f t="shared" si="0"/>
        <v>4.8</v>
      </c>
      <c r="K49" s="115"/>
    </row>
    <row r="50" spans="1:11" ht="24">
      <c r="A50" s="114"/>
      <c r="B50" s="107">
        <v>2</v>
      </c>
      <c r="C50" s="10" t="s">
        <v>740</v>
      </c>
      <c r="D50" s="118" t="s">
        <v>740</v>
      </c>
      <c r="E50" s="118" t="s">
        <v>25</v>
      </c>
      <c r="F50" s="142" t="s">
        <v>311</v>
      </c>
      <c r="G50" s="143"/>
      <c r="H50" s="11" t="s">
        <v>741</v>
      </c>
      <c r="I50" s="14">
        <v>0.83</v>
      </c>
      <c r="J50" s="109">
        <f t="shared" si="0"/>
        <v>1.66</v>
      </c>
      <c r="K50" s="115"/>
    </row>
    <row r="51" spans="1:11" ht="24">
      <c r="A51" s="114"/>
      <c r="B51" s="107">
        <v>2</v>
      </c>
      <c r="C51" s="10" t="s">
        <v>740</v>
      </c>
      <c r="D51" s="118" t="s">
        <v>740</v>
      </c>
      <c r="E51" s="118" t="s">
        <v>25</v>
      </c>
      <c r="F51" s="142" t="s">
        <v>663</v>
      </c>
      <c r="G51" s="143"/>
      <c r="H51" s="11" t="s">
        <v>741</v>
      </c>
      <c r="I51" s="14">
        <v>0.83</v>
      </c>
      <c r="J51" s="109">
        <f t="shared" si="0"/>
        <v>1.66</v>
      </c>
      <c r="K51" s="115"/>
    </row>
    <row r="52" spans="1:11" ht="24">
      <c r="A52" s="114"/>
      <c r="B52" s="107">
        <v>2</v>
      </c>
      <c r="C52" s="10" t="s">
        <v>740</v>
      </c>
      <c r="D52" s="118" t="s">
        <v>740</v>
      </c>
      <c r="E52" s="118" t="s">
        <v>26</v>
      </c>
      <c r="F52" s="142" t="s">
        <v>107</v>
      </c>
      <c r="G52" s="143"/>
      <c r="H52" s="11" t="s">
        <v>741</v>
      </c>
      <c r="I52" s="14">
        <v>0.83</v>
      </c>
      <c r="J52" s="109">
        <f t="shared" si="0"/>
        <v>1.66</v>
      </c>
      <c r="K52" s="115"/>
    </row>
    <row r="53" spans="1:11" ht="24">
      <c r="A53" s="114"/>
      <c r="B53" s="107">
        <v>2</v>
      </c>
      <c r="C53" s="10" t="s">
        <v>740</v>
      </c>
      <c r="D53" s="118" t="s">
        <v>740</v>
      </c>
      <c r="E53" s="118" t="s">
        <v>26</v>
      </c>
      <c r="F53" s="142" t="s">
        <v>212</v>
      </c>
      <c r="G53" s="143"/>
      <c r="H53" s="11" t="s">
        <v>741</v>
      </c>
      <c r="I53" s="14">
        <v>0.83</v>
      </c>
      <c r="J53" s="109">
        <f t="shared" si="0"/>
        <v>1.66</v>
      </c>
      <c r="K53" s="115"/>
    </row>
    <row r="54" spans="1:11" ht="24">
      <c r="A54" s="114"/>
      <c r="B54" s="107">
        <v>2</v>
      </c>
      <c r="C54" s="10" t="s">
        <v>740</v>
      </c>
      <c r="D54" s="118" t="s">
        <v>740</v>
      </c>
      <c r="E54" s="118" t="s">
        <v>26</v>
      </c>
      <c r="F54" s="142" t="s">
        <v>265</v>
      </c>
      <c r="G54" s="143"/>
      <c r="H54" s="11" t="s">
        <v>741</v>
      </c>
      <c r="I54" s="14">
        <v>0.83</v>
      </c>
      <c r="J54" s="109">
        <f t="shared" ref="J54:J85" si="1">I54*B54</f>
        <v>1.66</v>
      </c>
      <c r="K54" s="115"/>
    </row>
    <row r="55" spans="1:11" ht="24">
      <c r="A55" s="114"/>
      <c r="B55" s="107">
        <v>2</v>
      </c>
      <c r="C55" s="10" t="s">
        <v>740</v>
      </c>
      <c r="D55" s="118" t="s">
        <v>740</v>
      </c>
      <c r="E55" s="118" t="s">
        <v>26</v>
      </c>
      <c r="F55" s="142" t="s">
        <v>310</v>
      </c>
      <c r="G55" s="143"/>
      <c r="H55" s="11" t="s">
        <v>741</v>
      </c>
      <c r="I55" s="14">
        <v>0.83</v>
      </c>
      <c r="J55" s="109">
        <f t="shared" si="1"/>
        <v>1.66</v>
      </c>
      <c r="K55" s="115"/>
    </row>
    <row r="56" spans="1:11" ht="24">
      <c r="A56" s="114"/>
      <c r="B56" s="107">
        <v>1</v>
      </c>
      <c r="C56" s="10" t="s">
        <v>742</v>
      </c>
      <c r="D56" s="118" t="s">
        <v>742</v>
      </c>
      <c r="E56" s="118"/>
      <c r="F56" s="142"/>
      <c r="G56" s="143"/>
      <c r="H56" s="11" t="s">
        <v>743</v>
      </c>
      <c r="I56" s="14">
        <v>8.64</v>
      </c>
      <c r="J56" s="109">
        <f t="shared" si="1"/>
        <v>8.64</v>
      </c>
      <c r="K56" s="115"/>
    </row>
    <row r="57" spans="1:11" ht="24">
      <c r="A57" s="114"/>
      <c r="B57" s="107">
        <v>1</v>
      </c>
      <c r="C57" s="10" t="s">
        <v>744</v>
      </c>
      <c r="D57" s="118" t="s">
        <v>744</v>
      </c>
      <c r="E57" s="118" t="s">
        <v>26</v>
      </c>
      <c r="F57" s="142"/>
      <c r="G57" s="143"/>
      <c r="H57" s="11" t="s">
        <v>745</v>
      </c>
      <c r="I57" s="14">
        <v>2.78</v>
      </c>
      <c r="J57" s="109">
        <f t="shared" si="1"/>
        <v>2.78</v>
      </c>
      <c r="K57" s="115"/>
    </row>
    <row r="58" spans="1:11" ht="45.75" customHeight="1">
      <c r="A58" s="114"/>
      <c r="B58" s="107">
        <v>1</v>
      </c>
      <c r="C58" s="10" t="s">
        <v>746</v>
      </c>
      <c r="D58" s="118" t="s">
        <v>803</v>
      </c>
      <c r="E58" s="118" t="s">
        <v>747</v>
      </c>
      <c r="F58" s="142" t="s">
        <v>107</v>
      </c>
      <c r="G58" s="143"/>
      <c r="H58" s="11" t="s">
        <v>748</v>
      </c>
      <c r="I58" s="14">
        <v>0.97</v>
      </c>
      <c r="J58" s="109">
        <f t="shared" si="1"/>
        <v>0.97</v>
      </c>
      <c r="K58" s="115"/>
    </row>
    <row r="59" spans="1:11" ht="45.75" customHeight="1">
      <c r="A59" s="114"/>
      <c r="B59" s="107">
        <v>2</v>
      </c>
      <c r="C59" s="10" t="s">
        <v>746</v>
      </c>
      <c r="D59" s="118" t="s">
        <v>803</v>
      </c>
      <c r="E59" s="118" t="s">
        <v>747</v>
      </c>
      <c r="F59" s="142" t="s">
        <v>265</v>
      </c>
      <c r="G59" s="143"/>
      <c r="H59" s="11" t="s">
        <v>748</v>
      </c>
      <c r="I59" s="14">
        <v>0.97</v>
      </c>
      <c r="J59" s="109">
        <f t="shared" si="1"/>
        <v>1.94</v>
      </c>
      <c r="K59" s="115"/>
    </row>
    <row r="60" spans="1:11" ht="45.75" customHeight="1">
      <c r="A60" s="114"/>
      <c r="B60" s="107">
        <v>2</v>
      </c>
      <c r="C60" s="10" t="s">
        <v>746</v>
      </c>
      <c r="D60" s="118" t="s">
        <v>803</v>
      </c>
      <c r="E60" s="118" t="s">
        <v>747</v>
      </c>
      <c r="F60" s="142" t="s">
        <v>269</v>
      </c>
      <c r="G60" s="143"/>
      <c r="H60" s="11" t="s">
        <v>748</v>
      </c>
      <c r="I60" s="14">
        <v>0.97</v>
      </c>
      <c r="J60" s="109">
        <f t="shared" si="1"/>
        <v>1.94</v>
      </c>
      <c r="K60" s="115"/>
    </row>
    <row r="61" spans="1:11" ht="45.75" customHeight="1">
      <c r="A61" s="114"/>
      <c r="B61" s="107">
        <v>2</v>
      </c>
      <c r="C61" s="10" t="s">
        <v>746</v>
      </c>
      <c r="D61" s="118" t="s">
        <v>803</v>
      </c>
      <c r="E61" s="118" t="s">
        <v>747</v>
      </c>
      <c r="F61" s="142" t="s">
        <v>663</v>
      </c>
      <c r="G61" s="143"/>
      <c r="H61" s="11" t="s">
        <v>748</v>
      </c>
      <c r="I61" s="14">
        <v>0.97</v>
      </c>
      <c r="J61" s="109">
        <f t="shared" si="1"/>
        <v>1.94</v>
      </c>
      <c r="K61" s="115"/>
    </row>
    <row r="62" spans="1:11" ht="24">
      <c r="A62" s="114"/>
      <c r="B62" s="107">
        <v>5</v>
      </c>
      <c r="C62" s="10" t="s">
        <v>567</v>
      </c>
      <c r="D62" s="118" t="s">
        <v>567</v>
      </c>
      <c r="E62" s="118" t="s">
        <v>107</v>
      </c>
      <c r="F62" s="142"/>
      <c r="G62" s="143"/>
      <c r="H62" s="11" t="s">
        <v>749</v>
      </c>
      <c r="I62" s="14">
        <v>0.57999999999999996</v>
      </c>
      <c r="J62" s="109">
        <f t="shared" si="1"/>
        <v>2.9</v>
      </c>
      <c r="K62" s="115"/>
    </row>
    <row r="63" spans="1:11" ht="24">
      <c r="A63" s="114"/>
      <c r="B63" s="107">
        <v>5</v>
      </c>
      <c r="C63" s="10" t="s">
        <v>567</v>
      </c>
      <c r="D63" s="118" t="s">
        <v>567</v>
      </c>
      <c r="E63" s="118" t="s">
        <v>263</v>
      </c>
      <c r="F63" s="142"/>
      <c r="G63" s="143"/>
      <c r="H63" s="11" t="s">
        <v>749</v>
      </c>
      <c r="I63" s="14">
        <v>0.57999999999999996</v>
      </c>
      <c r="J63" s="109">
        <f t="shared" si="1"/>
        <v>2.9</v>
      </c>
      <c r="K63" s="115"/>
    </row>
    <row r="64" spans="1:11" ht="24">
      <c r="A64" s="114"/>
      <c r="B64" s="107">
        <v>3</v>
      </c>
      <c r="C64" s="10" t="s">
        <v>567</v>
      </c>
      <c r="D64" s="118" t="s">
        <v>567</v>
      </c>
      <c r="E64" s="118" t="s">
        <v>265</v>
      </c>
      <c r="F64" s="142"/>
      <c r="G64" s="143"/>
      <c r="H64" s="11" t="s">
        <v>749</v>
      </c>
      <c r="I64" s="14">
        <v>0.57999999999999996</v>
      </c>
      <c r="J64" s="109">
        <f t="shared" si="1"/>
        <v>1.7399999999999998</v>
      </c>
      <c r="K64" s="115"/>
    </row>
    <row r="65" spans="1:11" ht="24">
      <c r="A65" s="114"/>
      <c r="B65" s="107">
        <v>5</v>
      </c>
      <c r="C65" s="10" t="s">
        <v>567</v>
      </c>
      <c r="D65" s="118" t="s">
        <v>567</v>
      </c>
      <c r="E65" s="118" t="s">
        <v>269</v>
      </c>
      <c r="F65" s="142"/>
      <c r="G65" s="143"/>
      <c r="H65" s="11" t="s">
        <v>749</v>
      </c>
      <c r="I65" s="14">
        <v>0.57999999999999996</v>
      </c>
      <c r="J65" s="109">
        <f t="shared" si="1"/>
        <v>2.9</v>
      </c>
      <c r="K65" s="115"/>
    </row>
    <row r="66" spans="1:11" ht="48">
      <c r="A66" s="114"/>
      <c r="B66" s="107">
        <v>2</v>
      </c>
      <c r="C66" s="10" t="s">
        <v>750</v>
      </c>
      <c r="D66" s="118" t="s">
        <v>750</v>
      </c>
      <c r="E66" s="118" t="s">
        <v>273</v>
      </c>
      <c r="F66" s="142"/>
      <c r="G66" s="143"/>
      <c r="H66" s="11" t="s">
        <v>751</v>
      </c>
      <c r="I66" s="14">
        <v>0.53</v>
      </c>
      <c r="J66" s="109">
        <f t="shared" si="1"/>
        <v>1.06</v>
      </c>
      <c r="K66" s="115"/>
    </row>
    <row r="67" spans="1:11" ht="48">
      <c r="A67" s="114"/>
      <c r="B67" s="107">
        <v>2</v>
      </c>
      <c r="C67" s="10" t="s">
        <v>750</v>
      </c>
      <c r="D67" s="118" t="s">
        <v>750</v>
      </c>
      <c r="E67" s="118" t="s">
        <v>271</v>
      </c>
      <c r="F67" s="142"/>
      <c r="G67" s="143"/>
      <c r="H67" s="11" t="s">
        <v>751</v>
      </c>
      <c r="I67" s="14">
        <v>0.53</v>
      </c>
      <c r="J67" s="109">
        <f t="shared" si="1"/>
        <v>1.06</v>
      </c>
      <c r="K67" s="115"/>
    </row>
    <row r="68" spans="1:11">
      <c r="A68" s="114"/>
      <c r="B68" s="107">
        <v>30</v>
      </c>
      <c r="C68" s="10" t="s">
        <v>656</v>
      </c>
      <c r="D68" s="118" t="s">
        <v>656</v>
      </c>
      <c r="E68" s="118" t="s">
        <v>23</v>
      </c>
      <c r="F68" s="142"/>
      <c r="G68" s="143"/>
      <c r="H68" s="11" t="s">
        <v>658</v>
      </c>
      <c r="I68" s="14">
        <v>0.17</v>
      </c>
      <c r="J68" s="109">
        <f t="shared" si="1"/>
        <v>5.1000000000000005</v>
      </c>
      <c r="K68" s="115"/>
    </row>
    <row r="69" spans="1:11">
      <c r="A69" s="114"/>
      <c r="B69" s="107">
        <v>50</v>
      </c>
      <c r="C69" s="10" t="s">
        <v>656</v>
      </c>
      <c r="D69" s="118" t="s">
        <v>656</v>
      </c>
      <c r="E69" s="118" t="s">
        <v>25</v>
      </c>
      <c r="F69" s="142"/>
      <c r="G69" s="143"/>
      <c r="H69" s="11" t="s">
        <v>658</v>
      </c>
      <c r="I69" s="14">
        <v>0.17</v>
      </c>
      <c r="J69" s="109">
        <f t="shared" si="1"/>
        <v>8.5</v>
      </c>
      <c r="K69" s="115"/>
    </row>
    <row r="70" spans="1:11">
      <c r="A70" s="114"/>
      <c r="B70" s="107">
        <v>100</v>
      </c>
      <c r="C70" s="10" t="s">
        <v>656</v>
      </c>
      <c r="D70" s="118" t="s">
        <v>656</v>
      </c>
      <c r="E70" s="118" t="s">
        <v>26</v>
      </c>
      <c r="F70" s="142"/>
      <c r="G70" s="143"/>
      <c r="H70" s="11" t="s">
        <v>658</v>
      </c>
      <c r="I70" s="14">
        <v>0.17</v>
      </c>
      <c r="J70" s="109">
        <f t="shared" si="1"/>
        <v>17</v>
      </c>
      <c r="K70" s="115"/>
    </row>
    <row r="71" spans="1:11">
      <c r="A71" s="114"/>
      <c r="B71" s="107">
        <v>20</v>
      </c>
      <c r="C71" s="10" t="s">
        <v>656</v>
      </c>
      <c r="D71" s="118" t="s">
        <v>656</v>
      </c>
      <c r="E71" s="118" t="s">
        <v>27</v>
      </c>
      <c r="F71" s="142"/>
      <c r="G71" s="143"/>
      <c r="H71" s="11" t="s">
        <v>658</v>
      </c>
      <c r="I71" s="14">
        <v>0.17</v>
      </c>
      <c r="J71" s="109">
        <f t="shared" si="1"/>
        <v>3.4000000000000004</v>
      </c>
      <c r="K71" s="115"/>
    </row>
    <row r="72" spans="1:11" ht="24">
      <c r="A72" s="114"/>
      <c r="B72" s="107">
        <v>1</v>
      </c>
      <c r="C72" s="10" t="s">
        <v>752</v>
      </c>
      <c r="D72" s="118" t="s">
        <v>752</v>
      </c>
      <c r="E72" s="118" t="s">
        <v>26</v>
      </c>
      <c r="F72" s="142"/>
      <c r="G72" s="143"/>
      <c r="H72" s="11" t="s">
        <v>753</v>
      </c>
      <c r="I72" s="14">
        <v>1.81</v>
      </c>
      <c r="J72" s="109">
        <f t="shared" si="1"/>
        <v>1.81</v>
      </c>
      <c r="K72" s="115"/>
    </row>
    <row r="73" spans="1:11" ht="24">
      <c r="A73" s="114"/>
      <c r="B73" s="107">
        <v>1</v>
      </c>
      <c r="C73" s="10" t="s">
        <v>752</v>
      </c>
      <c r="D73" s="118" t="s">
        <v>752</v>
      </c>
      <c r="E73" s="118" t="s">
        <v>27</v>
      </c>
      <c r="F73" s="142"/>
      <c r="G73" s="143"/>
      <c r="H73" s="11" t="s">
        <v>753</v>
      </c>
      <c r="I73" s="14">
        <v>1.81</v>
      </c>
      <c r="J73" s="109">
        <f t="shared" si="1"/>
        <v>1.81</v>
      </c>
      <c r="K73" s="115"/>
    </row>
    <row r="74" spans="1:11" ht="24">
      <c r="A74" s="114"/>
      <c r="B74" s="107">
        <v>1</v>
      </c>
      <c r="C74" s="10" t="s">
        <v>754</v>
      </c>
      <c r="D74" s="118" t="s">
        <v>804</v>
      </c>
      <c r="E74" s="118" t="s">
        <v>673</v>
      </c>
      <c r="F74" s="142" t="s">
        <v>232</v>
      </c>
      <c r="G74" s="143"/>
      <c r="H74" s="11" t="s">
        <v>755</v>
      </c>
      <c r="I74" s="14">
        <v>1.35</v>
      </c>
      <c r="J74" s="109">
        <f t="shared" si="1"/>
        <v>1.35</v>
      </c>
      <c r="K74" s="115"/>
    </row>
    <row r="75" spans="1:11" ht="24">
      <c r="A75" s="114"/>
      <c r="B75" s="107">
        <v>1</v>
      </c>
      <c r="C75" s="10" t="s">
        <v>754</v>
      </c>
      <c r="D75" s="118" t="s">
        <v>804</v>
      </c>
      <c r="E75" s="118" t="s">
        <v>271</v>
      </c>
      <c r="F75" s="142" t="s">
        <v>230</v>
      </c>
      <c r="G75" s="143"/>
      <c r="H75" s="11" t="s">
        <v>755</v>
      </c>
      <c r="I75" s="14">
        <v>1.35</v>
      </c>
      <c r="J75" s="109">
        <f t="shared" si="1"/>
        <v>1.35</v>
      </c>
      <c r="K75" s="115"/>
    </row>
    <row r="76" spans="1:11" ht="24">
      <c r="A76" s="114"/>
      <c r="B76" s="107">
        <v>1</v>
      </c>
      <c r="C76" s="10" t="s">
        <v>754</v>
      </c>
      <c r="D76" s="118" t="s">
        <v>804</v>
      </c>
      <c r="E76" s="118" t="s">
        <v>271</v>
      </c>
      <c r="F76" s="142" t="s">
        <v>231</v>
      </c>
      <c r="G76" s="143"/>
      <c r="H76" s="11" t="s">
        <v>755</v>
      </c>
      <c r="I76" s="14">
        <v>1.35</v>
      </c>
      <c r="J76" s="109">
        <f t="shared" si="1"/>
        <v>1.35</v>
      </c>
      <c r="K76" s="115"/>
    </row>
    <row r="77" spans="1:11" ht="24">
      <c r="A77" s="114"/>
      <c r="B77" s="107">
        <v>1</v>
      </c>
      <c r="C77" s="10" t="s">
        <v>754</v>
      </c>
      <c r="D77" s="118" t="s">
        <v>804</v>
      </c>
      <c r="E77" s="118" t="s">
        <v>271</v>
      </c>
      <c r="F77" s="142" t="s">
        <v>232</v>
      </c>
      <c r="G77" s="143"/>
      <c r="H77" s="11" t="s">
        <v>755</v>
      </c>
      <c r="I77" s="14">
        <v>1.35</v>
      </c>
      <c r="J77" s="109">
        <f t="shared" si="1"/>
        <v>1.35</v>
      </c>
      <c r="K77" s="115"/>
    </row>
    <row r="78" spans="1:11" ht="24">
      <c r="A78" s="114"/>
      <c r="B78" s="107">
        <v>1</v>
      </c>
      <c r="C78" s="10" t="s">
        <v>756</v>
      </c>
      <c r="D78" s="118" t="s">
        <v>805</v>
      </c>
      <c r="E78" s="118" t="s">
        <v>635</v>
      </c>
      <c r="F78" s="142" t="s">
        <v>26</v>
      </c>
      <c r="G78" s="143"/>
      <c r="H78" s="11" t="s">
        <v>757</v>
      </c>
      <c r="I78" s="14">
        <v>2.14</v>
      </c>
      <c r="J78" s="109">
        <f t="shared" si="1"/>
        <v>2.14</v>
      </c>
      <c r="K78" s="115"/>
    </row>
    <row r="79" spans="1:11" ht="24">
      <c r="A79" s="114"/>
      <c r="B79" s="107">
        <v>1</v>
      </c>
      <c r="C79" s="10" t="s">
        <v>758</v>
      </c>
      <c r="D79" s="118" t="s">
        <v>758</v>
      </c>
      <c r="E79" s="118" t="s">
        <v>26</v>
      </c>
      <c r="F79" s="142" t="s">
        <v>528</v>
      </c>
      <c r="G79" s="143"/>
      <c r="H79" s="11" t="s">
        <v>759</v>
      </c>
      <c r="I79" s="14">
        <v>2.36</v>
      </c>
      <c r="J79" s="109">
        <f t="shared" si="1"/>
        <v>2.36</v>
      </c>
      <c r="K79" s="115"/>
    </row>
    <row r="80" spans="1:11" ht="24">
      <c r="A80" s="114"/>
      <c r="B80" s="107">
        <v>30</v>
      </c>
      <c r="C80" s="10" t="s">
        <v>125</v>
      </c>
      <c r="D80" s="118" t="s">
        <v>125</v>
      </c>
      <c r="E80" s="118" t="s">
        <v>107</v>
      </c>
      <c r="F80" s="142"/>
      <c r="G80" s="143"/>
      <c r="H80" s="11" t="s">
        <v>760</v>
      </c>
      <c r="I80" s="14">
        <v>0.24</v>
      </c>
      <c r="J80" s="109">
        <f t="shared" si="1"/>
        <v>7.1999999999999993</v>
      </c>
      <c r="K80" s="115"/>
    </row>
    <row r="81" spans="1:11" ht="24">
      <c r="A81" s="114"/>
      <c r="B81" s="107">
        <v>20</v>
      </c>
      <c r="C81" s="10" t="s">
        <v>120</v>
      </c>
      <c r="D81" s="118" t="s">
        <v>120</v>
      </c>
      <c r="E81" s="118"/>
      <c r="F81" s="142"/>
      <c r="G81" s="143"/>
      <c r="H81" s="11" t="s">
        <v>761</v>
      </c>
      <c r="I81" s="14">
        <v>0.18</v>
      </c>
      <c r="J81" s="109">
        <f t="shared" si="1"/>
        <v>3.5999999999999996</v>
      </c>
      <c r="K81" s="115"/>
    </row>
    <row r="82" spans="1:11" ht="24">
      <c r="A82" s="114"/>
      <c r="B82" s="107">
        <v>40</v>
      </c>
      <c r="C82" s="10" t="s">
        <v>122</v>
      </c>
      <c r="D82" s="118" t="s">
        <v>122</v>
      </c>
      <c r="E82" s="118" t="s">
        <v>239</v>
      </c>
      <c r="F82" s="142"/>
      <c r="G82" s="143"/>
      <c r="H82" s="11" t="s">
        <v>762</v>
      </c>
      <c r="I82" s="14">
        <v>0.57999999999999996</v>
      </c>
      <c r="J82" s="109">
        <f t="shared" si="1"/>
        <v>23.2</v>
      </c>
      <c r="K82" s="115"/>
    </row>
    <row r="83" spans="1:11" ht="24">
      <c r="A83" s="114"/>
      <c r="B83" s="107">
        <v>5</v>
      </c>
      <c r="C83" s="10" t="s">
        <v>122</v>
      </c>
      <c r="D83" s="118" t="s">
        <v>122</v>
      </c>
      <c r="E83" s="118" t="s">
        <v>763</v>
      </c>
      <c r="F83" s="142"/>
      <c r="G83" s="143"/>
      <c r="H83" s="11" t="s">
        <v>762</v>
      </c>
      <c r="I83" s="14">
        <v>0.57999999999999996</v>
      </c>
      <c r="J83" s="109">
        <f t="shared" si="1"/>
        <v>2.9</v>
      </c>
      <c r="K83" s="115"/>
    </row>
    <row r="84" spans="1:11" ht="24">
      <c r="A84" s="114"/>
      <c r="B84" s="107">
        <v>5</v>
      </c>
      <c r="C84" s="10" t="s">
        <v>764</v>
      </c>
      <c r="D84" s="118" t="s">
        <v>764</v>
      </c>
      <c r="E84" s="118" t="s">
        <v>348</v>
      </c>
      <c r="F84" s="142"/>
      <c r="G84" s="143"/>
      <c r="H84" s="11" t="s">
        <v>765</v>
      </c>
      <c r="I84" s="14">
        <v>0.57999999999999996</v>
      </c>
      <c r="J84" s="109">
        <f t="shared" si="1"/>
        <v>2.9</v>
      </c>
      <c r="K84" s="115"/>
    </row>
    <row r="85" spans="1:11" ht="24">
      <c r="A85" s="114"/>
      <c r="B85" s="107">
        <v>5</v>
      </c>
      <c r="C85" s="10" t="s">
        <v>764</v>
      </c>
      <c r="D85" s="118" t="s">
        <v>764</v>
      </c>
      <c r="E85" s="118" t="s">
        <v>763</v>
      </c>
      <c r="F85" s="142"/>
      <c r="G85" s="143"/>
      <c r="H85" s="11" t="s">
        <v>765</v>
      </c>
      <c r="I85" s="14">
        <v>0.57999999999999996</v>
      </c>
      <c r="J85" s="109">
        <f t="shared" si="1"/>
        <v>2.9</v>
      </c>
      <c r="K85" s="115"/>
    </row>
    <row r="86" spans="1:11" ht="24">
      <c r="A86" s="114"/>
      <c r="B86" s="107">
        <v>5</v>
      </c>
      <c r="C86" s="10" t="s">
        <v>764</v>
      </c>
      <c r="D86" s="118" t="s">
        <v>764</v>
      </c>
      <c r="E86" s="118" t="s">
        <v>766</v>
      </c>
      <c r="F86" s="142"/>
      <c r="G86" s="143"/>
      <c r="H86" s="11" t="s">
        <v>765</v>
      </c>
      <c r="I86" s="14">
        <v>0.57999999999999996</v>
      </c>
      <c r="J86" s="109">
        <f t="shared" ref="J86:J115" si="2">I86*B86</f>
        <v>2.9</v>
      </c>
      <c r="K86" s="115"/>
    </row>
    <row r="87" spans="1:11">
      <c r="A87" s="114"/>
      <c r="B87" s="107">
        <v>3</v>
      </c>
      <c r="C87" s="10" t="s">
        <v>767</v>
      </c>
      <c r="D87" s="118" t="s">
        <v>767</v>
      </c>
      <c r="E87" s="118"/>
      <c r="F87" s="142"/>
      <c r="G87" s="143"/>
      <c r="H87" s="11" t="s">
        <v>768</v>
      </c>
      <c r="I87" s="14">
        <v>0.9</v>
      </c>
      <c r="J87" s="109">
        <f t="shared" si="2"/>
        <v>2.7</v>
      </c>
      <c r="K87" s="115"/>
    </row>
    <row r="88" spans="1:11" ht="24">
      <c r="A88" s="114"/>
      <c r="B88" s="107">
        <v>1</v>
      </c>
      <c r="C88" s="10" t="s">
        <v>769</v>
      </c>
      <c r="D88" s="118" t="s">
        <v>769</v>
      </c>
      <c r="E88" s="118" t="s">
        <v>107</v>
      </c>
      <c r="F88" s="142"/>
      <c r="G88" s="143"/>
      <c r="H88" s="11" t="s">
        <v>770</v>
      </c>
      <c r="I88" s="14">
        <v>0.72</v>
      </c>
      <c r="J88" s="109">
        <f t="shared" si="2"/>
        <v>0.72</v>
      </c>
      <c r="K88" s="115"/>
    </row>
    <row r="89" spans="1:11" ht="24">
      <c r="A89" s="114"/>
      <c r="B89" s="107">
        <v>2</v>
      </c>
      <c r="C89" s="10" t="s">
        <v>769</v>
      </c>
      <c r="D89" s="118" t="s">
        <v>769</v>
      </c>
      <c r="E89" s="118" t="s">
        <v>212</v>
      </c>
      <c r="F89" s="142"/>
      <c r="G89" s="143"/>
      <c r="H89" s="11" t="s">
        <v>770</v>
      </c>
      <c r="I89" s="14">
        <v>0.72</v>
      </c>
      <c r="J89" s="109">
        <f t="shared" si="2"/>
        <v>1.44</v>
      </c>
      <c r="K89" s="115"/>
    </row>
    <row r="90" spans="1:11" ht="12" customHeight="1">
      <c r="A90" s="114"/>
      <c r="B90" s="107">
        <v>2</v>
      </c>
      <c r="C90" s="10" t="s">
        <v>649</v>
      </c>
      <c r="D90" s="118" t="s">
        <v>649</v>
      </c>
      <c r="E90" s="118" t="s">
        <v>29</v>
      </c>
      <c r="F90" s="142"/>
      <c r="G90" s="143"/>
      <c r="H90" s="11" t="s">
        <v>652</v>
      </c>
      <c r="I90" s="14">
        <v>1.51</v>
      </c>
      <c r="J90" s="109">
        <f t="shared" si="2"/>
        <v>3.02</v>
      </c>
      <c r="K90" s="115"/>
    </row>
    <row r="91" spans="1:11" ht="12" customHeight="1">
      <c r="A91" s="114"/>
      <c r="B91" s="107">
        <v>2</v>
      </c>
      <c r="C91" s="10" t="s">
        <v>65</v>
      </c>
      <c r="D91" s="118" t="s">
        <v>65</v>
      </c>
      <c r="E91" s="118" t="s">
        <v>23</v>
      </c>
      <c r="F91" s="142"/>
      <c r="G91" s="143"/>
      <c r="H91" s="11" t="s">
        <v>771</v>
      </c>
      <c r="I91" s="14">
        <v>1.56</v>
      </c>
      <c r="J91" s="109">
        <f t="shared" si="2"/>
        <v>3.12</v>
      </c>
      <c r="K91" s="115"/>
    </row>
    <row r="92" spans="1:11" ht="12" customHeight="1">
      <c r="A92" s="114"/>
      <c r="B92" s="107">
        <v>2</v>
      </c>
      <c r="C92" s="10" t="s">
        <v>65</v>
      </c>
      <c r="D92" s="118" t="s">
        <v>65</v>
      </c>
      <c r="E92" s="118" t="s">
        <v>25</v>
      </c>
      <c r="F92" s="142"/>
      <c r="G92" s="143"/>
      <c r="H92" s="11" t="s">
        <v>771</v>
      </c>
      <c r="I92" s="14">
        <v>1.56</v>
      </c>
      <c r="J92" s="109">
        <f t="shared" si="2"/>
        <v>3.12</v>
      </c>
      <c r="K92" s="115"/>
    </row>
    <row r="93" spans="1:11" ht="12" customHeight="1">
      <c r="A93" s="114"/>
      <c r="B93" s="107">
        <v>2</v>
      </c>
      <c r="C93" s="10" t="s">
        <v>65</v>
      </c>
      <c r="D93" s="118" t="s">
        <v>65</v>
      </c>
      <c r="E93" s="118" t="s">
        <v>26</v>
      </c>
      <c r="F93" s="142"/>
      <c r="G93" s="143"/>
      <c r="H93" s="11" t="s">
        <v>771</v>
      </c>
      <c r="I93" s="14">
        <v>1.56</v>
      </c>
      <c r="J93" s="109">
        <f t="shared" si="2"/>
        <v>3.12</v>
      </c>
      <c r="K93" s="115"/>
    </row>
    <row r="94" spans="1:11" ht="12" customHeight="1">
      <c r="A94" s="114"/>
      <c r="B94" s="107">
        <v>2</v>
      </c>
      <c r="C94" s="10" t="s">
        <v>65</v>
      </c>
      <c r="D94" s="118" t="s">
        <v>65</v>
      </c>
      <c r="E94" s="118" t="s">
        <v>27</v>
      </c>
      <c r="F94" s="142"/>
      <c r="G94" s="143"/>
      <c r="H94" s="11" t="s">
        <v>771</v>
      </c>
      <c r="I94" s="14">
        <v>1.56</v>
      </c>
      <c r="J94" s="109">
        <f t="shared" si="2"/>
        <v>3.12</v>
      </c>
      <c r="K94" s="115"/>
    </row>
    <row r="95" spans="1:11">
      <c r="A95" s="114"/>
      <c r="B95" s="107">
        <v>2</v>
      </c>
      <c r="C95" s="10" t="s">
        <v>772</v>
      </c>
      <c r="D95" s="118" t="s">
        <v>772</v>
      </c>
      <c r="E95" s="118" t="s">
        <v>27</v>
      </c>
      <c r="F95" s="142" t="s">
        <v>273</v>
      </c>
      <c r="G95" s="143"/>
      <c r="H95" s="11" t="s">
        <v>773</v>
      </c>
      <c r="I95" s="14">
        <v>1.95</v>
      </c>
      <c r="J95" s="109">
        <f t="shared" si="2"/>
        <v>3.9</v>
      </c>
      <c r="K95" s="115"/>
    </row>
    <row r="96" spans="1:11">
      <c r="A96" s="114"/>
      <c r="B96" s="107">
        <v>2</v>
      </c>
      <c r="C96" s="10" t="s">
        <v>774</v>
      </c>
      <c r="D96" s="118" t="s">
        <v>774</v>
      </c>
      <c r="E96" s="118" t="s">
        <v>67</v>
      </c>
      <c r="F96" s="142" t="s">
        <v>272</v>
      </c>
      <c r="G96" s="143"/>
      <c r="H96" s="11" t="s">
        <v>775</v>
      </c>
      <c r="I96" s="14">
        <v>2.0499999999999998</v>
      </c>
      <c r="J96" s="109">
        <f t="shared" si="2"/>
        <v>4.0999999999999996</v>
      </c>
      <c r="K96" s="115"/>
    </row>
    <row r="97" spans="1:11" ht="36">
      <c r="A97" s="114"/>
      <c r="B97" s="107">
        <v>2</v>
      </c>
      <c r="C97" s="10" t="s">
        <v>776</v>
      </c>
      <c r="D97" s="118" t="s">
        <v>806</v>
      </c>
      <c r="E97" s="118" t="s">
        <v>25</v>
      </c>
      <c r="F97" s="142"/>
      <c r="G97" s="143"/>
      <c r="H97" s="11" t="s">
        <v>777</v>
      </c>
      <c r="I97" s="14">
        <v>7.24</v>
      </c>
      <c r="J97" s="109">
        <f t="shared" si="2"/>
        <v>14.48</v>
      </c>
      <c r="K97" s="115"/>
    </row>
    <row r="98" spans="1:11" ht="36">
      <c r="A98" s="114"/>
      <c r="B98" s="134">
        <v>0</v>
      </c>
      <c r="C98" s="135" t="s">
        <v>776</v>
      </c>
      <c r="D98" s="136" t="s">
        <v>807</v>
      </c>
      <c r="E98" s="136" t="s">
        <v>26</v>
      </c>
      <c r="F98" s="144"/>
      <c r="G98" s="145"/>
      <c r="H98" s="137" t="s">
        <v>777</v>
      </c>
      <c r="I98" s="138">
        <v>7.73</v>
      </c>
      <c r="J98" s="139">
        <f t="shared" si="2"/>
        <v>0</v>
      </c>
      <c r="K98" s="115"/>
    </row>
    <row r="99" spans="1:11" ht="24">
      <c r="A99" s="114"/>
      <c r="B99" s="107">
        <v>1</v>
      </c>
      <c r="C99" s="10" t="s">
        <v>778</v>
      </c>
      <c r="D99" s="118" t="s">
        <v>808</v>
      </c>
      <c r="E99" s="118" t="s">
        <v>26</v>
      </c>
      <c r="F99" s="142"/>
      <c r="G99" s="143"/>
      <c r="H99" s="11" t="s">
        <v>779</v>
      </c>
      <c r="I99" s="14">
        <v>2.35</v>
      </c>
      <c r="J99" s="109">
        <f t="shared" si="2"/>
        <v>2.35</v>
      </c>
      <c r="K99" s="115"/>
    </row>
    <row r="100" spans="1:11" ht="24">
      <c r="A100" s="114"/>
      <c r="B100" s="107">
        <v>1</v>
      </c>
      <c r="C100" s="10" t="s">
        <v>778</v>
      </c>
      <c r="D100" s="118" t="s">
        <v>809</v>
      </c>
      <c r="E100" s="118" t="s">
        <v>27</v>
      </c>
      <c r="F100" s="142"/>
      <c r="G100" s="143"/>
      <c r="H100" s="11" t="s">
        <v>779</v>
      </c>
      <c r="I100" s="14">
        <v>2.35</v>
      </c>
      <c r="J100" s="109">
        <f t="shared" si="2"/>
        <v>2.35</v>
      </c>
      <c r="K100" s="115"/>
    </row>
    <row r="101" spans="1:11" ht="24">
      <c r="A101" s="114"/>
      <c r="B101" s="107">
        <v>2</v>
      </c>
      <c r="C101" s="10" t="s">
        <v>780</v>
      </c>
      <c r="D101" s="118" t="s">
        <v>810</v>
      </c>
      <c r="E101" s="118" t="s">
        <v>27</v>
      </c>
      <c r="F101" s="142"/>
      <c r="G101" s="143"/>
      <c r="H101" s="11" t="s">
        <v>781</v>
      </c>
      <c r="I101" s="14">
        <v>2.44</v>
      </c>
      <c r="J101" s="109">
        <f t="shared" si="2"/>
        <v>4.88</v>
      </c>
      <c r="K101" s="115"/>
    </row>
    <row r="102" spans="1:11" ht="36">
      <c r="A102" s="114"/>
      <c r="B102" s="107">
        <v>2</v>
      </c>
      <c r="C102" s="10" t="s">
        <v>782</v>
      </c>
      <c r="D102" s="118" t="s">
        <v>811</v>
      </c>
      <c r="E102" s="118" t="s">
        <v>239</v>
      </c>
      <c r="F102" s="142" t="s">
        <v>26</v>
      </c>
      <c r="G102" s="143"/>
      <c r="H102" s="11" t="s">
        <v>783</v>
      </c>
      <c r="I102" s="14">
        <v>5.48</v>
      </c>
      <c r="J102" s="109">
        <f t="shared" si="2"/>
        <v>10.96</v>
      </c>
      <c r="K102" s="115"/>
    </row>
    <row r="103" spans="1:11" ht="24">
      <c r="A103" s="114"/>
      <c r="B103" s="107">
        <v>2</v>
      </c>
      <c r="C103" s="10" t="s">
        <v>784</v>
      </c>
      <c r="D103" s="118" t="s">
        <v>784</v>
      </c>
      <c r="E103" s="118" t="s">
        <v>25</v>
      </c>
      <c r="F103" s="142" t="s">
        <v>107</v>
      </c>
      <c r="G103" s="143"/>
      <c r="H103" s="11" t="s">
        <v>821</v>
      </c>
      <c r="I103" s="14">
        <v>0.28000000000000003</v>
      </c>
      <c r="J103" s="109">
        <f t="shared" si="2"/>
        <v>0.56000000000000005</v>
      </c>
      <c r="K103" s="115"/>
    </row>
    <row r="104" spans="1:11" ht="24">
      <c r="A104" s="114"/>
      <c r="B104" s="107">
        <v>2</v>
      </c>
      <c r="C104" s="10" t="s">
        <v>784</v>
      </c>
      <c r="D104" s="118" t="s">
        <v>784</v>
      </c>
      <c r="E104" s="118" t="s">
        <v>25</v>
      </c>
      <c r="F104" s="142" t="s">
        <v>212</v>
      </c>
      <c r="G104" s="143"/>
      <c r="H104" s="11" t="s">
        <v>821</v>
      </c>
      <c r="I104" s="14">
        <v>0.28000000000000003</v>
      </c>
      <c r="J104" s="109">
        <f t="shared" si="2"/>
        <v>0.56000000000000005</v>
      </c>
      <c r="K104" s="115"/>
    </row>
    <row r="105" spans="1:11" ht="60">
      <c r="A105" s="114"/>
      <c r="B105" s="107">
        <v>1</v>
      </c>
      <c r="C105" s="10" t="s">
        <v>785</v>
      </c>
      <c r="D105" s="118" t="s">
        <v>812</v>
      </c>
      <c r="E105" s="118" t="s">
        <v>207</v>
      </c>
      <c r="F105" s="142" t="s">
        <v>786</v>
      </c>
      <c r="G105" s="143"/>
      <c r="H105" s="11" t="s">
        <v>787</v>
      </c>
      <c r="I105" s="14">
        <v>28.16</v>
      </c>
      <c r="J105" s="109">
        <f t="shared" si="2"/>
        <v>28.16</v>
      </c>
      <c r="K105" s="115"/>
    </row>
    <row r="106" spans="1:11" ht="24">
      <c r="A106" s="114"/>
      <c r="B106" s="107">
        <v>1</v>
      </c>
      <c r="C106" s="10" t="s">
        <v>788</v>
      </c>
      <c r="D106" s="118" t="s">
        <v>788</v>
      </c>
      <c r="E106" s="118" t="s">
        <v>239</v>
      </c>
      <c r="F106" s="142" t="s">
        <v>25</v>
      </c>
      <c r="G106" s="143"/>
      <c r="H106" s="11" t="s">
        <v>789</v>
      </c>
      <c r="I106" s="14">
        <v>2.54</v>
      </c>
      <c r="J106" s="109">
        <f t="shared" si="2"/>
        <v>2.54</v>
      </c>
      <c r="K106" s="115"/>
    </row>
    <row r="107" spans="1:11" ht="24">
      <c r="A107" s="114"/>
      <c r="B107" s="107">
        <v>1</v>
      </c>
      <c r="C107" s="10" t="s">
        <v>788</v>
      </c>
      <c r="D107" s="118" t="s">
        <v>788</v>
      </c>
      <c r="E107" s="118" t="s">
        <v>239</v>
      </c>
      <c r="F107" s="142" t="s">
        <v>26</v>
      </c>
      <c r="G107" s="143"/>
      <c r="H107" s="11" t="s">
        <v>789</v>
      </c>
      <c r="I107" s="14">
        <v>2.54</v>
      </c>
      <c r="J107" s="109">
        <f t="shared" si="2"/>
        <v>2.54</v>
      </c>
      <c r="K107" s="115"/>
    </row>
    <row r="108" spans="1:11" ht="24" customHeight="1">
      <c r="A108" s="114"/>
      <c r="B108" s="134">
        <v>0</v>
      </c>
      <c r="C108" s="135" t="s">
        <v>790</v>
      </c>
      <c r="D108" s="136" t="s">
        <v>813</v>
      </c>
      <c r="E108" s="136" t="s">
        <v>791</v>
      </c>
      <c r="F108" s="144"/>
      <c r="G108" s="145"/>
      <c r="H108" s="137" t="s">
        <v>792</v>
      </c>
      <c r="I108" s="138">
        <v>8.51</v>
      </c>
      <c r="J108" s="139">
        <f t="shared" si="2"/>
        <v>0</v>
      </c>
      <c r="K108" s="115"/>
    </row>
    <row r="109" spans="1:11" ht="35.25" customHeight="1">
      <c r="A109" s="114"/>
      <c r="B109" s="107">
        <v>1</v>
      </c>
      <c r="C109" s="10" t="s">
        <v>793</v>
      </c>
      <c r="D109" s="118" t="s">
        <v>814</v>
      </c>
      <c r="E109" s="118" t="s">
        <v>239</v>
      </c>
      <c r="F109" s="142" t="s">
        <v>794</v>
      </c>
      <c r="G109" s="143"/>
      <c r="H109" s="11" t="s">
        <v>795</v>
      </c>
      <c r="I109" s="14">
        <v>2.5</v>
      </c>
      <c r="J109" s="109">
        <f t="shared" si="2"/>
        <v>2.5</v>
      </c>
      <c r="K109" s="115"/>
    </row>
    <row r="110" spans="1:11" ht="35.25" customHeight="1">
      <c r="A110" s="114"/>
      <c r="B110" s="107">
        <v>1</v>
      </c>
      <c r="C110" s="10" t="s">
        <v>793</v>
      </c>
      <c r="D110" s="118" t="s">
        <v>815</v>
      </c>
      <c r="E110" s="118" t="s">
        <v>239</v>
      </c>
      <c r="F110" s="142" t="s">
        <v>796</v>
      </c>
      <c r="G110" s="143"/>
      <c r="H110" s="11" t="s">
        <v>795</v>
      </c>
      <c r="I110" s="14">
        <v>2.5</v>
      </c>
      <c r="J110" s="109">
        <f t="shared" si="2"/>
        <v>2.5</v>
      </c>
      <c r="K110" s="115"/>
    </row>
    <row r="111" spans="1:11" ht="36">
      <c r="A111" s="114"/>
      <c r="B111" s="107">
        <v>1</v>
      </c>
      <c r="C111" s="10" t="s">
        <v>797</v>
      </c>
      <c r="D111" s="118" t="s">
        <v>797</v>
      </c>
      <c r="E111" s="118" t="s">
        <v>528</v>
      </c>
      <c r="F111" s="142"/>
      <c r="G111" s="143"/>
      <c r="H111" s="11" t="s">
        <v>798</v>
      </c>
      <c r="I111" s="14">
        <v>5.73</v>
      </c>
      <c r="J111" s="109">
        <f t="shared" si="2"/>
        <v>5.73</v>
      </c>
      <c r="K111" s="115"/>
    </row>
    <row r="112" spans="1:11" ht="24">
      <c r="A112" s="114"/>
      <c r="B112" s="107">
        <v>2</v>
      </c>
      <c r="C112" s="10" t="s">
        <v>799</v>
      </c>
      <c r="D112" s="118" t="s">
        <v>799</v>
      </c>
      <c r="E112" s="118" t="s">
        <v>29</v>
      </c>
      <c r="F112" s="142" t="s">
        <v>271</v>
      </c>
      <c r="G112" s="143"/>
      <c r="H112" s="11" t="s">
        <v>800</v>
      </c>
      <c r="I112" s="14">
        <v>1.88</v>
      </c>
      <c r="J112" s="109">
        <f t="shared" si="2"/>
        <v>3.76</v>
      </c>
      <c r="K112" s="115"/>
    </row>
    <row r="113" spans="1:11" ht="24">
      <c r="A113" s="114"/>
      <c r="B113" s="107">
        <v>2</v>
      </c>
      <c r="C113" s="10" t="s">
        <v>799</v>
      </c>
      <c r="D113" s="118" t="s">
        <v>799</v>
      </c>
      <c r="E113" s="118" t="s">
        <v>29</v>
      </c>
      <c r="F113" s="142" t="s">
        <v>728</v>
      </c>
      <c r="G113" s="143"/>
      <c r="H113" s="11" t="s">
        <v>800</v>
      </c>
      <c r="I113" s="14">
        <v>1.88</v>
      </c>
      <c r="J113" s="109">
        <f t="shared" si="2"/>
        <v>3.76</v>
      </c>
      <c r="K113" s="115"/>
    </row>
    <row r="114" spans="1:11" ht="24">
      <c r="A114" s="114"/>
      <c r="B114" s="107">
        <v>2</v>
      </c>
      <c r="C114" s="10" t="s">
        <v>801</v>
      </c>
      <c r="D114" s="118" t="s">
        <v>816</v>
      </c>
      <c r="E114" s="118" t="s">
        <v>25</v>
      </c>
      <c r="F114" s="142"/>
      <c r="G114" s="143"/>
      <c r="H114" s="11" t="s">
        <v>802</v>
      </c>
      <c r="I114" s="14">
        <v>3.56</v>
      </c>
      <c r="J114" s="109">
        <f t="shared" si="2"/>
        <v>7.12</v>
      </c>
      <c r="K114" s="115"/>
    </row>
    <row r="115" spans="1:11" ht="24">
      <c r="A115" s="114"/>
      <c r="B115" s="108">
        <v>2</v>
      </c>
      <c r="C115" s="12" t="s">
        <v>801</v>
      </c>
      <c r="D115" s="119" t="s">
        <v>817</v>
      </c>
      <c r="E115" s="119" t="s">
        <v>26</v>
      </c>
      <c r="F115" s="140"/>
      <c r="G115" s="141"/>
      <c r="H115" s="13" t="s">
        <v>802</v>
      </c>
      <c r="I115" s="15">
        <v>3.77</v>
      </c>
      <c r="J115" s="110">
        <f t="shared" si="2"/>
        <v>7.54</v>
      </c>
      <c r="K115" s="115"/>
    </row>
    <row r="116" spans="1:11">
      <c r="A116" s="114"/>
      <c r="B116" s="126"/>
      <c r="C116" s="126"/>
      <c r="D116" s="126"/>
      <c r="E116" s="126"/>
      <c r="F116" s="126"/>
      <c r="G116" s="126"/>
      <c r="H116" s="126"/>
      <c r="I116" s="127" t="s">
        <v>255</v>
      </c>
      <c r="J116" s="128">
        <f>SUM(J22:J115)</f>
        <v>362.75000000000017</v>
      </c>
      <c r="K116" s="115"/>
    </row>
    <row r="117" spans="1:11">
      <c r="A117" s="114"/>
      <c r="B117" s="126"/>
      <c r="C117" s="126"/>
      <c r="D117" s="126"/>
      <c r="E117" s="126"/>
      <c r="F117" s="126"/>
      <c r="G117" s="126"/>
      <c r="H117" s="126"/>
      <c r="I117" s="127" t="s">
        <v>830</v>
      </c>
      <c r="J117" s="128">
        <v>0</v>
      </c>
      <c r="K117" s="115"/>
    </row>
    <row r="118" spans="1:11" hidden="1" outlineLevel="1">
      <c r="A118" s="114"/>
      <c r="B118" s="126"/>
      <c r="C118" s="126"/>
      <c r="D118" s="126"/>
      <c r="E118" s="126"/>
      <c r="F118" s="126"/>
      <c r="G118" s="126"/>
      <c r="H118" s="126"/>
      <c r="I118" s="127" t="s">
        <v>185</v>
      </c>
      <c r="J118" s="128"/>
      <c r="K118" s="115"/>
    </row>
    <row r="119" spans="1:11" collapsed="1">
      <c r="A119" s="114"/>
      <c r="B119" s="126"/>
      <c r="C119" s="126"/>
      <c r="D119" s="126"/>
      <c r="E119" s="126"/>
      <c r="F119" s="126"/>
      <c r="G119" s="126"/>
      <c r="H119" s="126"/>
      <c r="I119" s="127" t="s">
        <v>257</v>
      </c>
      <c r="J119" s="128">
        <f>SUM(J116:J118)</f>
        <v>362.75000000000017</v>
      </c>
      <c r="K119" s="115"/>
    </row>
    <row r="120" spans="1:11">
      <c r="A120" s="6"/>
      <c r="B120" s="7"/>
      <c r="C120" s="7"/>
      <c r="D120" s="7"/>
      <c r="E120" s="7"/>
      <c r="F120" s="7"/>
      <c r="G120" s="7"/>
      <c r="H120" s="7" t="s">
        <v>818</v>
      </c>
      <c r="I120" s="7"/>
      <c r="J120" s="7"/>
      <c r="K120" s="8"/>
    </row>
    <row r="122" spans="1:11">
      <c r="H122" s="1" t="s">
        <v>822</v>
      </c>
      <c r="I122" s="91">
        <f>'Tax Invoice'!E14</f>
        <v>37.96</v>
      </c>
    </row>
    <row r="123" spans="1:11">
      <c r="H123" s="1" t="s">
        <v>705</v>
      </c>
      <c r="I123" s="91">
        <f>'Tax Invoice'!M11</f>
        <v>35.54</v>
      </c>
    </row>
    <row r="124" spans="1:11">
      <c r="H124" s="1" t="s">
        <v>823</v>
      </c>
      <c r="I124" s="91">
        <f>I126/I123</f>
        <v>387.45047833427145</v>
      </c>
    </row>
    <row r="125" spans="1:11">
      <c r="H125" s="1" t="s">
        <v>824</v>
      </c>
      <c r="I125" s="91">
        <f>I127/I123</f>
        <v>387.45047833427145</v>
      </c>
    </row>
    <row r="126" spans="1:11">
      <c r="H126" s="1" t="s">
        <v>706</v>
      </c>
      <c r="I126" s="91">
        <f>J116*I122</f>
        <v>13769.990000000007</v>
      </c>
    </row>
    <row r="127" spans="1:11">
      <c r="H127" s="1" t="s">
        <v>707</v>
      </c>
      <c r="I127" s="91">
        <f>J119*I122</f>
        <v>13769.990000000007</v>
      </c>
    </row>
  </sheetData>
  <mergeCells count="98">
    <mergeCell ref="F28:G28"/>
    <mergeCell ref="F29:G29"/>
    <mergeCell ref="F23:G23"/>
    <mergeCell ref="F24:G24"/>
    <mergeCell ref="F25:G25"/>
    <mergeCell ref="F26:G26"/>
    <mergeCell ref="F27:G27"/>
    <mergeCell ref="J10:J11"/>
    <mergeCell ref="J14:J15"/>
    <mergeCell ref="F20:G20"/>
    <mergeCell ref="F21:G21"/>
    <mergeCell ref="F22:G22"/>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5:G115"/>
    <mergeCell ref="F110:G110"/>
    <mergeCell ref="F111:G111"/>
    <mergeCell ref="F112:G112"/>
    <mergeCell ref="F113:G113"/>
    <mergeCell ref="F114:G114"/>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741</v>
      </c>
      <c r="O1" t="s">
        <v>144</v>
      </c>
      <c r="T1" t="s">
        <v>255</v>
      </c>
      <c r="U1">
        <v>402.18000000000018</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402.18000000000018</v>
      </c>
    </row>
    <row r="5" spans="1:21">
      <c r="A5" s="114"/>
      <c r="B5" s="121" t="s">
        <v>137</v>
      </c>
      <c r="C5" s="120"/>
      <c r="D5" s="120"/>
      <c r="E5" s="120"/>
      <c r="F5" s="120"/>
      <c r="G5" s="120"/>
      <c r="H5" s="120"/>
      <c r="I5" s="120"/>
      <c r="J5" s="115"/>
      <c r="S5" t="s">
        <v>818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6"/>
      <c r="J10" s="115"/>
    </row>
    <row r="11" spans="1:21">
      <c r="A11" s="114"/>
      <c r="B11" s="114" t="s">
        <v>709</v>
      </c>
      <c r="C11" s="120"/>
      <c r="D11" s="120"/>
      <c r="E11" s="115"/>
      <c r="F11" s="116"/>
      <c r="G11" s="116" t="s">
        <v>709</v>
      </c>
      <c r="H11" s="120"/>
      <c r="I11" s="147"/>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8">
        <v>45180</v>
      </c>
      <c r="J14" s="115"/>
    </row>
    <row r="15" spans="1:21">
      <c r="A15" s="114"/>
      <c r="B15" s="6" t="s">
        <v>6</v>
      </c>
      <c r="C15" s="7"/>
      <c r="D15" s="7"/>
      <c r="E15" s="8"/>
      <c r="F15" s="116"/>
      <c r="G15" s="9" t="s">
        <v>6</v>
      </c>
      <c r="H15" s="120"/>
      <c r="I15" s="149"/>
      <c r="J15" s="115"/>
    </row>
    <row r="16" spans="1:21">
      <c r="A16" s="114"/>
      <c r="B16" s="120"/>
      <c r="C16" s="120"/>
      <c r="D16" s="120"/>
      <c r="E16" s="120"/>
      <c r="F16" s="120"/>
      <c r="G16" s="120"/>
      <c r="H16" s="123" t="s">
        <v>142</v>
      </c>
      <c r="I16" s="129">
        <v>39940</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133</v>
      </c>
      <c r="J18" s="115"/>
    </row>
    <row r="19" spans="1:16">
      <c r="A19" s="114"/>
      <c r="B19" s="120"/>
      <c r="C19" s="120"/>
      <c r="D19" s="120"/>
      <c r="E19" s="120"/>
      <c r="F19" s="120"/>
      <c r="G19" s="120"/>
      <c r="H19" s="120"/>
      <c r="I19" s="120"/>
      <c r="J19" s="115"/>
      <c r="P19">
        <v>45180</v>
      </c>
    </row>
    <row r="20" spans="1:16">
      <c r="A20" s="114"/>
      <c r="B20" s="100" t="s">
        <v>198</v>
      </c>
      <c r="C20" s="100" t="s">
        <v>199</v>
      </c>
      <c r="D20" s="117" t="s">
        <v>200</v>
      </c>
      <c r="E20" s="150" t="s">
        <v>201</v>
      </c>
      <c r="F20" s="151"/>
      <c r="G20" s="100" t="s">
        <v>169</v>
      </c>
      <c r="H20" s="100" t="s">
        <v>202</v>
      </c>
      <c r="I20" s="100" t="s">
        <v>21</v>
      </c>
      <c r="J20" s="115"/>
    </row>
    <row r="21" spans="1:16">
      <c r="A21" s="114"/>
      <c r="B21" s="105"/>
      <c r="C21" s="105"/>
      <c r="D21" s="106"/>
      <c r="E21" s="152"/>
      <c r="F21" s="153"/>
      <c r="G21" s="105" t="s">
        <v>141</v>
      </c>
      <c r="H21" s="105"/>
      <c r="I21" s="105"/>
      <c r="J21" s="115"/>
    </row>
    <row r="22" spans="1:16" ht="228">
      <c r="A22" s="114"/>
      <c r="B22" s="107">
        <v>1</v>
      </c>
      <c r="C22" s="10" t="s">
        <v>715</v>
      </c>
      <c r="D22" s="118" t="s">
        <v>47</v>
      </c>
      <c r="E22" s="142" t="s">
        <v>635</v>
      </c>
      <c r="F22" s="143"/>
      <c r="G22" s="11" t="s">
        <v>716</v>
      </c>
      <c r="H22" s="14">
        <v>2.06</v>
      </c>
      <c r="I22" s="109">
        <f t="shared" ref="I22:I53" si="0">H22*B22</f>
        <v>2.06</v>
      </c>
      <c r="J22" s="115"/>
    </row>
    <row r="23" spans="1:16" ht="228">
      <c r="A23" s="114"/>
      <c r="B23" s="107">
        <v>1</v>
      </c>
      <c r="C23" s="10" t="s">
        <v>715</v>
      </c>
      <c r="D23" s="118" t="s">
        <v>47</v>
      </c>
      <c r="E23" s="142" t="s">
        <v>638</v>
      </c>
      <c r="F23" s="143"/>
      <c r="G23" s="11" t="s">
        <v>716</v>
      </c>
      <c r="H23" s="14">
        <v>2.06</v>
      </c>
      <c r="I23" s="109">
        <f t="shared" si="0"/>
        <v>2.06</v>
      </c>
      <c r="J23" s="115"/>
    </row>
    <row r="24" spans="1:16" ht="132">
      <c r="A24" s="114"/>
      <c r="B24" s="107">
        <v>4</v>
      </c>
      <c r="C24" s="10" t="s">
        <v>717</v>
      </c>
      <c r="D24" s="118" t="s">
        <v>29</v>
      </c>
      <c r="E24" s="142" t="s">
        <v>271</v>
      </c>
      <c r="F24" s="143"/>
      <c r="G24" s="11" t="s">
        <v>718</v>
      </c>
      <c r="H24" s="14">
        <v>0.68</v>
      </c>
      <c r="I24" s="109">
        <f t="shared" si="0"/>
        <v>2.72</v>
      </c>
      <c r="J24" s="115"/>
    </row>
    <row r="25" spans="1:16" ht="132">
      <c r="A25" s="114"/>
      <c r="B25" s="107">
        <v>2</v>
      </c>
      <c r="C25" s="10" t="s">
        <v>717</v>
      </c>
      <c r="D25" s="118" t="s">
        <v>29</v>
      </c>
      <c r="E25" s="142" t="s">
        <v>272</v>
      </c>
      <c r="F25" s="143"/>
      <c r="G25" s="11" t="s">
        <v>718</v>
      </c>
      <c r="H25" s="14">
        <v>0.68</v>
      </c>
      <c r="I25" s="109">
        <f t="shared" si="0"/>
        <v>1.36</v>
      </c>
      <c r="J25" s="115"/>
    </row>
    <row r="26" spans="1:16" ht="216">
      <c r="A26" s="114"/>
      <c r="B26" s="107">
        <v>2</v>
      </c>
      <c r="C26" s="10" t="s">
        <v>719</v>
      </c>
      <c r="D26" s="118" t="s">
        <v>107</v>
      </c>
      <c r="E26" s="142"/>
      <c r="F26" s="143"/>
      <c r="G26" s="11" t="s">
        <v>720</v>
      </c>
      <c r="H26" s="14">
        <v>1.97</v>
      </c>
      <c r="I26" s="109">
        <f t="shared" si="0"/>
        <v>3.94</v>
      </c>
      <c r="J26" s="115"/>
    </row>
    <row r="27" spans="1:16" ht="144">
      <c r="A27" s="114"/>
      <c r="B27" s="107">
        <v>1</v>
      </c>
      <c r="C27" s="10" t="s">
        <v>721</v>
      </c>
      <c r="D27" s="118" t="s">
        <v>37</v>
      </c>
      <c r="E27" s="142" t="s">
        <v>638</v>
      </c>
      <c r="F27" s="143"/>
      <c r="G27" s="11" t="s">
        <v>722</v>
      </c>
      <c r="H27" s="14">
        <v>1.46</v>
      </c>
      <c r="I27" s="109">
        <f t="shared" si="0"/>
        <v>1.46</v>
      </c>
      <c r="J27" s="115"/>
    </row>
    <row r="28" spans="1:16" ht="144">
      <c r="A28" s="114"/>
      <c r="B28" s="107">
        <v>1</v>
      </c>
      <c r="C28" s="10" t="s">
        <v>721</v>
      </c>
      <c r="D28" s="118" t="s">
        <v>37</v>
      </c>
      <c r="E28" s="142" t="s">
        <v>640</v>
      </c>
      <c r="F28" s="143"/>
      <c r="G28" s="11" t="s">
        <v>722</v>
      </c>
      <c r="H28" s="14">
        <v>1.46</v>
      </c>
      <c r="I28" s="109">
        <f t="shared" si="0"/>
        <v>1.46</v>
      </c>
      <c r="J28" s="115"/>
    </row>
    <row r="29" spans="1:16" ht="156">
      <c r="A29" s="114"/>
      <c r="B29" s="107">
        <v>4</v>
      </c>
      <c r="C29" s="10" t="s">
        <v>723</v>
      </c>
      <c r="D29" s="118" t="s">
        <v>724</v>
      </c>
      <c r="E29" s="142"/>
      <c r="F29" s="143"/>
      <c r="G29" s="11" t="s">
        <v>819</v>
      </c>
      <c r="H29" s="14">
        <v>0.17</v>
      </c>
      <c r="I29" s="109">
        <f t="shared" si="0"/>
        <v>0.68</v>
      </c>
      <c r="J29" s="115"/>
    </row>
    <row r="30" spans="1:16" ht="108">
      <c r="A30" s="114"/>
      <c r="B30" s="107">
        <v>30</v>
      </c>
      <c r="C30" s="10" t="s">
        <v>725</v>
      </c>
      <c r="D30" s="118" t="s">
        <v>23</v>
      </c>
      <c r="E30" s="142"/>
      <c r="F30" s="143"/>
      <c r="G30" s="11" t="s">
        <v>726</v>
      </c>
      <c r="H30" s="14">
        <v>0.16</v>
      </c>
      <c r="I30" s="109">
        <f t="shared" si="0"/>
        <v>4.8</v>
      </c>
      <c r="J30" s="115"/>
    </row>
    <row r="31" spans="1:16" ht="108">
      <c r="A31" s="114"/>
      <c r="B31" s="107">
        <v>30</v>
      </c>
      <c r="C31" s="10" t="s">
        <v>725</v>
      </c>
      <c r="D31" s="118" t="s">
        <v>25</v>
      </c>
      <c r="E31" s="142"/>
      <c r="F31" s="143"/>
      <c r="G31" s="11" t="s">
        <v>726</v>
      </c>
      <c r="H31" s="14">
        <v>0.16</v>
      </c>
      <c r="I31" s="109">
        <f t="shared" si="0"/>
        <v>4.8</v>
      </c>
      <c r="J31" s="115"/>
    </row>
    <row r="32" spans="1:16" ht="108">
      <c r="A32" s="114"/>
      <c r="B32" s="107">
        <v>50</v>
      </c>
      <c r="C32" s="10" t="s">
        <v>725</v>
      </c>
      <c r="D32" s="118" t="s">
        <v>26</v>
      </c>
      <c r="E32" s="142"/>
      <c r="F32" s="143"/>
      <c r="G32" s="11" t="s">
        <v>726</v>
      </c>
      <c r="H32" s="14">
        <v>0.16</v>
      </c>
      <c r="I32" s="109">
        <f t="shared" si="0"/>
        <v>8</v>
      </c>
      <c r="J32" s="115"/>
    </row>
    <row r="33" spans="1:10" ht="108">
      <c r="A33" s="114"/>
      <c r="B33" s="107">
        <v>30</v>
      </c>
      <c r="C33" s="10" t="s">
        <v>725</v>
      </c>
      <c r="D33" s="118" t="s">
        <v>27</v>
      </c>
      <c r="E33" s="142"/>
      <c r="F33" s="143"/>
      <c r="G33" s="11" t="s">
        <v>726</v>
      </c>
      <c r="H33" s="14">
        <v>0.16</v>
      </c>
      <c r="I33" s="109">
        <f t="shared" si="0"/>
        <v>4.8</v>
      </c>
      <c r="J33" s="115"/>
    </row>
    <row r="34" spans="1:10" ht="168">
      <c r="A34" s="114"/>
      <c r="B34" s="107">
        <v>3</v>
      </c>
      <c r="C34" s="10" t="s">
        <v>727</v>
      </c>
      <c r="D34" s="118" t="s">
        <v>273</v>
      </c>
      <c r="E34" s="142"/>
      <c r="F34" s="143"/>
      <c r="G34" s="11" t="s">
        <v>820</v>
      </c>
      <c r="H34" s="14">
        <v>0.17</v>
      </c>
      <c r="I34" s="109">
        <f t="shared" si="0"/>
        <v>0.51</v>
      </c>
      <c r="J34" s="115"/>
    </row>
    <row r="35" spans="1:10" ht="168">
      <c r="A35" s="114"/>
      <c r="B35" s="107">
        <v>3</v>
      </c>
      <c r="C35" s="10" t="s">
        <v>727</v>
      </c>
      <c r="D35" s="118" t="s">
        <v>728</v>
      </c>
      <c r="E35" s="142"/>
      <c r="F35" s="143"/>
      <c r="G35" s="11" t="s">
        <v>820</v>
      </c>
      <c r="H35" s="14">
        <v>0.17</v>
      </c>
      <c r="I35" s="109">
        <f t="shared" si="0"/>
        <v>0.51</v>
      </c>
      <c r="J35" s="115"/>
    </row>
    <row r="36" spans="1:10" ht="168">
      <c r="A36" s="114"/>
      <c r="B36" s="107">
        <v>3</v>
      </c>
      <c r="C36" s="10" t="s">
        <v>727</v>
      </c>
      <c r="D36" s="118" t="s">
        <v>729</v>
      </c>
      <c r="E36" s="142"/>
      <c r="F36" s="143"/>
      <c r="G36" s="11" t="s">
        <v>820</v>
      </c>
      <c r="H36" s="14">
        <v>0.17</v>
      </c>
      <c r="I36" s="109">
        <f t="shared" si="0"/>
        <v>0.51</v>
      </c>
      <c r="J36" s="115"/>
    </row>
    <row r="37" spans="1:10" ht="192">
      <c r="A37" s="114"/>
      <c r="B37" s="107">
        <v>2</v>
      </c>
      <c r="C37" s="10" t="s">
        <v>730</v>
      </c>
      <c r="D37" s="118" t="s">
        <v>25</v>
      </c>
      <c r="E37" s="142" t="s">
        <v>107</v>
      </c>
      <c r="F37" s="143"/>
      <c r="G37" s="11" t="s">
        <v>731</v>
      </c>
      <c r="H37" s="14">
        <v>1.6</v>
      </c>
      <c r="I37" s="109">
        <f t="shared" si="0"/>
        <v>3.2</v>
      </c>
      <c r="J37" s="115"/>
    </row>
    <row r="38" spans="1:10" ht="192">
      <c r="A38" s="114"/>
      <c r="B38" s="107">
        <v>2</v>
      </c>
      <c r="C38" s="10" t="s">
        <v>730</v>
      </c>
      <c r="D38" s="118" t="s">
        <v>26</v>
      </c>
      <c r="E38" s="142" t="s">
        <v>107</v>
      </c>
      <c r="F38" s="143"/>
      <c r="G38" s="11" t="s">
        <v>731</v>
      </c>
      <c r="H38" s="14">
        <v>1.6</v>
      </c>
      <c r="I38" s="109">
        <f t="shared" si="0"/>
        <v>3.2</v>
      </c>
      <c r="J38" s="115"/>
    </row>
    <row r="39" spans="1:10" ht="192">
      <c r="A39" s="114"/>
      <c r="B39" s="107">
        <v>2</v>
      </c>
      <c r="C39" s="10" t="s">
        <v>730</v>
      </c>
      <c r="D39" s="118" t="s">
        <v>26</v>
      </c>
      <c r="E39" s="142" t="s">
        <v>265</v>
      </c>
      <c r="F39" s="143"/>
      <c r="G39" s="11" t="s">
        <v>731</v>
      </c>
      <c r="H39" s="14">
        <v>1.6</v>
      </c>
      <c r="I39" s="109">
        <f t="shared" si="0"/>
        <v>3.2</v>
      </c>
      <c r="J39" s="115"/>
    </row>
    <row r="40" spans="1:10" ht="192">
      <c r="A40" s="114"/>
      <c r="B40" s="107">
        <v>2</v>
      </c>
      <c r="C40" s="10" t="s">
        <v>730</v>
      </c>
      <c r="D40" s="118" t="s">
        <v>26</v>
      </c>
      <c r="E40" s="142" t="s">
        <v>269</v>
      </c>
      <c r="F40" s="143"/>
      <c r="G40" s="11" t="s">
        <v>731</v>
      </c>
      <c r="H40" s="14">
        <v>1.6</v>
      </c>
      <c r="I40" s="109">
        <f t="shared" si="0"/>
        <v>3.2</v>
      </c>
      <c r="J40" s="115"/>
    </row>
    <row r="41" spans="1:10" ht="192">
      <c r="A41" s="114"/>
      <c r="B41" s="107">
        <v>1</v>
      </c>
      <c r="C41" s="10" t="s">
        <v>730</v>
      </c>
      <c r="D41" s="118" t="s">
        <v>27</v>
      </c>
      <c r="E41" s="142" t="s">
        <v>270</v>
      </c>
      <c r="F41" s="143"/>
      <c r="G41" s="11" t="s">
        <v>731</v>
      </c>
      <c r="H41" s="14">
        <v>1.6</v>
      </c>
      <c r="I41" s="109">
        <f t="shared" si="0"/>
        <v>1.6</v>
      </c>
      <c r="J41" s="115"/>
    </row>
    <row r="42" spans="1:10" ht="204">
      <c r="A42" s="114"/>
      <c r="B42" s="107">
        <v>1</v>
      </c>
      <c r="C42" s="10" t="s">
        <v>732</v>
      </c>
      <c r="D42" s="118" t="s">
        <v>25</v>
      </c>
      <c r="E42" s="142" t="s">
        <v>239</v>
      </c>
      <c r="F42" s="143"/>
      <c r="G42" s="11" t="s">
        <v>733</v>
      </c>
      <c r="H42" s="14">
        <v>1.81</v>
      </c>
      <c r="I42" s="109">
        <f t="shared" si="0"/>
        <v>1.81</v>
      </c>
      <c r="J42" s="115"/>
    </row>
    <row r="43" spans="1:10" ht="204">
      <c r="A43" s="114"/>
      <c r="B43" s="107">
        <v>2</v>
      </c>
      <c r="C43" s="10" t="s">
        <v>732</v>
      </c>
      <c r="D43" s="118" t="s">
        <v>26</v>
      </c>
      <c r="E43" s="142" t="s">
        <v>239</v>
      </c>
      <c r="F43" s="143"/>
      <c r="G43" s="11" t="s">
        <v>733</v>
      </c>
      <c r="H43" s="14">
        <v>1.81</v>
      </c>
      <c r="I43" s="109">
        <f t="shared" si="0"/>
        <v>3.62</v>
      </c>
      <c r="J43" s="115"/>
    </row>
    <row r="44" spans="1:10" ht="204">
      <c r="A44" s="114"/>
      <c r="B44" s="107">
        <v>1</v>
      </c>
      <c r="C44" s="10" t="s">
        <v>732</v>
      </c>
      <c r="D44" s="118" t="s">
        <v>27</v>
      </c>
      <c r="E44" s="142" t="s">
        <v>239</v>
      </c>
      <c r="F44" s="143"/>
      <c r="G44" s="11" t="s">
        <v>733</v>
      </c>
      <c r="H44" s="14">
        <v>1.81</v>
      </c>
      <c r="I44" s="109">
        <f t="shared" si="0"/>
        <v>1.81</v>
      </c>
      <c r="J44" s="115"/>
    </row>
    <row r="45" spans="1:10" ht="276">
      <c r="A45" s="114"/>
      <c r="B45" s="107">
        <v>1</v>
      </c>
      <c r="C45" s="10" t="s">
        <v>734</v>
      </c>
      <c r="D45" s="118" t="s">
        <v>26</v>
      </c>
      <c r="E45" s="142" t="s">
        <v>239</v>
      </c>
      <c r="F45" s="143"/>
      <c r="G45" s="11" t="s">
        <v>735</v>
      </c>
      <c r="H45" s="14">
        <v>2.94</v>
      </c>
      <c r="I45" s="109">
        <f t="shared" si="0"/>
        <v>2.94</v>
      </c>
      <c r="J45" s="115"/>
    </row>
    <row r="46" spans="1:10" ht="144">
      <c r="A46" s="114"/>
      <c r="B46" s="107">
        <v>100</v>
      </c>
      <c r="C46" s="10" t="s">
        <v>736</v>
      </c>
      <c r="D46" s="118" t="s">
        <v>27</v>
      </c>
      <c r="E46" s="142"/>
      <c r="F46" s="143"/>
      <c r="G46" s="11" t="s">
        <v>737</v>
      </c>
      <c r="H46" s="14">
        <v>0.22</v>
      </c>
      <c r="I46" s="109">
        <f t="shared" si="0"/>
        <v>22</v>
      </c>
      <c r="J46" s="115"/>
    </row>
    <row r="47" spans="1:10" ht="108">
      <c r="A47" s="114"/>
      <c r="B47" s="107">
        <v>10</v>
      </c>
      <c r="C47" s="10" t="s">
        <v>738</v>
      </c>
      <c r="D47" s="118" t="s">
        <v>23</v>
      </c>
      <c r="E47" s="142"/>
      <c r="F47" s="143"/>
      <c r="G47" s="11" t="s">
        <v>739</v>
      </c>
      <c r="H47" s="14">
        <v>0.24</v>
      </c>
      <c r="I47" s="109">
        <f t="shared" si="0"/>
        <v>2.4</v>
      </c>
      <c r="J47" s="115"/>
    </row>
    <row r="48" spans="1:10" ht="108">
      <c r="A48" s="114"/>
      <c r="B48" s="107">
        <v>20</v>
      </c>
      <c r="C48" s="10" t="s">
        <v>738</v>
      </c>
      <c r="D48" s="118" t="s">
        <v>25</v>
      </c>
      <c r="E48" s="142"/>
      <c r="F48" s="143"/>
      <c r="G48" s="11" t="s">
        <v>739</v>
      </c>
      <c r="H48" s="14">
        <v>0.24</v>
      </c>
      <c r="I48" s="109">
        <f t="shared" si="0"/>
        <v>4.8</v>
      </c>
      <c r="J48" s="115"/>
    </row>
    <row r="49" spans="1:10" ht="108">
      <c r="A49" s="114"/>
      <c r="B49" s="107">
        <v>20</v>
      </c>
      <c r="C49" s="10" t="s">
        <v>738</v>
      </c>
      <c r="D49" s="118" t="s">
        <v>26</v>
      </c>
      <c r="E49" s="142"/>
      <c r="F49" s="143"/>
      <c r="G49" s="11" t="s">
        <v>739</v>
      </c>
      <c r="H49" s="14">
        <v>0.24</v>
      </c>
      <c r="I49" s="109">
        <f t="shared" si="0"/>
        <v>4.8</v>
      </c>
      <c r="J49" s="115"/>
    </row>
    <row r="50" spans="1:10" ht="132">
      <c r="A50" s="114"/>
      <c r="B50" s="107">
        <v>2</v>
      </c>
      <c r="C50" s="10" t="s">
        <v>740</v>
      </c>
      <c r="D50" s="118" t="s">
        <v>25</v>
      </c>
      <c r="E50" s="142" t="s">
        <v>311</v>
      </c>
      <c r="F50" s="143"/>
      <c r="G50" s="11" t="s">
        <v>741</v>
      </c>
      <c r="H50" s="14">
        <v>0.83</v>
      </c>
      <c r="I50" s="109">
        <f t="shared" si="0"/>
        <v>1.66</v>
      </c>
      <c r="J50" s="115"/>
    </row>
    <row r="51" spans="1:10" ht="132">
      <c r="A51" s="114"/>
      <c r="B51" s="107">
        <v>2</v>
      </c>
      <c r="C51" s="10" t="s">
        <v>740</v>
      </c>
      <c r="D51" s="118" t="s">
        <v>25</v>
      </c>
      <c r="E51" s="142" t="s">
        <v>663</v>
      </c>
      <c r="F51" s="143"/>
      <c r="G51" s="11" t="s">
        <v>741</v>
      </c>
      <c r="H51" s="14">
        <v>0.83</v>
      </c>
      <c r="I51" s="109">
        <f t="shared" si="0"/>
        <v>1.66</v>
      </c>
      <c r="J51" s="115"/>
    </row>
    <row r="52" spans="1:10" ht="132">
      <c r="A52" s="114"/>
      <c r="B52" s="107">
        <v>2</v>
      </c>
      <c r="C52" s="10" t="s">
        <v>740</v>
      </c>
      <c r="D52" s="118" t="s">
        <v>26</v>
      </c>
      <c r="E52" s="142" t="s">
        <v>107</v>
      </c>
      <c r="F52" s="143"/>
      <c r="G52" s="11" t="s">
        <v>741</v>
      </c>
      <c r="H52" s="14">
        <v>0.83</v>
      </c>
      <c r="I52" s="109">
        <f t="shared" si="0"/>
        <v>1.66</v>
      </c>
      <c r="J52" s="115"/>
    </row>
    <row r="53" spans="1:10" ht="132">
      <c r="A53" s="114"/>
      <c r="B53" s="107">
        <v>2</v>
      </c>
      <c r="C53" s="10" t="s">
        <v>740</v>
      </c>
      <c r="D53" s="118" t="s">
        <v>26</v>
      </c>
      <c r="E53" s="142" t="s">
        <v>212</v>
      </c>
      <c r="F53" s="143"/>
      <c r="G53" s="11" t="s">
        <v>741</v>
      </c>
      <c r="H53" s="14">
        <v>0.83</v>
      </c>
      <c r="I53" s="109">
        <f t="shared" si="0"/>
        <v>1.66</v>
      </c>
      <c r="J53" s="115"/>
    </row>
    <row r="54" spans="1:10" ht="132">
      <c r="A54" s="114"/>
      <c r="B54" s="107">
        <v>2</v>
      </c>
      <c r="C54" s="10" t="s">
        <v>740</v>
      </c>
      <c r="D54" s="118" t="s">
        <v>26</v>
      </c>
      <c r="E54" s="142" t="s">
        <v>265</v>
      </c>
      <c r="F54" s="143"/>
      <c r="G54" s="11" t="s">
        <v>741</v>
      </c>
      <c r="H54" s="14">
        <v>0.83</v>
      </c>
      <c r="I54" s="109">
        <f t="shared" ref="I54:I85" si="1">H54*B54</f>
        <v>1.66</v>
      </c>
      <c r="J54" s="115"/>
    </row>
    <row r="55" spans="1:10" ht="132">
      <c r="A55" s="114"/>
      <c r="B55" s="107">
        <v>2</v>
      </c>
      <c r="C55" s="10" t="s">
        <v>740</v>
      </c>
      <c r="D55" s="118" t="s">
        <v>26</v>
      </c>
      <c r="E55" s="142" t="s">
        <v>310</v>
      </c>
      <c r="F55" s="143"/>
      <c r="G55" s="11" t="s">
        <v>741</v>
      </c>
      <c r="H55" s="14">
        <v>0.83</v>
      </c>
      <c r="I55" s="109">
        <f t="shared" si="1"/>
        <v>1.66</v>
      </c>
      <c r="J55" s="115"/>
    </row>
    <row r="56" spans="1:10" ht="132">
      <c r="A56" s="114"/>
      <c r="B56" s="107">
        <v>1</v>
      </c>
      <c r="C56" s="10" t="s">
        <v>742</v>
      </c>
      <c r="D56" s="118"/>
      <c r="E56" s="142"/>
      <c r="F56" s="143"/>
      <c r="G56" s="11" t="s">
        <v>743</v>
      </c>
      <c r="H56" s="14">
        <v>8.64</v>
      </c>
      <c r="I56" s="109">
        <f t="shared" si="1"/>
        <v>8.64</v>
      </c>
      <c r="J56" s="115"/>
    </row>
    <row r="57" spans="1:10" ht="156">
      <c r="A57" s="114"/>
      <c r="B57" s="107">
        <v>1</v>
      </c>
      <c r="C57" s="10" t="s">
        <v>744</v>
      </c>
      <c r="D57" s="118" t="s">
        <v>26</v>
      </c>
      <c r="E57" s="142"/>
      <c r="F57" s="143"/>
      <c r="G57" s="11" t="s">
        <v>745</v>
      </c>
      <c r="H57" s="14">
        <v>2.78</v>
      </c>
      <c r="I57" s="109">
        <f t="shared" si="1"/>
        <v>2.78</v>
      </c>
      <c r="J57" s="115"/>
    </row>
    <row r="58" spans="1:10" ht="384">
      <c r="A58" s="114"/>
      <c r="B58" s="107">
        <v>1</v>
      </c>
      <c r="C58" s="10" t="s">
        <v>746</v>
      </c>
      <c r="D58" s="118" t="s">
        <v>747</v>
      </c>
      <c r="E58" s="142" t="s">
        <v>107</v>
      </c>
      <c r="F58" s="143"/>
      <c r="G58" s="11" t="s">
        <v>748</v>
      </c>
      <c r="H58" s="14">
        <v>0.97</v>
      </c>
      <c r="I58" s="109">
        <f t="shared" si="1"/>
        <v>0.97</v>
      </c>
      <c r="J58" s="115"/>
    </row>
    <row r="59" spans="1:10" ht="384">
      <c r="A59" s="114"/>
      <c r="B59" s="107">
        <v>2</v>
      </c>
      <c r="C59" s="10" t="s">
        <v>746</v>
      </c>
      <c r="D59" s="118" t="s">
        <v>747</v>
      </c>
      <c r="E59" s="142" t="s">
        <v>265</v>
      </c>
      <c r="F59" s="143"/>
      <c r="G59" s="11" t="s">
        <v>748</v>
      </c>
      <c r="H59" s="14">
        <v>0.97</v>
      </c>
      <c r="I59" s="109">
        <f t="shared" si="1"/>
        <v>1.94</v>
      </c>
      <c r="J59" s="115"/>
    </row>
    <row r="60" spans="1:10" ht="384">
      <c r="A60" s="114"/>
      <c r="B60" s="107">
        <v>2</v>
      </c>
      <c r="C60" s="10" t="s">
        <v>746</v>
      </c>
      <c r="D60" s="118" t="s">
        <v>747</v>
      </c>
      <c r="E60" s="142" t="s">
        <v>269</v>
      </c>
      <c r="F60" s="143"/>
      <c r="G60" s="11" t="s">
        <v>748</v>
      </c>
      <c r="H60" s="14">
        <v>0.97</v>
      </c>
      <c r="I60" s="109">
        <f t="shared" si="1"/>
        <v>1.94</v>
      </c>
      <c r="J60" s="115"/>
    </row>
    <row r="61" spans="1:10" ht="384">
      <c r="A61" s="114"/>
      <c r="B61" s="107">
        <v>2</v>
      </c>
      <c r="C61" s="10" t="s">
        <v>746</v>
      </c>
      <c r="D61" s="118" t="s">
        <v>747</v>
      </c>
      <c r="E61" s="142" t="s">
        <v>663</v>
      </c>
      <c r="F61" s="143"/>
      <c r="G61" s="11" t="s">
        <v>748</v>
      </c>
      <c r="H61" s="14">
        <v>0.97</v>
      </c>
      <c r="I61" s="109">
        <f t="shared" si="1"/>
        <v>1.94</v>
      </c>
      <c r="J61" s="115"/>
    </row>
    <row r="62" spans="1:10" ht="180">
      <c r="A62" s="114"/>
      <c r="B62" s="107">
        <v>5</v>
      </c>
      <c r="C62" s="10" t="s">
        <v>567</v>
      </c>
      <c r="D62" s="118" t="s">
        <v>107</v>
      </c>
      <c r="E62" s="142"/>
      <c r="F62" s="143"/>
      <c r="G62" s="11" t="s">
        <v>749</v>
      </c>
      <c r="H62" s="14">
        <v>0.57999999999999996</v>
      </c>
      <c r="I62" s="109">
        <f t="shared" si="1"/>
        <v>2.9</v>
      </c>
      <c r="J62" s="115"/>
    </row>
    <row r="63" spans="1:10" ht="180">
      <c r="A63" s="114"/>
      <c r="B63" s="107">
        <v>5</v>
      </c>
      <c r="C63" s="10" t="s">
        <v>567</v>
      </c>
      <c r="D63" s="118" t="s">
        <v>263</v>
      </c>
      <c r="E63" s="142"/>
      <c r="F63" s="143"/>
      <c r="G63" s="11" t="s">
        <v>749</v>
      </c>
      <c r="H63" s="14">
        <v>0.57999999999999996</v>
      </c>
      <c r="I63" s="109">
        <f t="shared" si="1"/>
        <v>2.9</v>
      </c>
      <c r="J63" s="115"/>
    </row>
    <row r="64" spans="1:10" ht="180">
      <c r="A64" s="114"/>
      <c r="B64" s="107">
        <v>3</v>
      </c>
      <c r="C64" s="10" t="s">
        <v>567</v>
      </c>
      <c r="D64" s="118" t="s">
        <v>265</v>
      </c>
      <c r="E64" s="142"/>
      <c r="F64" s="143"/>
      <c r="G64" s="11" t="s">
        <v>749</v>
      </c>
      <c r="H64" s="14">
        <v>0.57999999999999996</v>
      </c>
      <c r="I64" s="109">
        <f t="shared" si="1"/>
        <v>1.7399999999999998</v>
      </c>
      <c r="J64" s="115"/>
    </row>
    <row r="65" spans="1:10" ht="180">
      <c r="A65" s="114"/>
      <c r="B65" s="107">
        <v>5</v>
      </c>
      <c r="C65" s="10" t="s">
        <v>567</v>
      </c>
      <c r="D65" s="118" t="s">
        <v>269</v>
      </c>
      <c r="E65" s="142"/>
      <c r="F65" s="143"/>
      <c r="G65" s="11" t="s">
        <v>749</v>
      </c>
      <c r="H65" s="14">
        <v>0.57999999999999996</v>
      </c>
      <c r="I65" s="109">
        <f t="shared" si="1"/>
        <v>2.9</v>
      </c>
      <c r="J65" s="115"/>
    </row>
    <row r="66" spans="1:10" ht="348">
      <c r="A66" s="114"/>
      <c r="B66" s="107">
        <v>2</v>
      </c>
      <c r="C66" s="10" t="s">
        <v>750</v>
      </c>
      <c r="D66" s="118" t="s">
        <v>273</v>
      </c>
      <c r="E66" s="142"/>
      <c r="F66" s="143"/>
      <c r="G66" s="11" t="s">
        <v>751</v>
      </c>
      <c r="H66" s="14">
        <v>0.53</v>
      </c>
      <c r="I66" s="109">
        <f t="shared" si="1"/>
        <v>1.06</v>
      </c>
      <c r="J66" s="115"/>
    </row>
    <row r="67" spans="1:10" ht="348">
      <c r="A67" s="114"/>
      <c r="B67" s="107">
        <v>2</v>
      </c>
      <c r="C67" s="10" t="s">
        <v>750</v>
      </c>
      <c r="D67" s="118" t="s">
        <v>271</v>
      </c>
      <c r="E67" s="142"/>
      <c r="F67" s="143"/>
      <c r="G67" s="11" t="s">
        <v>751</v>
      </c>
      <c r="H67" s="14">
        <v>0.53</v>
      </c>
      <c r="I67" s="109">
        <f t="shared" si="1"/>
        <v>1.06</v>
      </c>
      <c r="J67" s="115"/>
    </row>
    <row r="68" spans="1:10" ht="84">
      <c r="A68" s="114"/>
      <c r="B68" s="107">
        <v>30</v>
      </c>
      <c r="C68" s="10" t="s">
        <v>656</v>
      </c>
      <c r="D68" s="118" t="s">
        <v>23</v>
      </c>
      <c r="E68" s="142"/>
      <c r="F68" s="143"/>
      <c r="G68" s="11" t="s">
        <v>658</v>
      </c>
      <c r="H68" s="14">
        <v>0.17</v>
      </c>
      <c r="I68" s="109">
        <f t="shared" si="1"/>
        <v>5.1000000000000005</v>
      </c>
      <c r="J68" s="115"/>
    </row>
    <row r="69" spans="1:10" ht="84">
      <c r="A69" s="114"/>
      <c r="B69" s="107">
        <v>50</v>
      </c>
      <c r="C69" s="10" t="s">
        <v>656</v>
      </c>
      <c r="D69" s="118" t="s">
        <v>25</v>
      </c>
      <c r="E69" s="142"/>
      <c r="F69" s="143"/>
      <c r="G69" s="11" t="s">
        <v>658</v>
      </c>
      <c r="H69" s="14">
        <v>0.17</v>
      </c>
      <c r="I69" s="109">
        <f t="shared" si="1"/>
        <v>8.5</v>
      </c>
      <c r="J69" s="115"/>
    </row>
    <row r="70" spans="1:10" ht="84">
      <c r="A70" s="114"/>
      <c r="B70" s="107">
        <v>100</v>
      </c>
      <c r="C70" s="10" t="s">
        <v>656</v>
      </c>
      <c r="D70" s="118" t="s">
        <v>26</v>
      </c>
      <c r="E70" s="142"/>
      <c r="F70" s="143"/>
      <c r="G70" s="11" t="s">
        <v>658</v>
      </c>
      <c r="H70" s="14">
        <v>0.17</v>
      </c>
      <c r="I70" s="109">
        <f t="shared" si="1"/>
        <v>17</v>
      </c>
      <c r="J70" s="115"/>
    </row>
    <row r="71" spans="1:10" ht="84">
      <c r="A71" s="114"/>
      <c r="B71" s="107">
        <v>20</v>
      </c>
      <c r="C71" s="10" t="s">
        <v>656</v>
      </c>
      <c r="D71" s="118" t="s">
        <v>27</v>
      </c>
      <c r="E71" s="142"/>
      <c r="F71" s="143"/>
      <c r="G71" s="11" t="s">
        <v>658</v>
      </c>
      <c r="H71" s="14">
        <v>0.17</v>
      </c>
      <c r="I71" s="109">
        <f t="shared" si="1"/>
        <v>3.4000000000000004</v>
      </c>
      <c r="J71" s="115"/>
    </row>
    <row r="72" spans="1:10" ht="132">
      <c r="A72" s="114"/>
      <c r="B72" s="107">
        <v>1</v>
      </c>
      <c r="C72" s="10" t="s">
        <v>752</v>
      </c>
      <c r="D72" s="118" t="s">
        <v>26</v>
      </c>
      <c r="E72" s="142"/>
      <c r="F72" s="143"/>
      <c r="G72" s="11" t="s">
        <v>753</v>
      </c>
      <c r="H72" s="14">
        <v>1.81</v>
      </c>
      <c r="I72" s="109">
        <f t="shared" si="1"/>
        <v>1.81</v>
      </c>
      <c r="J72" s="115"/>
    </row>
    <row r="73" spans="1:10" ht="132">
      <c r="A73" s="114"/>
      <c r="B73" s="107">
        <v>1</v>
      </c>
      <c r="C73" s="10" t="s">
        <v>752</v>
      </c>
      <c r="D73" s="118" t="s">
        <v>27</v>
      </c>
      <c r="E73" s="142"/>
      <c r="F73" s="143"/>
      <c r="G73" s="11" t="s">
        <v>753</v>
      </c>
      <c r="H73" s="14">
        <v>1.81</v>
      </c>
      <c r="I73" s="109">
        <f t="shared" si="1"/>
        <v>1.81</v>
      </c>
      <c r="J73" s="115"/>
    </row>
    <row r="74" spans="1:10" ht="204">
      <c r="A74" s="114"/>
      <c r="B74" s="107">
        <v>1</v>
      </c>
      <c r="C74" s="10" t="s">
        <v>754</v>
      </c>
      <c r="D74" s="118" t="s">
        <v>673</v>
      </c>
      <c r="E74" s="142" t="s">
        <v>232</v>
      </c>
      <c r="F74" s="143"/>
      <c r="G74" s="11" t="s">
        <v>755</v>
      </c>
      <c r="H74" s="14">
        <v>1.35</v>
      </c>
      <c r="I74" s="109">
        <f t="shared" si="1"/>
        <v>1.35</v>
      </c>
      <c r="J74" s="115"/>
    </row>
    <row r="75" spans="1:10" ht="204">
      <c r="A75" s="114"/>
      <c r="B75" s="107">
        <v>1</v>
      </c>
      <c r="C75" s="10" t="s">
        <v>754</v>
      </c>
      <c r="D75" s="118" t="s">
        <v>271</v>
      </c>
      <c r="E75" s="142" t="s">
        <v>230</v>
      </c>
      <c r="F75" s="143"/>
      <c r="G75" s="11" t="s">
        <v>755</v>
      </c>
      <c r="H75" s="14">
        <v>1.35</v>
      </c>
      <c r="I75" s="109">
        <f t="shared" si="1"/>
        <v>1.35</v>
      </c>
      <c r="J75" s="115"/>
    </row>
    <row r="76" spans="1:10" ht="204">
      <c r="A76" s="114"/>
      <c r="B76" s="107">
        <v>1</v>
      </c>
      <c r="C76" s="10" t="s">
        <v>754</v>
      </c>
      <c r="D76" s="118" t="s">
        <v>271</v>
      </c>
      <c r="E76" s="142" t="s">
        <v>231</v>
      </c>
      <c r="F76" s="143"/>
      <c r="G76" s="11" t="s">
        <v>755</v>
      </c>
      <c r="H76" s="14">
        <v>1.35</v>
      </c>
      <c r="I76" s="109">
        <f t="shared" si="1"/>
        <v>1.35</v>
      </c>
      <c r="J76" s="115"/>
    </row>
    <row r="77" spans="1:10" ht="204">
      <c r="A77" s="114"/>
      <c r="B77" s="107">
        <v>1</v>
      </c>
      <c r="C77" s="10" t="s">
        <v>754</v>
      </c>
      <c r="D77" s="118" t="s">
        <v>271</v>
      </c>
      <c r="E77" s="142" t="s">
        <v>232</v>
      </c>
      <c r="F77" s="143"/>
      <c r="G77" s="11" t="s">
        <v>755</v>
      </c>
      <c r="H77" s="14">
        <v>1.35</v>
      </c>
      <c r="I77" s="109">
        <f t="shared" si="1"/>
        <v>1.35</v>
      </c>
      <c r="J77" s="115"/>
    </row>
    <row r="78" spans="1:10" ht="180">
      <c r="A78" s="114"/>
      <c r="B78" s="107">
        <v>1</v>
      </c>
      <c r="C78" s="10" t="s">
        <v>756</v>
      </c>
      <c r="D78" s="118" t="s">
        <v>635</v>
      </c>
      <c r="E78" s="142" t="s">
        <v>26</v>
      </c>
      <c r="F78" s="143"/>
      <c r="G78" s="11" t="s">
        <v>757</v>
      </c>
      <c r="H78" s="14">
        <v>2.14</v>
      </c>
      <c r="I78" s="109">
        <f t="shared" si="1"/>
        <v>2.14</v>
      </c>
      <c r="J78" s="115"/>
    </row>
    <row r="79" spans="1:10" ht="144">
      <c r="A79" s="114"/>
      <c r="B79" s="107">
        <v>1</v>
      </c>
      <c r="C79" s="10" t="s">
        <v>758</v>
      </c>
      <c r="D79" s="118" t="s">
        <v>26</v>
      </c>
      <c r="E79" s="142" t="s">
        <v>528</v>
      </c>
      <c r="F79" s="143"/>
      <c r="G79" s="11" t="s">
        <v>759</v>
      </c>
      <c r="H79" s="14">
        <v>2.36</v>
      </c>
      <c r="I79" s="109">
        <f t="shared" si="1"/>
        <v>2.36</v>
      </c>
      <c r="J79" s="115"/>
    </row>
    <row r="80" spans="1:10" ht="132">
      <c r="A80" s="114"/>
      <c r="B80" s="107">
        <v>30</v>
      </c>
      <c r="C80" s="10" t="s">
        <v>125</v>
      </c>
      <c r="D80" s="118" t="s">
        <v>107</v>
      </c>
      <c r="E80" s="142"/>
      <c r="F80" s="143"/>
      <c r="G80" s="11" t="s">
        <v>760</v>
      </c>
      <c r="H80" s="14">
        <v>0.24</v>
      </c>
      <c r="I80" s="109">
        <f t="shared" si="1"/>
        <v>7.1999999999999993</v>
      </c>
      <c r="J80" s="115"/>
    </row>
    <row r="81" spans="1:10" ht="144">
      <c r="A81" s="114"/>
      <c r="B81" s="107">
        <v>20</v>
      </c>
      <c r="C81" s="10" t="s">
        <v>120</v>
      </c>
      <c r="D81" s="118"/>
      <c r="E81" s="142"/>
      <c r="F81" s="143"/>
      <c r="G81" s="11" t="s">
        <v>761</v>
      </c>
      <c r="H81" s="14">
        <v>0.18</v>
      </c>
      <c r="I81" s="109">
        <f t="shared" si="1"/>
        <v>3.5999999999999996</v>
      </c>
      <c r="J81" s="115"/>
    </row>
    <row r="82" spans="1:10" ht="132">
      <c r="A82" s="114"/>
      <c r="B82" s="107">
        <v>40</v>
      </c>
      <c r="C82" s="10" t="s">
        <v>122</v>
      </c>
      <c r="D82" s="118" t="s">
        <v>239</v>
      </c>
      <c r="E82" s="142"/>
      <c r="F82" s="143"/>
      <c r="G82" s="11" t="s">
        <v>762</v>
      </c>
      <c r="H82" s="14">
        <v>0.57999999999999996</v>
      </c>
      <c r="I82" s="109">
        <f t="shared" si="1"/>
        <v>23.2</v>
      </c>
      <c r="J82" s="115"/>
    </row>
    <row r="83" spans="1:10" ht="132">
      <c r="A83" s="114"/>
      <c r="B83" s="107">
        <v>5</v>
      </c>
      <c r="C83" s="10" t="s">
        <v>122</v>
      </c>
      <c r="D83" s="118" t="s">
        <v>763</v>
      </c>
      <c r="E83" s="142"/>
      <c r="F83" s="143"/>
      <c r="G83" s="11" t="s">
        <v>762</v>
      </c>
      <c r="H83" s="14">
        <v>0.57999999999999996</v>
      </c>
      <c r="I83" s="109">
        <f t="shared" si="1"/>
        <v>2.9</v>
      </c>
      <c r="J83" s="115"/>
    </row>
    <row r="84" spans="1:10" ht="120">
      <c r="A84" s="114"/>
      <c r="B84" s="107">
        <v>5</v>
      </c>
      <c r="C84" s="10" t="s">
        <v>764</v>
      </c>
      <c r="D84" s="118" t="s">
        <v>348</v>
      </c>
      <c r="E84" s="142"/>
      <c r="F84" s="143"/>
      <c r="G84" s="11" t="s">
        <v>765</v>
      </c>
      <c r="H84" s="14">
        <v>0.57999999999999996</v>
      </c>
      <c r="I84" s="109">
        <f t="shared" si="1"/>
        <v>2.9</v>
      </c>
      <c r="J84" s="115"/>
    </row>
    <row r="85" spans="1:10" ht="120">
      <c r="A85" s="114"/>
      <c r="B85" s="107">
        <v>5</v>
      </c>
      <c r="C85" s="10" t="s">
        <v>764</v>
      </c>
      <c r="D85" s="118" t="s">
        <v>763</v>
      </c>
      <c r="E85" s="142"/>
      <c r="F85" s="143"/>
      <c r="G85" s="11" t="s">
        <v>765</v>
      </c>
      <c r="H85" s="14">
        <v>0.57999999999999996</v>
      </c>
      <c r="I85" s="109">
        <f t="shared" si="1"/>
        <v>2.9</v>
      </c>
      <c r="J85" s="115"/>
    </row>
    <row r="86" spans="1:10" ht="120">
      <c r="A86" s="114"/>
      <c r="B86" s="107">
        <v>5</v>
      </c>
      <c r="C86" s="10" t="s">
        <v>764</v>
      </c>
      <c r="D86" s="118" t="s">
        <v>766</v>
      </c>
      <c r="E86" s="142"/>
      <c r="F86" s="143"/>
      <c r="G86" s="11" t="s">
        <v>765</v>
      </c>
      <c r="H86" s="14">
        <v>0.57999999999999996</v>
      </c>
      <c r="I86" s="109">
        <f t="shared" ref="I86:I115" si="2">H86*B86</f>
        <v>2.9</v>
      </c>
      <c r="J86" s="115"/>
    </row>
    <row r="87" spans="1:10" ht="72">
      <c r="A87" s="114"/>
      <c r="B87" s="107">
        <v>3</v>
      </c>
      <c r="C87" s="10" t="s">
        <v>767</v>
      </c>
      <c r="D87" s="118"/>
      <c r="E87" s="142"/>
      <c r="F87" s="143"/>
      <c r="G87" s="11" t="s">
        <v>768</v>
      </c>
      <c r="H87" s="14">
        <v>0.9</v>
      </c>
      <c r="I87" s="109">
        <f t="shared" si="2"/>
        <v>2.7</v>
      </c>
      <c r="J87" s="115"/>
    </row>
    <row r="88" spans="1:10" ht="96">
      <c r="A88" s="114"/>
      <c r="B88" s="107">
        <v>1</v>
      </c>
      <c r="C88" s="10" t="s">
        <v>769</v>
      </c>
      <c r="D88" s="118" t="s">
        <v>107</v>
      </c>
      <c r="E88" s="142"/>
      <c r="F88" s="143"/>
      <c r="G88" s="11" t="s">
        <v>770</v>
      </c>
      <c r="H88" s="14">
        <v>0.72</v>
      </c>
      <c r="I88" s="109">
        <f t="shared" si="2"/>
        <v>0.72</v>
      </c>
      <c r="J88" s="115"/>
    </row>
    <row r="89" spans="1:10" ht="96">
      <c r="A89" s="114"/>
      <c r="B89" s="107">
        <v>2</v>
      </c>
      <c r="C89" s="10" t="s">
        <v>769</v>
      </c>
      <c r="D89" s="118" t="s">
        <v>212</v>
      </c>
      <c r="E89" s="142"/>
      <c r="F89" s="143"/>
      <c r="G89" s="11" t="s">
        <v>770</v>
      </c>
      <c r="H89" s="14">
        <v>0.72</v>
      </c>
      <c r="I89" s="109">
        <f t="shared" si="2"/>
        <v>1.44</v>
      </c>
      <c r="J89" s="115"/>
    </row>
    <row r="90" spans="1:10" ht="96">
      <c r="A90" s="114"/>
      <c r="B90" s="107">
        <v>2</v>
      </c>
      <c r="C90" s="10" t="s">
        <v>649</v>
      </c>
      <c r="D90" s="118" t="s">
        <v>29</v>
      </c>
      <c r="E90" s="142"/>
      <c r="F90" s="143"/>
      <c r="G90" s="11" t="s">
        <v>652</v>
      </c>
      <c r="H90" s="14">
        <v>1.51</v>
      </c>
      <c r="I90" s="109">
        <f t="shared" si="2"/>
        <v>3.02</v>
      </c>
      <c r="J90" s="115"/>
    </row>
    <row r="91" spans="1:10" ht="96">
      <c r="A91" s="114"/>
      <c r="B91" s="107">
        <v>2</v>
      </c>
      <c r="C91" s="10" t="s">
        <v>65</v>
      </c>
      <c r="D91" s="118" t="s">
        <v>23</v>
      </c>
      <c r="E91" s="142"/>
      <c r="F91" s="143"/>
      <c r="G91" s="11" t="s">
        <v>771</v>
      </c>
      <c r="H91" s="14">
        <v>1.56</v>
      </c>
      <c r="I91" s="109">
        <f t="shared" si="2"/>
        <v>3.12</v>
      </c>
      <c r="J91" s="115"/>
    </row>
    <row r="92" spans="1:10" ht="96">
      <c r="A92" s="114"/>
      <c r="B92" s="107">
        <v>2</v>
      </c>
      <c r="C92" s="10" t="s">
        <v>65</v>
      </c>
      <c r="D92" s="118" t="s">
        <v>25</v>
      </c>
      <c r="E92" s="142"/>
      <c r="F92" s="143"/>
      <c r="G92" s="11" t="s">
        <v>771</v>
      </c>
      <c r="H92" s="14">
        <v>1.56</v>
      </c>
      <c r="I92" s="109">
        <f t="shared" si="2"/>
        <v>3.12</v>
      </c>
      <c r="J92" s="115"/>
    </row>
    <row r="93" spans="1:10" ht="96">
      <c r="A93" s="114"/>
      <c r="B93" s="107">
        <v>2</v>
      </c>
      <c r="C93" s="10" t="s">
        <v>65</v>
      </c>
      <c r="D93" s="118" t="s">
        <v>26</v>
      </c>
      <c r="E93" s="142"/>
      <c r="F93" s="143"/>
      <c r="G93" s="11" t="s">
        <v>771</v>
      </c>
      <c r="H93" s="14">
        <v>1.56</v>
      </c>
      <c r="I93" s="109">
        <f t="shared" si="2"/>
        <v>3.12</v>
      </c>
      <c r="J93" s="115"/>
    </row>
    <row r="94" spans="1:10" ht="96">
      <c r="A94" s="114"/>
      <c r="B94" s="107">
        <v>2</v>
      </c>
      <c r="C94" s="10" t="s">
        <v>65</v>
      </c>
      <c r="D94" s="118" t="s">
        <v>27</v>
      </c>
      <c r="E94" s="142"/>
      <c r="F94" s="143"/>
      <c r="G94" s="11" t="s">
        <v>771</v>
      </c>
      <c r="H94" s="14">
        <v>1.56</v>
      </c>
      <c r="I94" s="109">
        <f t="shared" si="2"/>
        <v>3.12</v>
      </c>
      <c r="J94" s="115"/>
    </row>
    <row r="95" spans="1:10" ht="96">
      <c r="A95" s="114"/>
      <c r="B95" s="107">
        <v>2</v>
      </c>
      <c r="C95" s="10" t="s">
        <v>772</v>
      </c>
      <c r="D95" s="118" t="s">
        <v>27</v>
      </c>
      <c r="E95" s="142" t="s">
        <v>273</v>
      </c>
      <c r="F95" s="143"/>
      <c r="G95" s="11" t="s">
        <v>773</v>
      </c>
      <c r="H95" s="14">
        <v>1.95</v>
      </c>
      <c r="I95" s="109">
        <f t="shared" si="2"/>
        <v>3.9</v>
      </c>
      <c r="J95" s="115"/>
    </row>
    <row r="96" spans="1:10" ht="96">
      <c r="A96" s="114"/>
      <c r="B96" s="107">
        <v>2</v>
      </c>
      <c r="C96" s="10" t="s">
        <v>774</v>
      </c>
      <c r="D96" s="118" t="s">
        <v>67</v>
      </c>
      <c r="E96" s="142" t="s">
        <v>272</v>
      </c>
      <c r="F96" s="143"/>
      <c r="G96" s="11" t="s">
        <v>775</v>
      </c>
      <c r="H96" s="14">
        <v>2.0499999999999998</v>
      </c>
      <c r="I96" s="109">
        <f t="shared" si="2"/>
        <v>4.0999999999999996</v>
      </c>
      <c r="J96" s="115"/>
    </row>
    <row r="97" spans="1:10" ht="252">
      <c r="A97" s="114"/>
      <c r="B97" s="107">
        <v>2</v>
      </c>
      <c r="C97" s="10" t="s">
        <v>776</v>
      </c>
      <c r="D97" s="118" t="s">
        <v>25</v>
      </c>
      <c r="E97" s="142"/>
      <c r="F97" s="143"/>
      <c r="G97" s="11" t="s">
        <v>777</v>
      </c>
      <c r="H97" s="14">
        <v>7.24</v>
      </c>
      <c r="I97" s="109">
        <f t="shared" si="2"/>
        <v>14.48</v>
      </c>
      <c r="J97" s="115"/>
    </row>
    <row r="98" spans="1:10" ht="252">
      <c r="A98" s="114"/>
      <c r="B98" s="107">
        <v>4</v>
      </c>
      <c r="C98" s="10" t="s">
        <v>776</v>
      </c>
      <c r="D98" s="118" t="s">
        <v>26</v>
      </c>
      <c r="E98" s="142"/>
      <c r="F98" s="143"/>
      <c r="G98" s="11" t="s">
        <v>777</v>
      </c>
      <c r="H98" s="14">
        <v>7.73</v>
      </c>
      <c r="I98" s="109">
        <f t="shared" si="2"/>
        <v>30.92</v>
      </c>
      <c r="J98" s="115"/>
    </row>
    <row r="99" spans="1:10" ht="168">
      <c r="A99" s="114"/>
      <c r="B99" s="107">
        <v>1</v>
      </c>
      <c r="C99" s="10" t="s">
        <v>778</v>
      </c>
      <c r="D99" s="118" t="s">
        <v>26</v>
      </c>
      <c r="E99" s="142"/>
      <c r="F99" s="143"/>
      <c r="G99" s="11" t="s">
        <v>779</v>
      </c>
      <c r="H99" s="14">
        <v>2.35</v>
      </c>
      <c r="I99" s="109">
        <f t="shared" si="2"/>
        <v>2.35</v>
      </c>
      <c r="J99" s="115"/>
    </row>
    <row r="100" spans="1:10" ht="168">
      <c r="A100" s="114"/>
      <c r="B100" s="107">
        <v>1</v>
      </c>
      <c r="C100" s="10" t="s">
        <v>778</v>
      </c>
      <c r="D100" s="118" t="s">
        <v>27</v>
      </c>
      <c r="E100" s="142"/>
      <c r="F100" s="143"/>
      <c r="G100" s="11" t="s">
        <v>779</v>
      </c>
      <c r="H100" s="14">
        <v>2.35</v>
      </c>
      <c r="I100" s="109">
        <f t="shared" si="2"/>
        <v>2.35</v>
      </c>
      <c r="J100" s="115"/>
    </row>
    <row r="101" spans="1:10" ht="156">
      <c r="A101" s="114"/>
      <c r="B101" s="107">
        <v>2</v>
      </c>
      <c r="C101" s="10" t="s">
        <v>780</v>
      </c>
      <c r="D101" s="118" t="s">
        <v>27</v>
      </c>
      <c r="E101" s="142"/>
      <c r="F101" s="143"/>
      <c r="G101" s="11" t="s">
        <v>781</v>
      </c>
      <c r="H101" s="14">
        <v>2.44</v>
      </c>
      <c r="I101" s="109">
        <f t="shared" si="2"/>
        <v>4.88</v>
      </c>
      <c r="J101" s="115"/>
    </row>
    <row r="102" spans="1:10" ht="216">
      <c r="A102" s="114"/>
      <c r="B102" s="107">
        <v>2</v>
      </c>
      <c r="C102" s="10" t="s">
        <v>782</v>
      </c>
      <c r="D102" s="118" t="s">
        <v>239</v>
      </c>
      <c r="E102" s="142" t="s">
        <v>26</v>
      </c>
      <c r="F102" s="143"/>
      <c r="G102" s="11" t="s">
        <v>783</v>
      </c>
      <c r="H102" s="14">
        <v>5.48</v>
      </c>
      <c r="I102" s="109">
        <f t="shared" si="2"/>
        <v>10.96</v>
      </c>
      <c r="J102" s="115"/>
    </row>
    <row r="103" spans="1:10" ht="156">
      <c r="A103" s="114"/>
      <c r="B103" s="107">
        <v>2</v>
      </c>
      <c r="C103" s="10" t="s">
        <v>784</v>
      </c>
      <c r="D103" s="118" t="s">
        <v>25</v>
      </c>
      <c r="E103" s="142" t="s">
        <v>107</v>
      </c>
      <c r="F103" s="143"/>
      <c r="G103" s="11" t="s">
        <v>821</v>
      </c>
      <c r="H103" s="14">
        <v>0.28000000000000003</v>
      </c>
      <c r="I103" s="109">
        <f t="shared" si="2"/>
        <v>0.56000000000000005</v>
      </c>
      <c r="J103" s="115"/>
    </row>
    <row r="104" spans="1:10" ht="156">
      <c r="A104" s="114"/>
      <c r="B104" s="107">
        <v>2</v>
      </c>
      <c r="C104" s="10" t="s">
        <v>784</v>
      </c>
      <c r="D104" s="118" t="s">
        <v>25</v>
      </c>
      <c r="E104" s="142" t="s">
        <v>212</v>
      </c>
      <c r="F104" s="143"/>
      <c r="G104" s="11" t="s">
        <v>821</v>
      </c>
      <c r="H104" s="14">
        <v>0.28000000000000003</v>
      </c>
      <c r="I104" s="109">
        <f t="shared" si="2"/>
        <v>0.56000000000000005</v>
      </c>
      <c r="J104" s="115"/>
    </row>
    <row r="105" spans="1:10" ht="384">
      <c r="A105" s="114"/>
      <c r="B105" s="107">
        <v>1</v>
      </c>
      <c r="C105" s="10" t="s">
        <v>785</v>
      </c>
      <c r="D105" s="118" t="s">
        <v>207</v>
      </c>
      <c r="E105" s="142" t="s">
        <v>786</v>
      </c>
      <c r="F105" s="143"/>
      <c r="G105" s="11" t="s">
        <v>787</v>
      </c>
      <c r="H105" s="14">
        <v>28.16</v>
      </c>
      <c r="I105" s="109">
        <f t="shared" si="2"/>
        <v>28.16</v>
      </c>
      <c r="J105" s="115"/>
    </row>
    <row r="106" spans="1:10" ht="168">
      <c r="A106" s="114"/>
      <c r="B106" s="107">
        <v>1</v>
      </c>
      <c r="C106" s="10" t="s">
        <v>788</v>
      </c>
      <c r="D106" s="118" t="s">
        <v>239</v>
      </c>
      <c r="E106" s="142" t="s">
        <v>25</v>
      </c>
      <c r="F106" s="143"/>
      <c r="G106" s="11" t="s">
        <v>789</v>
      </c>
      <c r="H106" s="14">
        <v>2.54</v>
      </c>
      <c r="I106" s="109">
        <f t="shared" si="2"/>
        <v>2.54</v>
      </c>
      <c r="J106" s="115"/>
    </row>
    <row r="107" spans="1:10" ht="168">
      <c r="A107" s="114"/>
      <c r="B107" s="107">
        <v>1</v>
      </c>
      <c r="C107" s="10" t="s">
        <v>788</v>
      </c>
      <c r="D107" s="118" t="s">
        <v>239</v>
      </c>
      <c r="E107" s="142" t="s">
        <v>26</v>
      </c>
      <c r="F107" s="143"/>
      <c r="G107" s="11" t="s">
        <v>789</v>
      </c>
      <c r="H107" s="14">
        <v>2.54</v>
      </c>
      <c r="I107" s="109">
        <f t="shared" si="2"/>
        <v>2.54</v>
      </c>
      <c r="J107" s="115"/>
    </row>
    <row r="108" spans="1:10" ht="204">
      <c r="A108" s="114"/>
      <c r="B108" s="107">
        <v>1</v>
      </c>
      <c r="C108" s="10" t="s">
        <v>790</v>
      </c>
      <c r="D108" s="118" t="s">
        <v>791</v>
      </c>
      <c r="E108" s="142"/>
      <c r="F108" s="143"/>
      <c r="G108" s="11" t="s">
        <v>792</v>
      </c>
      <c r="H108" s="14">
        <v>8.51</v>
      </c>
      <c r="I108" s="109">
        <f t="shared" si="2"/>
        <v>8.51</v>
      </c>
      <c r="J108" s="115"/>
    </row>
    <row r="109" spans="1:10" ht="276">
      <c r="A109" s="114"/>
      <c r="B109" s="107">
        <v>1</v>
      </c>
      <c r="C109" s="10" t="s">
        <v>793</v>
      </c>
      <c r="D109" s="118" t="s">
        <v>239</v>
      </c>
      <c r="E109" s="142" t="s">
        <v>794</v>
      </c>
      <c r="F109" s="143"/>
      <c r="G109" s="11" t="s">
        <v>795</v>
      </c>
      <c r="H109" s="14">
        <v>2.5</v>
      </c>
      <c r="I109" s="109">
        <f t="shared" si="2"/>
        <v>2.5</v>
      </c>
      <c r="J109" s="115"/>
    </row>
    <row r="110" spans="1:10" ht="276">
      <c r="A110" s="114"/>
      <c r="B110" s="107">
        <v>1</v>
      </c>
      <c r="C110" s="10" t="s">
        <v>793</v>
      </c>
      <c r="D110" s="118" t="s">
        <v>239</v>
      </c>
      <c r="E110" s="142" t="s">
        <v>796</v>
      </c>
      <c r="F110" s="143"/>
      <c r="G110" s="11" t="s">
        <v>795</v>
      </c>
      <c r="H110" s="14">
        <v>2.5</v>
      </c>
      <c r="I110" s="109">
        <f t="shared" si="2"/>
        <v>2.5</v>
      </c>
      <c r="J110" s="115"/>
    </row>
    <row r="111" spans="1:10" ht="228">
      <c r="A111" s="114"/>
      <c r="B111" s="107">
        <v>1</v>
      </c>
      <c r="C111" s="10" t="s">
        <v>797</v>
      </c>
      <c r="D111" s="118" t="s">
        <v>528</v>
      </c>
      <c r="E111" s="142"/>
      <c r="F111" s="143"/>
      <c r="G111" s="11" t="s">
        <v>798</v>
      </c>
      <c r="H111" s="14">
        <v>5.73</v>
      </c>
      <c r="I111" s="109">
        <f t="shared" si="2"/>
        <v>5.73</v>
      </c>
      <c r="J111" s="115"/>
    </row>
    <row r="112" spans="1:10" ht="120">
      <c r="A112" s="114"/>
      <c r="B112" s="107">
        <v>2</v>
      </c>
      <c r="C112" s="10" t="s">
        <v>799</v>
      </c>
      <c r="D112" s="118" t="s">
        <v>29</v>
      </c>
      <c r="E112" s="142" t="s">
        <v>271</v>
      </c>
      <c r="F112" s="143"/>
      <c r="G112" s="11" t="s">
        <v>800</v>
      </c>
      <c r="H112" s="14">
        <v>1.88</v>
      </c>
      <c r="I112" s="109">
        <f t="shared" si="2"/>
        <v>3.76</v>
      </c>
      <c r="J112" s="115"/>
    </row>
    <row r="113" spans="1:10" ht="120">
      <c r="A113" s="114"/>
      <c r="B113" s="107">
        <v>2</v>
      </c>
      <c r="C113" s="10" t="s">
        <v>799</v>
      </c>
      <c r="D113" s="118" t="s">
        <v>29</v>
      </c>
      <c r="E113" s="142" t="s">
        <v>728</v>
      </c>
      <c r="F113" s="143"/>
      <c r="G113" s="11" t="s">
        <v>800</v>
      </c>
      <c r="H113" s="14">
        <v>1.88</v>
      </c>
      <c r="I113" s="109">
        <f t="shared" si="2"/>
        <v>3.76</v>
      </c>
      <c r="J113" s="115"/>
    </row>
    <row r="114" spans="1:10" ht="180">
      <c r="A114" s="114"/>
      <c r="B114" s="107">
        <v>2</v>
      </c>
      <c r="C114" s="10" t="s">
        <v>801</v>
      </c>
      <c r="D114" s="118" t="s">
        <v>25</v>
      </c>
      <c r="E114" s="142"/>
      <c r="F114" s="143"/>
      <c r="G114" s="11" t="s">
        <v>802</v>
      </c>
      <c r="H114" s="14">
        <v>3.56</v>
      </c>
      <c r="I114" s="109">
        <f t="shared" si="2"/>
        <v>7.12</v>
      </c>
      <c r="J114" s="115"/>
    </row>
    <row r="115" spans="1:10" ht="180">
      <c r="A115" s="114"/>
      <c r="B115" s="108">
        <v>2</v>
      </c>
      <c r="C115" s="12" t="s">
        <v>801</v>
      </c>
      <c r="D115" s="119" t="s">
        <v>26</v>
      </c>
      <c r="E115" s="140"/>
      <c r="F115" s="141"/>
      <c r="G115" s="13" t="s">
        <v>802</v>
      </c>
      <c r="H115" s="15">
        <v>3.77</v>
      </c>
      <c r="I115" s="110">
        <f t="shared" si="2"/>
        <v>7.54</v>
      </c>
      <c r="J115" s="115"/>
    </row>
  </sheetData>
  <mergeCells count="98">
    <mergeCell ref="I10:I11"/>
    <mergeCell ref="I14:I15"/>
    <mergeCell ref="E20:F20"/>
    <mergeCell ref="E21:F21"/>
    <mergeCell ref="E22:F22"/>
    <mergeCell ref="E29:F29"/>
    <mergeCell ref="E23:F23"/>
    <mergeCell ref="E30:F30"/>
    <mergeCell ref="E31:F31"/>
    <mergeCell ref="E32:F32"/>
    <mergeCell ref="E24:F24"/>
    <mergeCell ref="E25:F25"/>
    <mergeCell ref="E26:F26"/>
    <mergeCell ref="E27:F27"/>
    <mergeCell ref="E28:F28"/>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13:F113"/>
    <mergeCell ref="E114:F114"/>
    <mergeCell ref="E115:F115"/>
    <mergeCell ref="E108:F108"/>
    <mergeCell ref="E109:F109"/>
    <mergeCell ref="E110:F110"/>
    <mergeCell ref="E111:F111"/>
    <mergeCell ref="E112:F1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7"/>
  <sheetViews>
    <sheetView topLeftCell="A83" zoomScale="90" zoomScaleNormal="90" workbookViewId="0">
      <selection activeCell="Y14" sqref="Y1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0.22700000000000001</v>
      </c>
      <c r="O1" t="s">
        <v>181</v>
      </c>
    </row>
    <row r="2" spans="1:15" ht="15.75" customHeight="1">
      <c r="A2" s="114"/>
      <c r="B2" s="124" t="s">
        <v>134</v>
      </c>
      <c r="C2" s="120"/>
      <c r="D2" s="120"/>
      <c r="E2" s="120"/>
      <c r="F2" s="120"/>
      <c r="G2" s="120"/>
      <c r="H2" s="120"/>
      <c r="I2" s="120"/>
      <c r="J2" s="120"/>
      <c r="K2" s="125" t="s">
        <v>140</v>
      </c>
      <c r="L2" s="115"/>
      <c r="N2">
        <v>402.18000000000018</v>
      </c>
      <c r="O2" t="s">
        <v>182</v>
      </c>
    </row>
    <row r="3" spans="1:15" ht="12.75" customHeight="1">
      <c r="A3" s="114"/>
      <c r="B3" s="121" t="s">
        <v>135</v>
      </c>
      <c r="C3" s="120"/>
      <c r="D3" s="120"/>
      <c r="E3" s="120"/>
      <c r="F3" s="120"/>
      <c r="G3" s="120"/>
      <c r="H3" s="120"/>
      <c r="I3" s="120"/>
      <c r="J3" s="120"/>
      <c r="K3" s="120"/>
      <c r="L3" s="115"/>
      <c r="N3">
        <v>402.18000000000018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827</v>
      </c>
      <c r="C10" s="120"/>
      <c r="D10" s="120"/>
      <c r="E10" s="120"/>
      <c r="F10" s="115"/>
      <c r="G10" s="116"/>
      <c r="H10" s="116" t="s">
        <v>827</v>
      </c>
      <c r="I10" s="120"/>
      <c r="J10" s="120"/>
      <c r="K10" s="146">
        <f>IF(Invoice!J10&lt;&gt;"",Invoice!J10,"")</f>
        <v>51395</v>
      </c>
      <c r="L10" s="115"/>
    </row>
    <row r="11" spans="1:15" ht="12.75" customHeight="1">
      <c r="A11" s="114"/>
      <c r="B11" s="114" t="s">
        <v>709</v>
      </c>
      <c r="C11" s="120"/>
      <c r="D11" s="120"/>
      <c r="E11" s="120"/>
      <c r="F11" s="115"/>
      <c r="G11" s="116"/>
      <c r="H11" s="116" t="s">
        <v>709</v>
      </c>
      <c r="I11" s="120"/>
      <c r="J11" s="120"/>
      <c r="K11" s="147"/>
      <c r="L11" s="115"/>
    </row>
    <row r="12" spans="1:15" ht="12.75" customHeight="1">
      <c r="A12" s="114"/>
      <c r="B12" s="114" t="s">
        <v>828</v>
      </c>
      <c r="C12" s="120"/>
      <c r="D12" s="120"/>
      <c r="E12" s="120"/>
      <c r="F12" s="115"/>
      <c r="G12" s="116"/>
      <c r="H12" s="116" t="s">
        <v>828</v>
      </c>
      <c r="I12" s="120"/>
      <c r="J12" s="120"/>
      <c r="K12" s="120"/>
      <c r="L12" s="115"/>
    </row>
    <row r="13" spans="1:15" ht="12.75" customHeight="1">
      <c r="A13" s="114"/>
      <c r="B13" s="114" t="s">
        <v>829</v>
      </c>
      <c r="C13" s="120"/>
      <c r="D13" s="120"/>
      <c r="E13" s="120"/>
      <c r="F13" s="115"/>
      <c r="G13" s="116"/>
      <c r="H13" s="116" t="s">
        <v>829</v>
      </c>
      <c r="I13" s="120"/>
      <c r="J13" s="120"/>
      <c r="K13" s="99" t="s">
        <v>11</v>
      </c>
      <c r="L13" s="115"/>
    </row>
    <row r="14" spans="1:15" ht="15" customHeight="1">
      <c r="A14" s="114"/>
      <c r="B14" s="114" t="s">
        <v>712</v>
      </c>
      <c r="C14" s="120"/>
      <c r="D14" s="120"/>
      <c r="E14" s="120"/>
      <c r="F14" s="115"/>
      <c r="G14" s="116"/>
      <c r="H14" s="116" t="s">
        <v>712</v>
      </c>
      <c r="I14" s="120"/>
      <c r="J14" s="120"/>
      <c r="K14" s="148">
        <f>Invoice!J14</f>
        <v>45181</v>
      </c>
      <c r="L14" s="115"/>
    </row>
    <row r="15" spans="1:15" ht="15" customHeight="1">
      <c r="A15" s="114"/>
      <c r="B15" s="133" t="s">
        <v>826</v>
      </c>
      <c r="C15" s="131"/>
      <c r="D15" s="131"/>
      <c r="E15" s="131"/>
      <c r="F15" s="132"/>
      <c r="G15" s="116"/>
      <c r="H15" s="130" t="s">
        <v>826</v>
      </c>
      <c r="I15" s="120"/>
      <c r="J15" s="120"/>
      <c r="K15" s="149"/>
      <c r="L15" s="115"/>
    </row>
    <row r="16" spans="1:15" ht="15" customHeight="1">
      <c r="A16" s="114"/>
      <c r="B16" s="120"/>
      <c r="C16" s="120"/>
      <c r="D16" s="120"/>
      <c r="E16" s="120"/>
      <c r="F16" s="120"/>
      <c r="G16" s="120"/>
      <c r="H16" s="120"/>
      <c r="I16" s="123" t="s">
        <v>142</v>
      </c>
      <c r="J16" s="123" t="s">
        <v>142</v>
      </c>
      <c r="K16" s="129">
        <v>39940</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0" t="s">
        <v>201</v>
      </c>
      <c r="G20" s="151"/>
      <c r="H20" s="100" t="s">
        <v>169</v>
      </c>
      <c r="I20" s="100" t="s">
        <v>202</v>
      </c>
      <c r="J20" s="100" t="s">
        <v>202</v>
      </c>
      <c r="K20" s="100" t="s">
        <v>21</v>
      </c>
      <c r="L20" s="115"/>
    </row>
    <row r="21" spans="1:12" ht="12.75" customHeight="1">
      <c r="A21" s="114"/>
      <c r="B21" s="105"/>
      <c r="C21" s="105"/>
      <c r="D21" s="105"/>
      <c r="E21" s="106"/>
      <c r="F21" s="152"/>
      <c r="G21" s="153"/>
      <c r="H21" s="105" t="s">
        <v>141</v>
      </c>
      <c r="I21" s="105"/>
      <c r="J21" s="105"/>
      <c r="K21" s="105"/>
      <c r="L21" s="115"/>
    </row>
    <row r="22" spans="1:12" ht="36" customHeight="1">
      <c r="A22" s="114"/>
      <c r="B22" s="107">
        <f>'Tax Invoice'!D18</f>
        <v>1</v>
      </c>
      <c r="C22" s="10" t="s">
        <v>715</v>
      </c>
      <c r="D22" s="10" t="s">
        <v>715</v>
      </c>
      <c r="E22" s="118" t="s">
        <v>47</v>
      </c>
      <c r="F22" s="142" t="s">
        <v>635</v>
      </c>
      <c r="G22" s="143"/>
      <c r="H22" s="11" t="s">
        <v>716</v>
      </c>
      <c r="I22" s="14">
        <f t="shared" ref="I22:I53" si="0">ROUNDUP(J22*$N$1,2)</f>
        <v>0.47000000000000003</v>
      </c>
      <c r="J22" s="14">
        <v>2.06</v>
      </c>
      <c r="K22" s="109">
        <f t="shared" ref="K22:K53" si="1">I22*B22</f>
        <v>0.47000000000000003</v>
      </c>
      <c r="L22" s="115"/>
    </row>
    <row r="23" spans="1:12" ht="36" customHeight="1">
      <c r="A23" s="114"/>
      <c r="B23" s="107">
        <f>'Tax Invoice'!D19</f>
        <v>1</v>
      </c>
      <c r="C23" s="10" t="s">
        <v>715</v>
      </c>
      <c r="D23" s="10" t="s">
        <v>715</v>
      </c>
      <c r="E23" s="118" t="s">
        <v>47</v>
      </c>
      <c r="F23" s="142" t="s">
        <v>638</v>
      </c>
      <c r="G23" s="143"/>
      <c r="H23" s="11" t="s">
        <v>716</v>
      </c>
      <c r="I23" s="14">
        <f t="shared" si="0"/>
        <v>0.47000000000000003</v>
      </c>
      <c r="J23" s="14">
        <v>2.06</v>
      </c>
      <c r="K23" s="109">
        <f t="shared" si="1"/>
        <v>0.47000000000000003</v>
      </c>
      <c r="L23" s="115"/>
    </row>
    <row r="24" spans="1:12" ht="24" customHeight="1">
      <c r="A24" s="114"/>
      <c r="B24" s="107">
        <f>'Tax Invoice'!D20</f>
        <v>4</v>
      </c>
      <c r="C24" s="10" t="s">
        <v>717</v>
      </c>
      <c r="D24" s="10" t="s">
        <v>717</v>
      </c>
      <c r="E24" s="118" t="s">
        <v>29</v>
      </c>
      <c r="F24" s="142" t="s">
        <v>271</v>
      </c>
      <c r="G24" s="143"/>
      <c r="H24" s="11" t="s">
        <v>718</v>
      </c>
      <c r="I24" s="14">
        <f t="shared" si="0"/>
        <v>0.16</v>
      </c>
      <c r="J24" s="14">
        <v>0.68</v>
      </c>
      <c r="K24" s="109">
        <f t="shared" si="1"/>
        <v>0.64</v>
      </c>
      <c r="L24" s="115"/>
    </row>
    <row r="25" spans="1:12" ht="24" customHeight="1">
      <c r="A25" s="114"/>
      <c r="B25" s="107">
        <f>'Tax Invoice'!D21</f>
        <v>2</v>
      </c>
      <c r="C25" s="10" t="s">
        <v>717</v>
      </c>
      <c r="D25" s="10" t="s">
        <v>717</v>
      </c>
      <c r="E25" s="118" t="s">
        <v>29</v>
      </c>
      <c r="F25" s="142" t="s">
        <v>272</v>
      </c>
      <c r="G25" s="143"/>
      <c r="H25" s="11" t="s">
        <v>718</v>
      </c>
      <c r="I25" s="14">
        <f t="shared" si="0"/>
        <v>0.16</v>
      </c>
      <c r="J25" s="14">
        <v>0.68</v>
      </c>
      <c r="K25" s="109">
        <f t="shared" si="1"/>
        <v>0.32</v>
      </c>
      <c r="L25" s="115"/>
    </row>
    <row r="26" spans="1:12" ht="36" customHeight="1">
      <c r="A26" s="114"/>
      <c r="B26" s="107">
        <f>'Tax Invoice'!D22</f>
        <v>2</v>
      </c>
      <c r="C26" s="10" t="s">
        <v>719</v>
      </c>
      <c r="D26" s="10" t="s">
        <v>719</v>
      </c>
      <c r="E26" s="118" t="s">
        <v>107</v>
      </c>
      <c r="F26" s="142"/>
      <c r="G26" s="143"/>
      <c r="H26" s="11" t="s">
        <v>720</v>
      </c>
      <c r="I26" s="14">
        <f t="shared" si="0"/>
        <v>0.45</v>
      </c>
      <c r="J26" s="14">
        <v>1.97</v>
      </c>
      <c r="K26" s="109">
        <f t="shared" si="1"/>
        <v>0.9</v>
      </c>
      <c r="L26" s="115"/>
    </row>
    <row r="27" spans="1:12" ht="24" customHeight="1">
      <c r="A27" s="114"/>
      <c r="B27" s="107">
        <f>'Tax Invoice'!D23</f>
        <v>1</v>
      </c>
      <c r="C27" s="10" t="s">
        <v>721</v>
      </c>
      <c r="D27" s="10" t="s">
        <v>721</v>
      </c>
      <c r="E27" s="118" t="s">
        <v>37</v>
      </c>
      <c r="F27" s="142" t="s">
        <v>638</v>
      </c>
      <c r="G27" s="143"/>
      <c r="H27" s="11" t="s">
        <v>722</v>
      </c>
      <c r="I27" s="14">
        <f t="shared" si="0"/>
        <v>0.34</v>
      </c>
      <c r="J27" s="14">
        <v>1.46</v>
      </c>
      <c r="K27" s="109">
        <f t="shared" si="1"/>
        <v>0.34</v>
      </c>
      <c r="L27" s="115"/>
    </row>
    <row r="28" spans="1:12" ht="24" customHeight="1">
      <c r="A28" s="114"/>
      <c r="B28" s="107">
        <f>'Tax Invoice'!D24</f>
        <v>1</v>
      </c>
      <c r="C28" s="10" t="s">
        <v>721</v>
      </c>
      <c r="D28" s="10" t="s">
        <v>721</v>
      </c>
      <c r="E28" s="118" t="s">
        <v>37</v>
      </c>
      <c r="F28" s="142" t="s">
        <v>640</v>
      </c>
      <c r="G28" s="143"/>
      <c r="H28" s="11" t="s">
        <v>722</v>
      </c>
      <c r="I28" s="14">
        <f t="shared" si="0"/>
        <v>0.34</v>
      </c>
      <c r="J28" s="14">
        <v>1.46</v>
      </c>
      <c r="K28" s="109">
        <f t="shared" si="1"/>
        <v>0.34</v>
      </c>
      <c r="L28" s="115"/>
    </row>
    <row r="29" spans="1:12" ht="24" customHeight="1">
      <c r="A29" s="114"/>
      <c r="B29" s="107">
        <f>'Tax Invoice'!D25</f>
        <v>4</v>
      </c>
      <c r="C29" s="10" t="s">
        <v>723</v>
      </c>
      <c r="D29" s="10" t="s">
        <v>723</v>
      </c>
      <c r="E29" s="118" t="s">
        <v>724</v>
      </c>
      <c r="F29" s="142"/>
      <c r="G29" s="143"/>
      <c r="H29" s="11" t="s">
        <v>819</v>
      </c>
      <c r="I29" s="14">
        <f t="shared" si="0"/>
        <v>0.04</v>
      </c>
      <c r="J29" s="14">
        <v>0.17</v>
      </c>
      <c r="K29" s="109">
        <f t="shared" si="1"/>
        <v>0.16</v>
      </c>
      <c r="L29" s="115"/>
    </row>
    <row r="30" spans="1:12" ht="12" customHeight="1">
      <c r="A30" s="114"/>
      <c r="B30" s="107">
        <f>'Tax Invoice'!D26</f>
        <v>30</v>
      </c>
      <c r="C30" s="10" t="s">
        <v>725</v>
      </c>
      <c r="D30" s="10" t="s">
        <v>725</v>
      </c>
      <c r="E30" s="118" t="s">
        <v>23</v>
      </c>
      <c r="F30" s="142"/>
      <c r="G30" s="143"/>
      <c r="H30" s="11" t="s">
        <v>726</v>
      </c>
      <c r="I30" s="14">
        <f t="shared" si="0"/>
        <v>0.04</v>
      </c>
      <c r="J30" s="14">
        <v>0.16</v>
      </c>
      <c r="K30" s="109">
        <f t="shared" si="1"/>
        <v>1.2</v>
      </c>
      <c r="L30" s="115"/>
    </row>
    <row r="31" spans="1:12" ht="12" customHeight="1">
      <c r="A31" s="114"/>
      <c r="B31" s="107">
        <f>'Tax Invoice'!D27</f>
        <v>30</v>
      </c>
      <c r="C31" s="10" t="s">
        <v>725</v>
      </c>
      <c r="D31" s="10" t="s">
        <v>725</v>
      </c>
      <c r="E31" s="118" t="s">
        <v>25</v>
      </c>
      <c r="F31" s="142"/>
      <c r="G31" s="143"/>
      <c r="H31" s="11" t="s">
        <v>726</v>
      </c>
      <c r="I31" s="14">
        <f t="shared" si="0"/>
        <v>0.04</v>
      </c>
      <c r="J31" s="14">
        <v>0.16</v>
      </c>
      <c r="K31" s="109">
        <f t="shared" si="1"/>
        <v>1.2</v>
      </c>
      <c r="L31" s="115"/>
    </row>
    <row r="32" spans="1:12" ht="12" customHeight="1">
      <c r="A32" s="114"/>
      <c r="B32" s="107">
        <f>'Tax Invoice'!D28</f>
        <v>50</v>
      </c>
      <c r="C32" s="10" t="s">
        <v>725</v>
      </c>
      <c r="D32" s="10" t="s">
        <v>725</v>
      </c>
      <c r="E32" s="118" t="s">
        <v>26</v>
      </c>
      <c r="F32" s="142"/>
      <c r="G32" s="143"/>
      <c r="H32" s="11" t="s">
        <v>726</v>
      </c>
      <c r="I32" s="14">
        <f t="shared" si="0"/>
        <v>0.04</v>
      </c>
      <c r="J32" s="14">
        <v>0.16</v>
      </c>
      <c r="K32" s="109">
        <f t="shared" si="1"/>
        <v>2</v>
      </c>
      <c r="L32" s="115"/>
    </row>
    <row r="33" spans="1:12" ht="12" customHeight="1">
      <c r="A33" s="114"/>
      <c r="B33" s="107">
        <f>'Tax Invoice'!D29</f>
        <v>30</v>
      </c>
      <c r="C33" s="10" t="s">
        <v>725</v>
      </c>
      <c r="D33" s="10" t="s">
        <v>725</v>
      </c>
      <c r="E33" s="118" t="s">
        <v>27</v>
      </c>
      <c r="F33" s="142"/>
      <c r="G33" s="143"/>
      <c r="H33" s="11" t="s">
        <v>726</v>
      </c>
      <c r="I33" s="14">
        <f t="shared" si="0"/>
        <v>0.04</v>
      </c>
      <c r="J33" s="14">
        <v>0.16</v>
      </c>
      <c r="K33" s="109">
        <f t="shared" si="1"/>
        <v>1.2</v>
      </c>
      <c r="L33" s="115"/>
    </row>
    <row r="34" spans="1:12" ht="24" customHeight="1">
      <c r="A34" s="114"/>
      <c r="B34" s="107">
        <f>'Tax Invoice'!D30</f>
        <v>3</v>
      </c>
      <c r="C34" s="10" t="s">
        <v>727</v>
      </c>
      <c r="D34" s="10" t="s">
        <v>727</v>
      </c>
      <c r="E34" s="118" t="s">
        <v>273</v>
      </c>
      <c r="F34" s="142"/>
      <c r="G34" s="143"/>
      <c r="H34" s="11" t="s">
        <v>820</v>
      </c>
      <c r="I34" s="14">
        <f t="shared" si="0"/>
        <v>0.04</v>
      </c>
      <c r="J34" s="14">
        <v>0.17</v>
      </c>
      <c r="K34" s="109">
        <f t="shared" si="1"/>
        <v>0.12</v>
      </c>
      <c r="L34" s="115"/>
    </row>
    <row r="35" spans="1:12" ht="24" customHeight="1">
      <c r="A35" s="114"/>
      <c r="B35" s="107">
        <f>'Tax Invoice'!D31</f>
        <v>3</v>
      </c>
      <c r="C35" s="10" t="s">
        <v>727</v>
      </c>
      <c r="D35" s="10" t="s">
        <v>727</v>
      </c>
      <c r="E35" s="118" t="s">
        <v>728</v>
      </c>
      <c r="F35" s="142"/>
      <c r="G35" s="143"/>
      <c r="H35" s="11" t="s">
        <v>820</v>
      </c>
      <c r="I35" s="14">
        <f t="shared" si="0"/>
        <v>0.04</v>
      </c>
      <c r="J35" s="14">
        <v>0.17</v>
      </c>
      <c r="K35" s="109">
        <f t="shared" si="1"/>
        <v>0.12</v>
      </c>
      <c r="L35" s="115"/>
    </row>
    <row r="36" spans="1:12" ht="24" customHeight="1">
      <c r="A36" s="114"/>
      <c r="B36" s="107">
        <f>'Tax Invoice'!D32</f>
        <v>3</v>
      </c>
      <c r="C36" s="10" t="s">
        <v>727</v>
      </c>
      <c r="D36" s="10" t="s">
        <v>727</v>
      </c>
      <c r="E36" s="118" t="s">
        <v>729</v>
      </c>
      <c r="F36" s="142"/>
      <c r="G36" s="143"/>
      <c r="H36" s="11" t="s">
        <v>820</v>
      </c>
      <c r="I36" s="14">
        <f t="shared" si="0"/>
        <v>0.04</v>
      </c>
      <c r="J36" s="14">
        <v>0.17</v>
      </c>
      <c r="K36" s="109">
        <f t="shared" si="1"/>
        <v>0.12</v>
      </c>
      <c r="L36" s="115"/>
    </row>
    <row r="37" spans="1:12" ht="24" customHeight="1">
      <c r="A37" s="114"/>
      <c r="B37" s="107">
        <f>'Tax Invoice'!D33</f>
        <v>2</v>
      </c>
      <c r="C37" s="10" t="s">
        <v>730</v>
      </c>
      <c r="D37" s="10" t="s">
        <v>730</v>
      </c>
      <c r="E37" s="118" t="s">
        <v>25</v>
      </c>
      <c r="F37" s="142" t="s">
        <v>107</v>
      </c>
      <c r="G37" s="143"/>
      <c r="H37" s="11" t="s">
        <v>731</v>
      </c>
      <c r="I37" s="14">
        <f t="shared" si="0"/>
        <v>0.37</v>
      </c>
      <c r="J37" s="14">
        <v>1.6</v>
      </c>
      <c r="K37" s="109">
        <f t="shared" si="1"/>
        <v>0.74</v>
      </c>
      <c r="L37" s="115"/>
    </row>
    <row r="38" spans="1:12" ht="24" customHeight="1">
      <c r="A38" s="114"/>
      <c r="B38" s="107">
        <f>'Tax Invoice'!D34</f>
        <v>2</v>
      </c>
      <c r="C38" s="10" t="s">
        <v>730</v>
      </c>
      <c r="D38" s="10" t="s">
        <v>730</v>
      </c>
      <c r="E38" s="118" t="s">
        <v>26</v>
      </c>
      <c r="F38" s="142" t="s">
        <v>107</v>
      </c>
      <c r="G38" s="143"/>
      <c r="H38" s="11" t="s">
        <v>731</v>
      </c>
      <c r="I38" s="14">
        <f t="shared" si="0"/>
        <v>0.37</v>
      </c>
      <c r="J38" s="14">
        <v>1.6</v>
      </c>
      <c r="K38" s="109">
        <f t="shared" si="1"/>
        <v>0.74</v>
      </c>
      <c r="L38" s="115"/>
    </row>
    <row r="39" spans="1:12" ht="24" customHeight="1">
      <c r="A39" s="114"/>
      <c r="B39" s="107">
        <f>'Tax Invoice'!D35</f>
        <v>2</v>
      </c>
      <c r="C39" s="10" t="s">
        <v>730</v>
      </c>
      <c r="D39" s="10" t="s">
        <v>730</v>
      </c>
      <c r="E39" s="118" t="s">
        <v>26</v>
      </c>
      <c r="F39" s="142" t="s">
        <v>265</v>
      </c>
      <c r="G39" s="143"/>
      <c r="H39" s="11" t="s">
        <v>731</v>
      </c>
      <c r="I39" s="14">
        <f t="shared" si="0"/>
        <v>0.37</v>
      </c>
      <c r="J39" s="14">
        <v>1.6</v>
      </c>
      <c r="K39" s="109">
        <f t="shared" si="1"/>
        <v>0.74</v>
      </c>
      <c r="L39" s="115"/>
    </row>
    <row r="40" spans="1:12" ht="24" customHeight="1">
      <c r="A40" s="114"/>
      <c r="B40" s="107">
        <f>'Tax Invoice'!D36</f>
        <v>2</v>
      </c>
      <c r="C40" s="10" t="s">
        <v>730</v>
      </c>
      <c r="D40" s="10" t="s">
        <v>730</v>
      </c>
      <c r="E40" s="118" t="s">
        <v>26</v>
      </c>
      <c r="F40" s="142" t="s">
        <v>269</v>
      </c>
      <c r="G40" s="143"/>
      <c r="H40" s="11" t="s">
        <v>731</v>
      </c>
      <c r="I40" s="14">
        <f t="shared" si="0"/>
        <v>0.37</v>
      </c>
      <c r="J40" s="14">
        <v>1.6</v>
      </c>
      <c r="K40" s="109">
        <f t="shared" si="1"/>
        <v>0.74</v>
      </c>
      <c r="L40" s="115"/>
    </row>
    <row r="41" spans="1:12" ht="24" customHeight="1">
      <c r="A41" s="114"/>
      <c r="B41" s="107">
        <f>'Tax Invoice'!D37</f>
        <v>1</v>
      </c>
      <c r="C41" s="10" t="s">
        <v>730</v>
      </c>
      <c r="D41" s="10" t="s">
        <v>730</v>
      </c>
      <c r="E41" s="118" t="s">
        <v>27</v>
      </c>
      <c r="F41" s="142" t="s">
        <v>270</v>
      </c>
      <c r="G41" s="143"/>
      <c r="H41" s="11" t="s">
        <v>731</v>
      </c>
      <c r="I41" s="14">
        <f t="shared" si="0"/>
        <v>0.37</v>
      </c>
      <c r="J41" s="14">
        <v>1.6</v>
      </c>
      <c r="K41" s="109">
        <f t="shared" si="1"/>
        <v>0.37</v>
      </c>
      <c r="L41" s="115"/>
    </row>
    <row r="42" spans="1:12" ht="24" customHeight="1">
      <c r="A42" s="114"/>
      <c r="B42" s="107">
        <f>'Tax Invoice'!D38</f>
        <v>1</v>
      </c>
      <c r="C42" s="10" t="s">
        <v>732</v>
      </c>
      <c r="D42" s="10" t="s">
        <v>732</v>
      </c>
      <c r="E42" s="118" t="s">
        <v>25</v>
      </c>
      <c r="F42" s="142" t="s">
        <v>239</v>
      </c>
      <c r="G42" s="143"/>
      <c r="H42" s="11" t="s">
        <v>733</v>
      </c>
      <c r="I42" s="14">
        <f t="shared" si="0"/>
        <v>0.42</v>
      </c>
      <c r="J42" s="14">
        <v>1.81</v>
      </c>
      <c r="K42" s="109">
        <f t="shared" si="1"/>
        <v>0.42</v>
      </c>
      <c r="L42" s="115"/>
    </row>
    <row r="43" spans="1:12" ht="24" customHeight="1">
      <c r="A43" s="114"/>
      <c r="B43" s="107">
        <f>'Tax Invoice'!D39</f>
        <v>2</v>
      </c>
      <c r="C43" s="10" t="s">
        <v>732</v>
      </c>
      <c r="D43" s="10" t="s">
        <v>732</v>
      </c>
      <c r="E43" s="118" t="s">
        <v>26</v>
      </c>
      <c r="F43" s="142" t="s">
        <v>239</v>
      </c>
      <c r="G43" s="143"/>
      <c r="H43" s="11" t="s">
        <v>733</v>
      </c>
      <c r="I43" s="14">
        <f t="shared" si="0"/>
        <v>0.42</v>
      </c>
      <c r="J43" s="14">
        <v>1.81</v>
      </c>
      <c r="K43" s="109">
        <f t="shared" si="1"/>
        <v>0.84</v>
      </c>
      <c r="L43" s="115"/>
    </row>
    <row r="44" spans="1:12" ht="24" customHeight="1">
      <c r="A44" s="114"/>
      <c r="B44" s="107">
        <f>'Tax Invoice'!D40</f>
        <v>1</v>
      </c>
      <c r="C44" s="10" t="s">
        <v>732</v>
      </c>
      <c r="D44" s="10" t="s">
        <v>732</v>
      </c>
      <c r="E44" s="118" t="s">
        <v>27</v>
      </c>
      <c r="F44" s="142" t="s">
        <v>239</v>
      </c>
      <c r="G44" s="143"/>
      <c r="H44" s="11" t="s">
        <v>733</v>
      </c>
      <c r="I44" s="14">
        <f t="shared" si="0"/>
        <v>0.42</v>
      </c>
      <c r="J44" s="14">
        <v>1.81</v>
      </c>
      <c r="K44" s="109">
        <f t="shared" si="1"/>
        <v>0.42</v>
      </c>
      <c r="L44" s="115"/>
    </row>
    <row r="45" spans="1:12" ht="36" customHeight="1">
      <c r="A45" s="114"/>
      <c r="B45" s="107">
        <f>'Tax Invoice'!D41</f>
        <v>1</v>
      </c>
      <c r="C45" s="10" t="s">
        <v>734</v>
      </c>
      <c r="D45" s="10" t="s">
        <v>734</v>
      </c>
      <c r="E45" s="118" t="s">
        <v>26</v>
      </c>
      <c r="F45" s="142" t="s">
        <v>239</v>
      </c>
      <c r="G45" s="143"/>
      <c r="H45" s="11" t="s">
        <v>735</v>
      </c>
      <c r="I45" s="14">
        <f t="shared" si="0"/>
        <v>0.67</v>
      </c>
      <c r="J45" s="14">
        <v>2.94</v>
      </c>
      <c r="K45" s="109">
        <f t="shared" si="1"/>
        <v>0.67</v>
      </c>
      <c r="L45" s="115"/>
    </row>
    <row r="46" spans="1:12" ht="24" customHeight="1">
      <c r="A46" s="114"/>
      <c r="B46" s="107">
        <f>'Tax Invoice'!D42</f>
        <v>100</v>
      </c>
      <c r="C46" s="10" t="s">
        <v>736</v>
      </c>
      <c r="D46" s="10" t="s">
        <v>736</v>
      </c>
      <c r="E46" s="118" t="s">
        <v>27</v>
      </c>
      <c r="F46" s="142"/>
      <c r="G46" s="143"/>
      <c r="H46" s="11" t="s">
        <v>737</v>
      </c>
      <c r="I46" s="14">
        <f t="shared" si="0"/>
        <v>0.05</v>
      </c>
      <c r="J46" s="14">
        <v>0.22</v>
      </c>
      <c r="K46" s="109">
        <f t="shared" si="1"/>
        <v>5</v>
      </c>
      <c r="L46" s="115"/>
    </row>
    <row r="47" spans="1:12" ht="12" customHeight="1">
      <c r="A47" s="114"/>
      <c r="B47" s="107">
        <f>'Tax Invoice'!D43</f>
        <v>10</v>
      </c>
      <c r="C47" s="10" t="s">
        <v>738</v>
      </c>
      <c r="D47" s="10" t="s">
        <v>738</v>
      </c>
      <c r="E47" s="118" t="s">
        <v>23</v>
      </c>
      <c r="F47" s="142"/>
      <c r="G47" s="143"/>
      <c r="H47" s="11" t="s">
        <v>739</v>
      </c>
      <c r="I47" s="14">
        <f t="shared" si="0"/>
        <v>6.0000000000000005E-2</v>
      </c>
      <c r="J47" s="14">
        <v>0.24</v>
      </c>
      <c r="K47" s="109">
        <f t="shared" si="1"/>
        <v>0.60000000000000009</v>
      </c>
      <c r="L47" s="115"/>
    </row>
    <row r="48" spans="1:12" ht="12" customHeight="1">
      <c r="A48" s="114"/>
      <c r="B48" s="107">
        <f>'Tax Invoice'!D44</f>
        <v>20</v>
      </c>
      <c r="C48" s="10" t="s">
        <v>738</v>
      </c>
      <c r="D48" s="10" t="s">
        <v>738</v>
      </c>
      <c r="E48" s="118" t="s">
        <v>25</v>
      </c>
      <c r="F48" s="142"/>
      <c r="G48" s="143"/>
      <c r="H48" s="11" t="s">
        <v>739</v>
      </c>
      <c r="I48" s="14">
        <f t="shared" si="0"/>
        <v>6.0000000000000005E-2</v>
      </c>
      <c r="J48" s="14">
        <v>0.24</v>
      </c>
      <c r="K48" s="109">
        <f t="shared" si="1"/>
        <v>1.2000000000000002</v>
      </c>
      <c r="L48" s="115"/>
    </row>
    <row r="49" spans="1:12" ht="12" customHeight="1">
      <c r="A49" s="114"/>
      <c r="B49" s="107">
        <f>'Tax Invoice'!D45</f>
        <v>20</v>
      </c>
      <c r="C49" s="10" t="s">
        <v>738</v>
      </c>
      <c r="D49" s="10" t="s">
        <v>738</v>
      </c>
      <c r="E49" s="118" t="s">
        <v>26</v>
      </c>
      <c r="F49" s="142"/>
      <c r="G49" s="143"/>
      <c r="H49" s="11" t="s">
        <v>739</v>
      </c>
      <c r="I49" s="14">
        <f t="shared" si="0"/>
        <v>6.0000000000000005E-2</v>
      </c>
      <c r="J49" s="14">
        <v>0.24</v>
      </c>
      <c r="K49" s="109">
        <f t="shared" si="1"/>
        <v>1.2000000000000002</v>
      </c>
      <c r="L49" s="115"/>
    </row>
    <row r="50" spans="1:12" ht="24" customHeight="1">
      <c r="A50" s="114"/>
      <c r="B50" s="107">
        <f>'Tax Invoice'!D46</f>
        <v>2</v>
      </c>
      <c r="C50" s="10" t="s">
        <v>740</v>
      </c>
      <c r="D50" s="10" t="s">
        <v>740</v>
      </c>
      <c r="E50" s="118" t="s">
        <v>25</v>
      </c>
      <c r="F50" s="142" t="s">
        <v>311</v>
      </c>
      <c r="G50" s="143"/>
      <c r="H50" s="11" t="s">
        <v>741</v>
      </c>
      <c r="I50" s="14">
        <f t="shared" si="0"/>
        <v>0.19</v>
      </c>
      <c r="J50" s="14">
        <v>0.83</v>
      </c>
      <c r="K50" s="109">
        <f t="shared" si="1"/>
        <v>0.38</v>
      </c>
      <c r="L50" s="115"/>
    </row>
    <row r="51" spans="1:12" ht="24" customHeight="1">
      <c r="A51" s="114"/>
      <c r="B51" s="107">
        <f>'Tax Invoice'!D47</f>
        <v>2</v>
      </c>
      <c r="C51" s="10" t="s">
        <v>740</v>
      </c>
      <c r="D51" s="10" t="s">
        <v>740</v>
      </c>
      <c r="E51" s="118" t="s">
        <v>25</v>
      </c>
      <c r="F51" s="142" t="s">
        <v>663</v>
      </c>
      <c r="G51" s="143"/>
      <c r="H51" s="11" t="s">
        <v>741</v>
      </c>
      <c r="I51" s="14">
        <f t="shared" si="0"/>
        <v>0.19</v>
      </c>
      <c r="J51" s="14">
        <v>0.83</v>
      </c>
      <c r="K51" s="109">
        <f t="shared" si="1"/>
        <v>0.38</v>
      </c>
      <c r="L51" s="115"/>
    </row>
    <row r="52" spans="1:12" ht="24" customHeight="1">
      <c r="A52" s="114"/>
      <c r="B52" s="107">
        <f>'Tax Invoice'!D48</f>
        <v>2</v>
      </c>
      <c r="C52" s="10" t="s">
        <v>740</v>
      </c>
      <c r="D52" s="10" t="s">
        <v>740</v>
      </c>
      <c r="E52" s="118" t="s">
        <v>26</v>
      </c>
      <c r="F52" s="142" t="s">
        <v>107</v>
      </c>
      <c r="G52" s="143"/>
      <c r="H52" s="11" t="s">
        <v>741</v>
      </c>
      <c r="I52" s="14">
        <f t="shared" si="0"/>
        <v>0.19</v>
      </c>
      <c r="J52" s="14">
        <v>0.83</v>
      </c>
      <c r="K52" s="109">
        <f t="shared" si="1"/>
        <v>0.38</v>
      </c>
      <c r="L52" s="115"/>
    </row>
    <row r="53" spans="1:12" ht="24" customHeight="1">
      <c r="A53" s="114"/>
      <c r="B53" s="107">
        <f>'Tax Invoice'!D49</f>
        <v>2</v>
      </c>
      <c r="C53" s="10" t="s">
        <v>740</v>
      </c>
      <c r="D53" s="10" t="s">
        <v>740</v>
      </c>
      <c r="E53" s="118" t="s">
        <v>26</v>
      </c>
      <c r="F53" s="142" t="s">
        <v>212</v>
      </c>
      <c r="G53" s="143"/>
      <c r="H53" s="11" t="s">
        <v>741</v>
      </c>
      <c r="I53" s="14">
        <f t="shared" si="0"/>
        <v>0.19</v>
      </c>
      <c r="J53" s="14">
        <v>0.83</v>
      </c>
      <c r="K53" s="109">
        <f t="shared" si="1"/>
        <v>0.38</v>
      </c>
      <c r="L53" s="115"/>
    </row>
    <row r="54" spans="1:12" ht="24" customHeight="1">
      <c r="A54" s="114"/>
      <c r="B54" s="107">
        <f>'Tax Invoice'!D50</f>
        <v>2</v>
      </c>
      <c r="C54" s="10" t="s">
        <v>740</v>
      </c>
      <c r="D54" s="10" t="s">
        <v>740</v>
      </c>
      <c r="E54" s="118" t="s">
        <v>26</v>
      </c>
      <c r="F54" s="142" t="s">
        <v>265</v>
      </c>
      <c r="G54" s="143"/>
      <c r="H54" s="11" t="s">
        <v>741</v>
      </c>
      <c r="I54" s="14">
        <f t="shared" ref="I54:I85" si="2">ROUNDUP(J54*$N$1,2)</f>
        <v>0.19</v>
      </c>
      <c r="J54" s="14">
        <v>0.83</v>
      </c>
      <c r="K54" s="109">
        <f t="shared" ref="K54:K85" si="3">I54*B54</f>
        <v>0.38</v>
      </c>
      <c r="L54" s="115"/>
    </row>
    <row r="55" spans="1:12" ht="24" customHeight="1">
      <c r="A55" s="114"/>
      <c r="B55" s="107">
        <f>'Tax Invoice'!D51</f>
        <v>2</v>
      </c>
      <c r="C55" s="10" t="s">
        <v>740</v>
      </c>
      <c r="D55" s="10" t="s">
        <v>740</v>
      </c>
      <c r="E55" s="118" t="s">
        <v>26</v>
      </c>
      <c r="F55" s="142" t="s">
        <v>310</v>
      </c>
      <c r="G55" s="143"/>
      <c r="H55" s="11" t="s">
        <v>741</v>
      </c>
      <c r="I55" s="14">
        <f t="shared" si="2"/>
        <v>0.19</v>
      </c>
      <c r="J55" s="14">
        <v>0.83</v>
      </c>
      <c r="K55" s="109">
        <f t="shared" si="3"/>
        <v>0.38</v>
      </c>
      <c r="L55" s="115"/>
    </row>
    <row r="56" spans="1:12" ht="24" customHeight="1">
      <c r="A56" s="114"/>
      <c r="B56" s="107">
        <f>'Tax Invoice'!D52</f>
        <v>1</v>
      </c>
      <c r="C56" s="10" t="s">
        <v>742</v>
      </c>
      <c r="D56" s="10" t="s">
        <v>742</v>
      </c>
      <c r="E56" s="118"/>
      <c r="F56" s="142"/>
      <c r="G56" s="143"/>
      <c r="H56" s="11" t="s">
        <v>743</v>
      </c>
      <c r="I56" s="14">
        <f t="shared" si="2"/>
        <v>1.97</v>
      </c>
      <c r="J56" s="14">
        <v>8.64</v>
      </c>
      <c r="K56" s="109">
        <f t="shared" si="3"/>
        <v>1.97</v>
      </c>
      <c r="L56" s="115"/>
    </row>
    <row r="57" spans="1:12" ht="24" customHeight="1">
      <c r="A57" s="114"/>
      <c r="B57" s="107">
        <f>'Tax Invoice'!D53</f>
        <v>1</v>
      </c>
      <c r="C57" s="10" t="s">
        <v>744</v>
      </c>
      <c r="D57" s="10" t="s">
        <v>744</v>
      </c>
      <c r="E57" s="118" t="s">
        <v>26</v>
      </c>
      <c r="F57" s="142"/>
      <c r="G57" s="143"/>
      <c r="H57" s="11" t="s">
        <v>745</v>
      </c>
      <c r="I57" s="14">
        <f t="shared" si="2"/>
        <v>0.64</v>
      </c>
      <c r="J57" s="14">
        <v>2.78</v>
      </c>
      <c r="K57" s="109">
        <f t="shared" si="3"/>
        <v>0.64</v>
      </c>
      <c r="L57" s="115"/>
    </row>
    <row r="58" spans="1:12" ht="46.5" customHeight="1">
      <c r="A58" s="114"/>
      <c r="B58" s="107">
        <f>'Tax Invoice'!D54</f>
        <v>1</v>
      </c>
      <c r="C58" s="10" t="s">
        <v>746</v>
      </c>
      <c r="D58" s="10" t="s">
        <v>803</v>
      </c>
      <c r="E58" s="118" t="s">
        <v>747</v>
      </c>
      <c r="F58" s="142" t="s">
        <v>107</v>
      </c>
      <c r="G58" s="143"/>
      <c r="H58" s="11" t="s">
        <v>748</v>
      </c>
      <c r="I58" s="14">
        <f t="shared" si="2"/>
        <v>0.23</v>
      </c>
      <c r="J58" s="14">
        <v>0.97</v>
      </c>
      <c r="K58" s="109">
        <f t="shared" si="3"/>
        <v>0.23</v>
      </c>
      <c r="L58" s="115"/>
    </row>
    <row r="59" spans="1:12" ht="46.5" customHeight="1">
      <c r="A59" s="114"/>
      <c r="B59" s="107">
        <f>'Tax Invoice'!D55</f>
        <v>2</v>
      </c>
      <c r="C59" s="10" t="s">
        <v>746</v>
      </c>
      <c r="D59" s="10" t="s">
        <v>803</v>
      </c>
      <c r="E59" s="118" t="s">
        <v>747</v>
      </c>
      <c r="F59" s="142" t="s">
        <v>265</v>
      </c>
      <c r="G59" s="143"/>
      <c r="H59" s="11" t="s">
        <v>748</v>
      </c>
      <c r="I59" s="14">
        <f t="shared" si="2"/>
        <v>0.23</v>
      </c>
      <c r="J59" s="14">
        <v>0.97</v>
      </c>
      <c r="K59" s="109">
        <f t="shared" si="3"/>
        <v>0.46</v>
      </c>
      <c r="L59" s="115"/>
    </row>
    <row r="60" spans="1:12" ht="46.5" customHeight="1">
      <c r="A60" s="114"/>
      <c r="B60" s="107">
        <f>'Tax Invoice'!D56</f>
        <v>2</v>
      </c>
      <c r="C60" s="10" t="s">
        <v>746</v>
      </c>
      <c r="D60" s="10" t="s">
        <v>803</v>
      </c>
      <c r="E60" s="118" t="s">
        <v>747</v>
      </c>
      <c r="F60" s="142" t="s">
        <v>269</v>
      </c>
      <c r="G60" s="143"/>
      <c r="H60" s="11" t="s">
        <v>748</v>
      </c>
      <c r="I60" s="14">
        <f t="shared" si="2"/>
        <v>0.23</v>
      </c>
      <c r="J60" s="14">
        <v>0.97</v>
      </c>
      <c r="K60" s="109">
        <f t="shared" si="3"/>
        <v>0.46</v>
      </c>
      <c r="L60" s="115"/>
    </row>
    <row r="61" spans="1:12" ht="46.5" customHeight="1">
      <c r="A61" s="114"/>
      <c r="B61" s="107">
        <f>'Tax Invoice'!D57</f>
        <v>2</v>
      </c>
      <c r="C61" s="10" t="s">
        <v>746</v>
      </c>
      <c r="D61" s="10" t="s">
        <v>803</v>
      </c>
      <c r="E61" s="118" t="s">
        <v>747</v>
      </c>
      <c r="F61" s="142" t="s">
        <v>663</v>
      </c>
      <c r="G61" s="143"/>
      <c r="H61" s="11" t="s">
        <v>748</v>
      </c>
      <c r="I61" s="14">
        <f t="shared" si="2"/>
        <v>0.23</v>
      </c>
      <c r="J61" s="14">
        <v>0.97</v>
      </c>
      <c r="K61" s="109">
        <f t="shared" si="3"/>
        <v>0.46</v>
      </c>
      <c r="L61" s="115"/>
    </row>
    <row r="62" spans="1:12" ht="24" customHeight="1">
      <c r="A62" s="114"/>
      <c r="B62" s="107">
        <f>'Tax Invoice'!D58</f>
        <v>5</v>
      </c>
      <c r="C62" s="10" t="s">
        <v>567</v>
      </c>
      <c r="D62" s="10" t="s">
        <v>567</v>
      </c>
      <c r="E62" s="118" t="s">
        <v>107</v>
      </c>
      <c r="F62" s="142"/>
      <c r="G62" s="143"/>
      <c r="H62" s="11" t="s">
        <v>749</v>
      </c>
      <c r="I62" s="14">
        <f t="shared" si="2"/>
        <v>0.14000000000000001</v>
      </c>
      <c r="J62" s="14">
        <v>0.57999999999999996</v>
      </c>
      <c r="K62" s="109">
        <f t="shared" si="3"/>
        <v>0.70000000000000007</v>
      </c>
      <c r="L62" s="115"/>
    </row>
    <row r="63" spans="1:12" ht="24" customHeight="1">
      <c r="A63" s="114"/>
      <c r="B63" s="107">
        <f>'Tax Invoice'!D59</f>
        <v>5</v>
      </c>
      <c r="C63" s="10" t="s">
        <v>567</v>
      </c>
      <c r="D63" s="10" t="s">
        <v>567</v>
      </c>
      <c r="E63" s="118" t="s">
        <v>263</v>
      </c>
      <c r="F63" s="142"/>
      <c r="G63" s="143"/>
      <c r="H63" s="11" t="s">
        <v>749</v>
      </c>
      <c r="I63" s="14">
        <f t="shared" si="2"/>
        <v>0.14000000000000001</v>
      </c>
      <c r="J63" s="14">
        <v>0.57999999999999996</v>
      </c>
      <c r="K63" s="109">
        <f t="shared" si="3"/>
        <v>0.70000000000000007</v>
      </c>
      <c r="L63" s="115"/>
    </row>
    <row r="64" spans="1:12" ht="24" customHeight="1">
      <c r="A64" s="114"/>
      <c r="B64" s="107">
        <f>'Tax Invoice'!D60</f>
        <v>3</v>
      </c>
      <c r="C64" s="10" t="s">
        <v>567</v>
      </c>
      <c r="D64" s="10" t="s">
        <v>567</v>
      </c>
      <c r="E64" s="118" t="s">
        <v>265</v>
      </c>
      <c r="F64" s="142"/>
      <c r="G64" s="143"/>
      <c r="H64" s="11" t="s">
        <v>749</v>
      </c>
      <c r="I64" s="14">
        <f t="shared" si="2"/>
        <v>0.14000000000000001</v>
      </c>
      <c r="J64" s="14">
        <v>0.57999999999999996</v>
      </c>
      <c r="K64" s="109">
        <f t="shared" si="3"/>
        <v>0.42000000000000004</v>
      </c>
      <c r="L64" s="115"/>
    </row>
    <row r="65" spans="1:12" ht="24" customHeight="1">
      <c r="A65" s="114"/>
      <c r="B65" s="107">
        <f>'Tax Invoice'!D61</f>
        <v>5</v>
      </c>
      <c r="C65" s="10" t="s">
        <v>567</v>
      </c>
      <c r="D65" s="10" t="s">
        <v>567</v>
      </c>
      <c r="E65" s="118" t="s">
        <v>269</v>
      </c>
      <c r="F65" s="142"/>
      <c r="G65" s="143"/>
      <c r="H65" s="11" t="s">
        <v>749</v>
      </c>
      <c r="I65" s="14">
        <f t="shared" si="2"/>
        <v>0.14000000000000001</v>
      </c>
      <c r="J65" s="14">
        <v>0.57999999999999996</v>
      </c>
      <c r="K65" s="109">
        <f t="shared" si="3"/>
        <v>0.70000000000000007</v>
      </c>
      <c r="L65" s="115"/>
    </row>
    <row r="66" spans="1:12" ht="48" customHeight="1">
      <c r="A66" s="114"/>
      <c r="B66" s="107">
        <f>'Tax Invoice'!D62</f>
        <v>2</v>
      </c>
      <c r="C66" s="10" t="s">
        <v>750</v>
      </c>
      <c r="D66" s="10" t="s">
        <v>750</v>
      </c>
      <c r="E66" s="118" t="s">
        <v>273</v>
      </c>
      <c r="F66" s="142"/>
      <c r="G66" s="143"/>
      <c r="H66" s="11" t="s">
        <v>751</v>
      </c>
      <c r="I66" s="14">
        <f t="shared" si="2"/>
        <v>0.13</v>
      </c>
      <c r="J66" s="14">
        <v>0.53</v>
      </c>
      <c r="K66" s="109">
        <f t="shared" si="3"/>
        <v>0.26</v>
      </c>
      <c r="L66" s="115"/>
    </row>
    <row r="67" spans="1:12" ht="48" customHeight="1">
      <c r="A67" s="114"/>
      <c r="B67" s="107">
        <f>'Tax Invoice'!D63</f>
        <v>2</v>
      </c>
      <c r="C67" s="10" t="s">
        <v>750</v>
      </c>
      <c r="D67" s="10" t="s">
        <v>750</v>
      </c>
      <c r="E67" s="118" t="s">
        <v>271</v>
      </c>
      <c r="F67" s="142"/>
      <c r="G67" s="143"/>
      <c r="H67" s="11" t="s">
        <v>751</v>
      </c>
      <c r="I67" s="14">
        <f t="shared" si="2"/>
        <v>0.13</v>
      </c>
      <c r="J67" s="14">
        <v>0.53</v>
      </c>
      <c r="K67" s="109">
        <f t="shared" si="3"/>
        <v>0.26</v>
      </c>
      <c r="L67" s="115"/>
    </row>
    <row r="68" spans="1:12" ht="12.75" customHeight="1">
      <c r="A68" s="114"/>
      <c r="B68" s="107">
        <f>'Tax Invoice'!D64</f>
        <v>30</v>
      </c>
      <c r="C68" s="10" t="s">
        <v>656</v>
      </c>
      <c r="D68" s="10" t="s">
        <v>656</v>
      </c>
      <c r="E68" s="118" t="s">
        <v>23</v>
      </c>
      <c r="F68" s="142"/>
      <c r="G68" s="143"/>
      <c r="H68" s="11" t="s">
        <v>658</v>
      </c>
      <c r="I68" s="14">
        <f t="shared" si="2"/>
        <v>0.04</v>
      </c>
      <c r="J68" s="14">
        <v>0.17</v>
      </c>
      <c r="K68" s="109">
        <f t="shared" si="3"/>
        <v>1.2</v>
      </c>
      <c r="L68" s="115"/>
    </row>
    <row r="69" spans="1:12" ht="12.75" customHeight="1">
      <c r="A69" s="114"/>
      <c r="B69" s="107">
        <f>'Tax Invoice'!D65</f>
        <v>50</v>
      </c>
      <c r="C69" s="10" t="s">
        <v>656</v>
      </c>
      <c r="D69" s="10" t="s">
        <v>656</v>
      </c>
      <c r="E69" s="118" t="s">
        <v>25</v>
      </c>
      <c r="F69" s="142"/>
      <c r="G69" s="143"/>
      <c r="H69" s="11" t="s">
        <v>658</v>
      </c>
      <c r="I69" s="14">
        <f t="shared" si="2"/>
        <v>0.04</v>
      </c>
      <c r="J69" s="14">
        <v>0.17</v>
      </c>
      <c r="K69" s="109">
        <f t="shared" si="3"/>
        <v>2</v>
      </c>
      <c r="L69" s="115"/>
    </row>
    <row r="70" spans="1:12" ht="12.75" customHeight="1">
      <c r="A70" s="114"/>
      <c r="B70" s="107">
        <f>'Tax Invoice'!D66</f>
        <v>100</v>
      </c>
      <c r="C70" s="10" t="s">
        <v>656</v>
      </c>
      <c r="D70" s="10" t="s">
        <v>656</v>
      </c>
      <c r="E70" s="118" t="s">
        <v>26</v>
      </c>
      <c r="F70" s="142"/>
      <c r="G70" s="143"/>
      <c r="H70" s="11" t="s">
        <v>658</v>
      </c>
      <c r="I70" s="14">
        <f t="shared" si="2"/>
        <v>0.04</v>
      </c>
      <c r="J70" s="14">
        <v>0.17</v>
      </c>
      <c r="K70" s="109">
        <f t="shared" si="3"/>
        <v>4</v>
      </c>
      <c r="L70" s="115"/>
    </row>
    <row r="71" spans="1:12" ht="12.75" customHeight="1">
      <c r="A71" s="114"/>
      <c r="B71" s="107">
        <f>'Tax Invoice'!D67</f>
        <v>20</v>
      </c>
      <c r="C71" s="10" t="s">
        <v>656</v>
      </c>
      <c r="D71" s="10" t="s">
        <v>656</v>
      </c>
      <c r="E71" s="118" t="s">
        <v>27</v>
      </c>
      <c r="F71" s="142"/>
      <c r="G71" s="143"/>
      <c r="H71" s="11" t="s">
        <v>658</v>
      </c>
      <c r="I71" s="14">
        <f t="shared" si="2"/>
        <v>0.04</v>
      </c>
      <c r="J71" s="14">
        <v>0.17</v>
      </c>
      <c r="K71" s="109">
        <f t="shared" si="3"/>
        <v>0.8</v>
      </c>
      <c r="L71" s="115"/>
    </row>
    <row r="72" spans="1:12" ht="24" customHeight="1">
      <c r="A72" s="114"/>
      <c r="B72" s="107">
        <f>'Tax Invoice'!D68</f>
        <v>1</v>
      </c>
      <c r="C72" s="10" t="s">
        <v>752</v>
      </c>
      <c r="D72" s="10" t="s">
        <v>752</v>
      </c>
      <c r="E72" s="118" t="s">
        <v>26</v>
      </c>
      <c r="F72" s="142"/>
      <c r="G72" s="143"/>
      <c r="H72" s="11" t="s">
        <v>753</v>
      </c>
      <c r="I72" s="14">
        <f t="shared" si="2"/>
        <v>0.42</v>
      </c>
      <c r="J72" s="14">
        <v>1.81</v>
      </c>
      <c r="K72" s="109">
        <f t="shared" si="3"/>
        <v>0.42</v>
      </c>
      <c r="L72" s="115"/>
    </row>
    <row r="73" spans="1:12" ht="24" customHeight="1">
      <c r="A73" s="114"/>
      <c r="B73" s="107">
        <f>'Tax Invoice'!D69</f>
        <v>1</v>
      </c>
      <c r="C73" s="10" t="s">
        <v>752</v>
      </c>
      <c r="D73" s="10" t="s">
        <v>752</v>
      </c>
      <c r="E73" s="118" t="s">
        <v>27</v>
      </c>
      <c r="F73" s="142"/>
      <c r="G73" s="143"/>
      <c r="H73" s="11" t="s">
        <v>753</v>
      </c>
      <c r="I73" s="14">
        <f t="shared" si="2"/>
        <v>0.42</v>
      </c>
      <c r="J73" s="14">
        <v>1.81</v>
      </c>
      <c r="K73" s="109">
        <f t="shared" si="3"/>
        <v>0.42</v>
      </c>
      <c r="L73" s="115"/>
    </row>
    <row r="74" spans="1:12" ht="24" customHeight="1">
      <c r="A74" s="114"/>
      <c r="B74" s="107">
        <f>'Tax Invoice'!D70</f>
        <v>1</v>
      </c>
      <c r="C74" s="10" t="s">
        <v>754</v>
      </c>
      <c r="D74" s="10" t="s">
        <v>804</v>
      </c>
      <c r="E74" s="118" t="s">
        <v>673</v>
      </c>
      <c r="F74" s="142" t="s">
        <v>232</v>
      </c>
      <c r="G74" s="143"/>
      <c r="H74" s="11" t="s">
        <v>755</v>
      </c>
      <c r="I74" s="14">
        <f t="shared" si="2"/>
        <v>0.31</v>
      </c>
      <c r="J74" s="14">
        <v>1.35</v>
      </c>
      <c r="K74" s="109">
        <f t="shared" si="3"/>
        <v>0.31</v>
      </c>
      <c r="L74" s="115"/>
    </row>
    <row r="75" spans="1:12" ht="24" customHeight="1">
      <c r="A75" s="114"/>
      <c r="B75" s="107">
        <f>'Tax Invoice'!D71</f>
        <v>1</v>
      </c>
      <c r="C75" s="10" t="s">
        <v>754</v>
      </c>
      <c r="D75" s="10" t="s">
        <v>804</v>
      </c>
      <c r="E75" s="118" t="s">
        <v>271</v>
      </c>
      <c r="F75" s="142" t="s">
        <v>230</v>
      </c>
      <c r="G75" s="143"/>
      <c r="H75" s="11" t="s">
        <v>755</v>
      </c>
      <c r="I75" s="14">
        <f t="shared" si="2"/>
        <v>0.31</v>
      </c>
      <c r="J75" s="14">
        <v>1.35</v>
      </c>
      <c r="K75" s="109">
        <f t="shared" si="3"/>
        <v>0.31</v>
      </c>
      <c r="L75" s="115"/>
    </row>
    <row r="76" spans="1:12" ht="24" customHeight="1">
      <c r="A76" s="114"/>
      <c r="B76" s="107">
        <f>'Tax Invoice'!D72</f>
        <v>1</v>
      </c>
      <c r="C76" s="10" t="s">
        <v>754</v>
      </c>
      <c r="D76" s="10" t="s">
        <v>804</v>
      </c>
      <c r="E76" s="118" t="s">
        <v>271</v>
      </c>
      <c r="F76" s="142" t="s">
        <v>231</v>
      </c>
      <c r="G76" s="143"/>
      <c r="H76" s="11" t="s">
        <v>755</v>
      </c>
      <c r="I76" s="14">
        <f t="shared" si="2"/>
        <v>0.31</v>
      </c>
      <c r="J76" s="14">
        <v>1.35</v>
      </c>
      <c r="K76" s="109">
        <f t="shared" si="3"/>
        <v>0.31</v>
      </c>
      <c r="L76" s="115"/>
    </row>
    <row r="77" spans="1:12" ht="24" customHeight="1">
      <c r="A77" s="114"/>
      <c r="B77" s="107">
        <f>'Tax Invoice'!D73</f>
        <v>1</v>
      </c>
      <c r="C77" s="10" t="s">
        <v>754</v>
      </c>
      <c r="D77" s="10" t="s">
        <v>804</v>
      </c>
      <c r="E77" s="118" t="s">
        <v>271</v>
      </c>
      <c r="F77" s="142" t="s">
        <v>232</v>
      </c>
      <c r="G77" s="143"/>
      <c r="H77" s="11" t="s">
        <v>755</v>
      </c>
      <c r="I77" s="14">
        <f t="shared" si="2"/>
        <v>0.31</v>
      </c>
      <c r="J77" s="14">
        <v>1.35</v>
      </c>
      <c r="K77" s="109">
        <f t="shared" si="3"/>
        <v>0.31</v>
      </c>
      <c r="L77" s="115"/>
    </row>
    <row r="78" spans="1:12" ht="24" customHeight="1">
      <c r="A78" s="114"/>
      <c r="B78" s="107">
        <f>'Tax Invoice'!D74</f>
        <v>1</v>
      </c>
      <c r="C78" s="10" t="s">
        <v>756</v>
      </c>
      <c r="D78" s="10" t="s">
        <v>805</v>
      </c>
      <c r="E78" s="118" t="s">
        <v>635</v>
      </c>
      <c r="F78" s="142" t="s">
        <v>26</v>
      </c>
      <c r="G78" s="143"/>
      <c r="H78" s="11" t="s">
        <v>757</v>
      </c>
      <c r="I78" s="14">
        <f t="shared" si="2"/>
        <v>0.49</v>
      </c>
      <c r="J78" s="14">
        <v>2.14</v>
      </c>
      <c r="K78" s="109">
        <f t="shared" si="3"/>
        <v>0.49</v>
      </c>
      <c r="L78" s="115"/>
    </row>
    <row r="79" spans="1:12" ht="24" customHeight="1">
      <c r="A79" s="114"/>
      <c r="B79" s="107">
        <f>'Tax Invoice'!D75</f>
        <v>1</v>
      </c>
      <c r="C79" s="10" t="s">
        <v>758</v>
      </c>
      <c r="D79" s="10" t="s">
        <v>758</v>
      </c>
      <c r="E79" s="118" t="s">
        <v>26</v>
      </c>
      <c r="F79" s="142" t="s">
        <v>528</v>
      </c>
      <c r="G79" s="143"/>
      <c r="H79" s="11" t="s">
        <v>759</v>
      </c>
      <c r="I79" s="14">
        <f t="shared" si="2"/>
        <v>0.54</v>
      </c>
      <c r="J79" s="14">
        <v>2.36</v>
      </c>
      <c r="K79" s="109">
        <f t="shared" si="3"/>
        <v>0.54</v>
      </c>
      <c r="L79" s="115"/>
    </row>
    <row r="80" spans="1:12" ht="24" customHeight="1">
      <c r="A80" s="114"/>
      <c r="B80" s="107">
        <f>'Tax Invoice'!D76</f>
        <v>30</v>
      </c>
      <c r="C80" s="10" t="s">
        <v>125</v>
      </c>
      <c r="D80" s="10" t="s">
        <v>125</v>
      </c>
      <c r="E80" s="118" t="s">
        <v>107</v>
      </c>
      <c r="F80" s="142"/>
      <c r="G80" s="143"/>
      <c r="H80" s="11" t="s">
        <v>760</v>
      </c>
      <c r="I80" s="14">
        <f t="shared" si="2"/>
        <v>6.0000000000000005E-2</v>
      </c>
      <c r="J80" s="14">
        <v>0.24</v>
      </c>
      <c r="K80" s="109">
        <f t="shared" si="3"/>
        <v>1.8</v>
      </c>
      <c r="L80" s="115"/>
    </row>
    <row r="81" spans="1:12" ht="24" customHeight="1">
      <c r="A81" s="114"/>
      <c r="B81" s="107">
        <f>'Tax Invoice'!D77</f>
        <v>20</v>
      </c>
      <c r="C81" s="10" t="s">
        <v>120</v>
      </c>
      <c r="D81" s="10" t="s">
        <v>120</v>
      </c>
      <c r="E81" s="118"/>
      <c r="F81" s="142"/>
      <c r="G81" s="143"/>
      <c r="H81" s="11" t="s">
        <v>761</v>
      </c>
      <c r="I81" s="14">
        <f t="shared" si="2"/>
        <v>0.05</v>
      </c>
      <c r="J81" s="14">
        <v>0.18</v>
      </c>
      <c r="K81" s="109">
        <f t="shared" si="3"/>
        <v>1</v>
      </c>
      <c r="L81" s="115"/>
    </row>
    <row r="82" spans="1:12" ht="24" customHeight="1">
      <c r="A82" s="114"/>
      <c r="B82" s="107">
        <f>'Tax Invoice'!D78</f>
        <v>40</v>
      </c>
      <c r="C82" s="10" t="s">
        <v>122</v>
      </c>
      <c r="D82" s="10" t="s">
        <v>122</v>
      </c>
      <c r="E82" s="118" t="s">
        <v>239</v>
      </c>
      <c r="F82" s="142"/>
      <c r="G82" s="143"/>
      <c r="H82" s="11" t="s">
        <v>762</v>
      </c>
      <c r="I82" s="14">
        <f t="shared" si="2"/>
        <v>0.14000000000000001</v>
      </c>
      <c r="J82" s="14">
        <v>0.57999999999999996</v>
      </c>
      <c r="K82" s="109">
        <f t="shared" si="3"/>
        <v>5.6000000000000005</v>
      </c>
      <c r="L82" s="115"/>
    </row>
    <row r="83" spans="1:12" ht="24" customHeight="1">
      <c r="A83" s="114"/>
      <c r="B83" s="107">
        <f>'Tax Invoice'!D79</f>
        <v>5</v>
      </c>
      <c r="C83" s="10" t="s">
        <v>122</v>
      </c>
      <c r="D83" s="10" t="s">
        <v>122</v>
      </c>
      <c r="E83" s="118" t="s">
        <v>763</v>
      </c>
      <c r="F83" s="142"/>
      <c r="G83" s="143"/>
      <c r="H83" s="11" t="s">
        <v>762</v>
      </c>
      <c r="I83" s="14">
        <f t="shared" si="2"/>
        <v>0.14000000000000001</v>
      </c>
      <c r="J83" s="14">
        <v>0.57999999999999996</v>
      </c>
      <c r="K83" s="109">
        <f t="shared" si="3"/>
        <v>0.70000000000000007</v>
      </c>
      <c r="L83" s="115"/>
    </row>
    <row r="84" spans="1:12" ht="24" customHeight="1">
      <c r="A84" s="114"/>
      <c r="B84" s="107">
        <f>'Tax Invoice'!D80</f>
        <v>5</v>
      </c>
      <c r="C84" s="10" t="s">
        <v>764</v>
      </c>
      <c r="D84" s="10" t="s">
        <v>764</v>
      </c>
      <c r="E84" s="118" t="s">
        <v>348</v>
      </c>
      <c r="F84" s="142"/>
      <c r="G84" s="143"/>
      <c r="H84" s="11" t="s">
        <v>765</v>
      </c>
      <c r="I84" s="14">
        <f t="shared" si="2"/>
        <v>0.14000000000000001</v>
      </c>
      <c r="J84" s="14">
        <v>0.57999999999999996</v>
      </c>
      <c r="K84" s="109">
        <f t="shared" si="3"/>
        <v>0.70000000000000007</v>
      </c>
      <c r="L84" s="115"/>
    </row>
    <row r="85" spans="1:12" ht="24" customHeight="1">
      <c r="A85" s="114"/>
      <c r="B85" s="107">
        <f>'Tax Invoice'!D81</f>
        <v>5</v>
      </c>
      <c r="C85" s="10" t="s">
        <v>764</v>
      </c>
      <c r="D85" s="10" t="s">
        <v>764</v>
      </c>
      <c r="E85" s="118" t="s">
        <v>763</v>
      </c>
      <c r="F85" s="142"/>
      <c r="G85" s="143"/>
      <c r="H85" s="11" t="s">
        <v>765</v>
      </c>
      <c r="I85" s="14">
        <f t="shared" si="2"/>
        <v>0.14000000000000001</v>
      </c>
      <c r="J85" s="14">
        <v>0.57999999999999996</v>
      </c>
      <c r="K85" s="109">
        <f t="shared" si="3"/>
        <v>0.70000000000000007</v>
      </c>
      <c r="L85" s="115"/>
    </row>
    <row r="86" spans="1:12" ht="24" customHeight="1">
      <c r="A86" s="114"/>
      <c r="B86" s="107">
        <f>'Tax Invoice'!D82</f>
        <v>5</v>
      </c>
      <c r="C86" s="10" t="s">
        <v>764</v>
      </c>
      <c r="D86" s="10" t="s">
        <v>764</v>
      </c>
      <c r="E86" s="118" t="s">
        <v>766</v>
      </c>
      <c r="F86" s="142"/>
      <c r="G86" s="143"/>
      <c r="H86" s="11" t="s">
        <v>765</v>
      </c>
      <c r="I86" s="14">
        <f t="shared" ref="I86:I115" si="4">ROUNDUP(J86*$N$1,2)</f>
        <v>0.14000000000000001</v>
      </c>
      <c r="J86" s="14">
        <v>0.57999999999999996</v>
      </c>
      <c r="K86" s="109">
        <f t="shared" ref="K86:K115" si="5">I86*B86</f>
        <v>0.70000000000000007</v>
      </c>
      <c r="L86" s="115"/>
    </row>
    <row r="87" spans="1:12" ht="12.75" customHeight="1">
      <c r="A87" s="114"/>
      <c r="B87" s="107">
        <f>'Tax Invoice'!D83</f>
        <v>3</v>
      </c>
      <c r="C87" s="10" t="s">
        <v>767</v>
      </c>
      <c r="D87" s="10" t="s">
        <v>767</v>
      </c>
      <c r="E87" s="118"/>
      <c r="F87" s="142"/>
      <c r="G87" s="143"/>
      <c r="H87" s="11" t="s">
        <v>768</v>
      </c>
      <c r="I87" s="14">
        <f t="shared" si="4"/>
        <v>0.21000000000000002</v>
      </c>
      <c r="J87" s="14">
        <v>0.9</v>
      </c>
      <c r="K87" s="109">
        <f t="shared" si="5"/>
        <v>0.63000000000000012</v>
      </c>
      <c r="L87" s="115"/>
    </row>
    <row r="88" spans="1:12" ht="24" customHeight="1">
      <c r="A88" s="114"/>
      <c r="B88" s="107">
        <f>'Tax Invoice'!D84</f>
        <v>1</v>
      </c>
      <c r="C88" s="10" t="s">
        <v>769</v>
      </c>
      <c r="D88" s="10" t="s">
        <v>769</v>
      </c>
      <c r="E88" s="118" t="s">
        <v>107</v>
      </c>
      <c r="F88" s="142"/>
      <c r="G88" s="143"/>
      <c r="H88" s="11" t="s">
        <v>770</v>
      </c>
      <c r="I88" s="14">
        <f t="shared" si="4"/>
        <v>0.17</v>
      </c>
      <c r="J88" s="14">
        <v>0.72</v>
      </c>
      <c r="K88" s="109">
        <f t="shared" si="5"/>
        <v>0.17</v>
      </c>
      <c r="L88" s="115"/>
    </row>
    <row r="89" spans="1:12" ht="24" customHeight="1">
      <c r="A89" s="114"/>
      <c r="B89" s="107">
        <f>'Tax Invoice'!D85</f>
        <v>2</v>
      </c>
      <c r="C89" s="10" t="s">
        <v>769</v>
      </c>
      <c r="D89" s="10" t="s">
        <v>769</v>
      </c>
      <c r="E89" s="118" t="s">
        <v>212</v>
      </c>
      <c r="F89" s="142"/>
      <c r="G89" s="143"/>
      <c r="H89" s="11" t="s">
        <v>770</v>
      </c>
      <c r="I89" s="14">
        <f t="shared" si="4"/>
        <v>0.17</v>
      </c>
      <c r="J89" s="14">
        <v>0.72</v>
      </c>
      <c r="K89" s="109">
        <f t="shared" si="5"/>
        <v>0.34</v>
      </c>
      <c r="L89" s="115"/>
    </row>
    <row r="90" spans="1:12" ht="12" customHeight="1">
      <c r="A90" s="114"/>
      <c r="B90" s="107">
        <f>'Tax Invoice'!D86</f>
        <v>2</v>
      </c>
      <c r="C90" s="10" t="s">
        <v>649</v>
      </c>
      <c r="D90" s="10" t="s">
        <v>649</v>
      </c>
      <c r="E90" s="118" t="s">
        <v>29</v>
      </c>
      <c r="F90" s="142"/>
      <c r="G90" s="143"/>
      <c r="H90" s="11" t="s">
        <v>652</v>
      </c>
      <c r="I90" s="14">
        <f t="shared" si="4"/>
        <v>0.35000000000000003</v>
      </c>
      <c r="J90" s="14">
        <v>1.51</v>
      </c>
      <c r="K90" s="109">
        <f t="shared" si="5"/>
        <v>0.70000000000000007</v>
      </c>
      <c r="L90" s="115"/>
    </row>
    <row r="91" spans="1:12" ht="12" customHeight="1">
      <c r="A91" s="114"/>
      <c r="B91" s="107">
        <f>'Tax Invoice'!D87</f>
        <v>2</v>
      </c>
      <c r="C91" s="10" t="s">
        <v>65</v>
      </c>
      <c r="D91" s="10" t="s">
        <v>65</v>
      </c>
      <c r="E91" s="118" t="s">
        <v>23</v>
      </c>
      <c r="F91" s="142"/>
      <c r="G91" s="143"/>
      <c r="H91" s="11" t="s">
        <v>771</v>
      </c>
      <c r="I91" s="14">
        <f t="shared" si="4"/>
        <v>0.36</v>
      </c>
      <c r="J91" s="14">
        <v>1.56</v>
      </c>
      <c r="K91" s="109">
        <f t="shared" si="5"/>
        <v>0.72</v>
      </c>
      <c r="L91" s="115"/>
    </row>
    <row r="92" spans="1:12" ht="12" customHeight="1">
      <c r="A92" s="114"/>
      <c r="B92" s="107">
        <f>'Tax Invoice'!D88</f>
        <v>2</v>
      </c>
      <c r="C92" s="10" t="s">
        <v>65</v>
      </c>
      <c r="D92" s="10" t="s">
        <v>65</v>
      </c>
      <c r="E92" s="118" t="s">
        <v>25</v>
      </c>
      <c r="F92" s="142"/>
      <c r="G92" s="143"/>
      <c r="H92" s="11" t="s">
        <v>771</v>
      </c>
      <c r="I92" s="14">
        <f t="shared" si="4"/>
        <v>0.36</v>
      </c>
      <c r="J92" s="14">
        <v>1.56</v>
      </c>
      <c r="K92" s="109">
        <f t="shared" si="5"/>
        <v>0.72</v>
      </c>
      <c r="L92" s="115"/>
    </row>
    <row r="93" spans="1:12" ht="12" customHeight="1">
      <c r="A93" s="114"/>
      <c r="B93" s="107">
        <f>'Tax Invoice'!D89</f>
        <v>2</v>
      </c>
      <c r="C93" s="10" t="s">
        <v>65</v>
      </c>
      <c r="D93" s="10" t="s">
        <v>65</v>
      </c>
      <c r="E93" s="118" t="s">
        <v>26</v>
      </c>
      <c r="F93" s="142"/>
      <c r="G93" s="143"/>
      <c r="H93" s="11" t="s">
        <v>771</v>
      </c>
      <c r="I93" s="14">
        <f t="shared" si="4"/>
        <v>0.36</v>
      </c>
      <c r="J93" s="14">
        <v>1.56</v>
      </c>
      <c r="K93" s="109">
        <f t="shared" si="5"/>
        <v>0.72</v>
      </c>
      <c r="L93" s="115"/>
    </row>
    <row r="94" spans="1:12" ht="12" customHeight="1">
      <c r="A94" s="114"/>
      <c r="B94" s="107">
        <f>'Tax Invoice'!D90</f>
        <v>2</v>
      </c>
      <c r="C94" s="10" t="s">
        <v>65</v>
      </c>
      <c r="D94" s="10" t="s">
        <v>65</v>
      </c>
      <c r="E94" s="118" t="s">
        <v>27</v>
      </c>
      <c r="F94" s="142"/>
      <c r="G94" s="143"/>
      <c r="H94" s="11" t="s">
        <v>771</v>
      </c>
      <c r="I94" s="14">
        <f t="shared" si="4"/>
        <v>0.36</v>
      </c>
      <c r="J94" s="14">
        <v>1.56</v>
      </c>
      <c r="K94" s="109">
        <f t="shared" si="5"/>
        <v>0.72</v>
      </c>
      <c r="L94" s="115"/>
    </row>
    <row r="95" spans="1:12" ht="12.75" customHeight="1">
      <c r="A95" s="114"/>
      <c r="B95" s="107">
        <f>'Tax Invoice'!D91</f>
        <v>2</v>
      </c>
      <c r="C95" s="10" t="s">
        <v>772</v>
      </c>
      <c r="D95" s="10" t="s">
        <v>772</v>
      </c>
      <c r="E95" s="118" t="s">
        <v>27</v>
      </c>
      <c r="F95" s="142" t="s">
        <v>273</v>
      </c>
      <c r="G95" s="143"/>
      <c r="H95" s="11" t="s">
        <v>773</v>
      </c>
      <c r="I95" s="14">
        <f t="shared" si="4"/>
        <v>0.45</v>
      </c>
      <c r="J95" s="14">
        <v>1.95</v>
      </c>
      <c r="K95" s="109">
        <f t="shared" si="5"/>
        <v>0.9</v>
      </c>
      <c r="L95" s="115"/>
    </row>
    <row r="96" spans="1:12" ht="12.75" customHeight="1">
      <c r="A96" s="114"/>
      <c r="B96" s="107">
        <f>'Tax Invoice'!D92</f>
        <v>2</v>
      </c>
      <c r="C96" s="10" t="s">
        <v>774</v>
      </c>
      <c r="D96" s="10" t="s">
        <v>774</v>
      </c>
      <c r="E96" s="118" t="s">
        <v>67</v>
      </c>
      <c r="F96" s="142" t="s">
        <v>272</v>
      </c>
      <c r="G96" s="143"/>
      <c r="H96" s="11" t="s">
        <v>775</v>
      </c>
      <c r="I96" s="14">
        <f t="shared" si="4"/>
        <v>0.47000000000000003</v>
      </c>
      <c r="J96" s="14">
        <v>2.0499999999999998</v>
      </c>
      <c r="K96" s="109">
        <f t="shared" si="5"/>
        <v>0.94000000000000006</v>
      </c>
      <c r="L96" s="115"/>
    </row>
    <row r="97" spans="1:12" ht="36" customHeight="1">
      <c r="A97" s="114"/>
      <c r="B97" s="107">
        <f>'Tax Invoice'!D93</f>
        <v>2</v>
      </c>
      <c r="C97" s="10" t="s">
        <v>776</v>
      </c>
      <c r="D97" s="10" t="s">
        <v>806</v>
      </c>
      <c r="E97" s="118" t="s">
        <v>25</v>
      </c>
      <c r="F97" s="142"/>
      <c r="G97" s="143"/>
      <c r="H97" s="11" t="s">
        <v>777</v>
      </c>
      <c r="I97" s="14">
        <f t="shared" si="4"/>
        <v>1.65</v>
      </c>
      <c r="J97" s="14">
        <v>7.24</v>
      </c>
      <c r="K97" s="109">
        <f t="shared" si="5"/>
        <v>3.3</v>
      </c>
      <c r="L97" s="115"/>
    </row>
    <row r="98" spans="1:12" ht="36" hidden="1" customHeight="1">
      <c r="A98" s="114"/>
      <c r="B98" s="134">
        <f>'Tax Invoice'!D94</f>
        <v>0</v>
      </c>
      <c r="C98" s="135" t="s">
        <v>776</v>
      </c>
      <c r="D98" s="135" t="s">
        <v>807</v>
      </c>
      <c r="E98" s="136" t="s">
        <v>26</v>
      </c>
      <c r="F98" s="144"/>
      <c r="G98" s="145"/>
      <c r="H98" s="137" t="s">
        <v>777</v>
      </c>
      <c r="I98" s="138">
        <f t="shared" si="4"/>
        <v>1.76</v>
      </c>
      <c r="J98" s="138">
        <v>7.73</v>
      </c>
      <c r="K98" s="139">
        <f t="shared" si="5"/>
        <v>0</v>
      </c>
      <c r="L98" s="115"/>
    </row>
    <row r="99" spans="1:12" ht="24" customHeight="1">
      <c r="A99" s="114"/>
      <c r="B99" s="107">
        <f>'Tax Invoice'!D95</f>
        <v>1</v>
      </c>
      <c r="C99" s="10" t="s">
        <v>778</v>
      </c>
      <c r="D99" s="10" t="s">
        <v>808</v>
      </c>
      <c r="E99" s="118" t="s">
        <v>26</v>
      </c>
      <c r="F99" s="142"/>
      <c r="G99" s="143"/>
      <c r="H99" s="11" t="s">
        <v>779</v>
      </c>
      <c r="I99" s="14">
        <f t="shared" si="4"/>
        <v>0.54</v>
      </c>
      <c r="J99" s="14">
        <v>2.35</v>
      </c>
      <c r="K99" s="109">
        <f t="shared" si="5"/>
        <v>0.54</v>
      </c>
      <c r="L99" s="115"/>
    </row>
    <row r="100" spans="1:12" ht="24" customHeight="1">
      <c r="A100" s="114"/>
      <c r="B100" s="107">
        <f>'Tax Invoice'!D96</f>
        <v>1</v>
      </c>
      <c r="C100" s="10" t="s">
        <v>778</v>
      </c>
      <c r="D100" s="10" t="s">
        <v>809</v>
      </c>
      <c r="E100" s="118" t="s">
        <v>27</v>
      </c>
      <c r="F100" s="142"/>
      <c r="G100" s="143"/>
      <c r="H100" s="11" t="s">
        <v>779</v>
      </c>
      <c r="I100" s="14">
        <f t="shared" si="4"/>
        <v>0.54</v>
      </c>
      <c r="J100" s="14">
        <v>2.35</v>
      </c>
      <c r="K100" s="109">
        <f t="shared" si="5"/>
        <v>0.54</v>
      </c>
      <c r="L100" s="115"/>
    </row>
    <row r="101" spans="1:12" ht="24" customHeight="1">
      <c r="A101" s="114"/>
      <c r="B101" s="107">
        <f>'Tax Invoice'!D97</f>
        <v>2</v>
      </c>
      <c r="C101" s="10" t="s">
        <v>780</v>
      </c>
      <c r="D101" s="10" t="s">
        <v>810</v>
      </c>
      <c r="E101" s="118" t="s">
        <v>27</v>
      </c>
      <c r="F101" s="142"/>
      <c r="G101" s="143"/>
      <c r="H101" s="11" t="s">
        <v>781</v>
      </c>
      <c r="I101" s="14">
        <f t="shared" si="4"/>
        <v>0.56000000000000005</v>
      </c>
      <c r="J101" s="14">
        <v>2.44</v>
      </c>
      <c r="K101" s="109">
        <f t="shared" si="5"/>
        <v>1.1200000000000001</v>
      </c>
      <c r="L101" s="115"/>
    </row>
    <row r="102" spans="1:12" ht="36" customHeight="1">
      <c r="A102" s="114"/>
      <c r="B102" s="107">
        <f>'Tax Invoice'!D98</f>
        <v>2</v>
      </c>
      <c r="C102" s="10" t="s">
        <v>782</v>
      </c>
      <c r="D102" s="10" t="s">
        <v>811</v>
      </c>
      <c r="E102" s="118" t="s">
        <v>239</v>
      </c>
      <c r="F102" s="142" t="s">
        <v>26</v>
      </c>
      <c r="G102" s="143"/>
      <c r="H102" s="11" t="s">
        <v>783</v>
      </c>
      <c r="I102" s="14">
        <f t="shared" si="4"/>
        <v>1.25</v>
      </c>
      <c r="J102" s="14">
        <v>5.48</v>
      </c>
      <c r="K102" s="109">
        <f t="shared" si="5"/>
        <v>2.5</v>
      </c>
      <c r="L102" s="115"/>
    </row>
    <row r="103" spans="1:12" ht="24" customHeight="1">
      <c r="A103" s="114"/>
      <c r="B103" s="107">
        <f>'Tax Invoice'!D99</f>
        <v>2</v>
      </c>
      <c r="C103" s="10" t="s">
        <v>784</v>
      </c>
      <c r="D103" s="10" t="s">
        <v>784</v>
      </c>
      <c r="E103" s="118" t="s">
        <v>25</v>
      </c>
      <c r="F103" s="142" t="s">
        <v>107</v>
      </c>
      <c r="G103" s="143"/>
      <c r="H103" s="11" t="s">
        <v>821</v>
      </c>
      <c r="I103" s="14">
        <f t="shared" si="4"/>
        <v>6.9999999999999993E-2</v>
      </c>
      <c r="J103" s="14">
        <v>0.28000000000000003</v>
      </c>
      <c r="K103" s="109">
        <f t="shared" si="5"/>
        <v>0.13999999999999999</v>
      </c>
      <c r="L103" s="115"/>
    </row>
    <row r="104" spans="1:12" ht="24" customHeight="1">
      <c r="A104" s="114"/>
      <c r="B104" s="107">
        <f>'Tax Invoice'!D100</f>
        <v>2</v>
      </c>
      <c r="C104" s="10" t="s">
        <v>784</v>
      </c>
      <c r="D104" s="10" t="s">
        <v>784</v>
      </c>
      <c r="E104" s="118" t="s">
        <v>25</v>
      </c>
      <c r="F104" s="142" t="s">
        <v>212</v>
      </c>
      <c r="G104" s="143"/>
      <c r="H104" s="11" t="s">
        <v>821</v>
      </c>
      <c r="I104" s="14">
        <f t="shared" si="4"/>
        <v>6.9999999999999993E-2</v>
      </c>
      <c r="J104" s="14">
        <v>0.28000000000000003</v>
      </c>
      <c r="K104" s="109">
        <f t="shared" si="5"/>
        <v>0.13999999999999999</v>
      </c>
      <c r="L104" s="115"/>
    </row>
    <row r="105" spans="1:12" ht="60" customHeight="1">
      <c r="A105" s="114"/>
      <c r="B105" s="107">
        <f>'Tax Invoice'!D101</f>
        <v>1</v>
      </c>
      <c r="C105" s="10" t="s">
        <v>785</v>
      </c>
      <c r="D105" s="10" t="s">
        <v>812</v>
      </c>
      <c r="E105" s="118" t="s">
        <v>207</v>
      </c>
      <c r="F105" s="142" t="s">
        <v>786</v>
      </c>
      <c r="G105" s="143"/>
      <c r="H105" s="11" t="s">
        <v>787</v>
      </c>
      <c r="I105" s="14">
        <f t="shared" si="4"/>
        <v>6.3999999999999995</v>
      </c>
      <c r="J105" s="14">
        <v>28.16</v>
      </c>
      <c r="K105" s="109">
        <f t="shared" si="5"/>
        <v>6.3999999999999995</v>
      </c>
      <c r="L105" s="115"/>
    </row>
    <row r="106" spans="1:12" ht="24" customHeight="1">
      <c r="A106" s="114"/>
      <c r="B106" s="107">
        <f>'Tax Invoice'!D102</f>
        <v>1</v>
      </c>
      <c r="C106" s="10" t="s">
        <v>788</v>
      </c>
      <c r="D106" s="10" t="s">
        <v>788</v>
      </c>
      <c r="E106" s="118" t="s">
        <v>239</v>
      </c>
      <c r="F106" s="142" t="s">
        <v>25</v>
      </c>
      <c r="G106" s="143"/>
      <c r="H106" s="11" t="s">
        <v>789</v>
      </c>
      <c r="I106" s="14">
        <f t="shared" si="4"/>
        <v>0.57999999999999996</v>
      </c>
      <c r="J106" s="14">
        <v>2.54</v>
      </c>
      <c r="K106" s="109">
        <f t="shared" si="5"/>
        <v>0.57999999999999996</v>
      </c>
      <c r="L106" s="115"/>
    </row>
    <row r="107" spans="1:12" ht="24" customHeight="1">
      <c r="A107" s="114"/>
      <c r="B107" s="107">
        <f>'Tax Invoice'!D103</f>
        <v>1</v>
      </c>
      <c r="C107" s="10" t="s">
        <v>788</v>
      </c>
      <c r="D107" s="10" t="s">
        <v>788</v>
      </c>
      <c r="E107" s="118" t="s">
        <v>239</v>
      </c>
      <c r="F107" s="142" t="s">
        <v>26</v>
      </c>
      <c r="G107" s="143"/>
      <c r="H107" s="11" t="s">
        <v>789</v>
      </c>
      <c r="I107" s="14">
        <f t="shared" si="4"/>
        <v>0.57999999999999996</v>
      </c>
      <c r="J107" s="14">
        <v>2.54</v>
      </c>
      <c r="K107" s="109">
        <f t="shared" si="5"/>
        <v>0.57999999999999996</v>
      </c>
      <c r="L107" s="115"/>
    </row>
    <row r="108" spans="1:12" ht="24" hidden="1" customHeight="1">
      <c r="A108" s="114"/>
      <c r="B108" s="134">
        <f>'Tax Invoice'!D104</f>
        <v>0</v>
      </c>
      <c r="C108" s="135" t="s">
        <v>790</v>
      </c>
      <c r="D108" s="135" t="s">
        <v>813</v>
      </c>
      <c r="E108" s="136" t="s">
        <v>791</v>
      </c>
      <c r="F108" s="144"/>
      <c r="G108" s="145"/>
      <c r="H108" s="137" t="s">
        <v>792</v>
      </c>
      <c r="I108" s="138">
        <f t="shared" si="4"/>
        <v>1.94</v>
      </c>
      <c r="J108" s="138">
        <v>8.51</v>
      </c>
      <c r="K108" s="139">
        <f t="shared" si="5"/>
        <v>0</v>
      </c>
      <c r="L108" s="115"/>
    </row>
    <row r="109" spans="1:12" ht="35.25" customHeight="1">
      <c r="A109" s="114"/>
      <c r="B109" s="107">
        <f>'Tax Invoice'!D105</f>
        <v>1</v>
      </c>
      <c r="C109" s="10" t="s">
        <v>793</v>
      </c>
      <c r="D109" s="10" t="s">
        <v>814</v>
      </c>
      <c r="E109" s="118" t="s">
        <v>239</v>
      </c>
      <c r="F109" s="142" t="s">
        <v>794</v>
      </c>
      <c r="G109" s="143"/>
      <c r="H109" s="11" t="s">
        <v>795</v>
      </c>
      <c r="I109" s="14">
        <f t="shared" si="4"/>
        <v>0.57000000000000006</v>
      </c>
      <c r="J109" s="14">
        <v>2.5</v>
      </c>
      <c r="K109" s="109">
        <f t="shared" si="5"/>
        <v>0.57000000000000006</v>
      </c>
      <c r="L109" s="115"/>
    </row>
    <row r="110" spans="1:12" ht="35.25" customHeight="1">
      <c r="A110" s="114"/>
      <c r="B110" s="107">
        <f>'Tax Invoice'!D106</f>
        <v>1</v>
      </c>
      <c r="C110" s="10" t="s">
        <v>793</v>
      </c>
      <c r="D110" s="10" t="s">
        <v>815</v>
      </c>
      <c r="E110" s="118" t="s">
        <v>239</v>
      </c>
      <c r="F110" s="142" t="s">
        <v>796</v>
      </c>
      <c r="G110" s="143"/>
      <c r="H110" s="11" t="s">
        <v>795</v>
      </c>
      <c r="I110" s="14">
        <f t="shared" si="4"/>
        <v>0.57000000000000006</v>
      </c>
      <c r="J110" s="14">
        <v>2.5</v>
      </c>
      <c r="K110" s="109">
        <f t="shared" si="5"/>
        <v>0.57000000000000006</v>
      </c>
      <c r="L110" s="115"/>
    </row>
    <row r="111" spans="1:12" ht="36" customHeight="1">
      <c r="A111" s="114"/>
      <c r="B111" s="107">
        <f>'Tax Invoice'!D107</f>
        <v>1</v>
      </c>
      <c r="C111" s="10" t="s">
        <v>797</v>
      </c>
      <c r="D111" s="10" t="s">
        <v>797</v>
      </c>
      <c r="E111" s="118" t="s">
        <v>528</v>
      </c>
      <c r="F111" s="142"/>
      <c r="G111" s="143"/>
      <c r="H111" s="11" t="s">
        <v>798</v>
      </c>
      <c r="I111" s="14">
        <f t="shared" si="4"/>
        <v>1.31</v>
      </c>
      <c r="J111" s="14">
        <v>5.73</v>
      </c>
      <c r="K111" s="109">
        <f t="shared" si="5"/>
        <v>1.31</v>
      </c>
      <c r="L111" s="115"/>
    </row>
    <row r="112" spans="1:12" ht="24" customHeight="1">
      <c r="A112" s="114"/>
      <c r="B112" s="107">
        <f>'Tax Invoice'!D108</f>
        <v>2</v>
      </c>
      <c r="C112" s="10" t="s">
        <v>799</v>
      </c>
      <c r="D112" s="10" t="s">
        <v>799</v>
      </c>
      <c r="E112" s="118" t="s">
        <v>29</v>
      </c>
      <c r="F112" s="142" t="s">
        <v>271</v>
      </c>
      <c r="G112" s="143"/>
      <c r="H112" s="11" t="s">
        <v>800</v>
      </c>
      <c r="I112" s="14">
        <f t="shared" si="4"/>
        <v>0.43</v>
      </c>
      <c r="J112" s="14">
        <v>1.88</v>
      </c>
      <c r="K112" s="109">
        <f t="shared" si="5"/>
        <v>0.86</v>
      </c>
      <c r="L112" s="115"/>
    </row>
    <row r="113" spans="1:12" ht="24" customHeight="1">
      <c r="A113" s="114"/>
      <c r="B113" s="107">
        <f>'Tax Invoice'!D109</f>
        <v>2</v>
      </c>
      <c r="C113" s="10" t="s">
        <v>799</v>
      </c>
      <c r="D113" s="10" t="s">
        <v>799</v>
      </c>
      <c r="E113" s="118" t="s">
        <v>29</v>
      </c>
      <c r="F113" s="142" t="s">
        <v>728</v>
      </c>
      <c r="G113" s="143"/>
      <c r="H113" s="11" t="s">
        <v>800</v>
      </c>
      <c r="I113" s="14">
        <f t="shared" si="4"/>
        <v>0.43</v>
      </c>
      <c r="J113" s="14">
        <v>1.88</v>
      </c>
      <c r="K113" s="109">
        <f t="shared" si="5"/>
        <v>0.86</v>
      </c>
      <c r="L113" s="115"/>
    </row>
    <row r="114" spans="1:12" ht="24" customHeight="1">
      <c r="A114" s="114"/>
      <c r="B114" s="107">
        <f>'Tax Invoice'!D110</f>
        <v>2</v>
      </c>
      <c r="C114" s="10" t="s">
        <v>801</v>
      </c>
      <c r="D114" s="10" t="s">
        <v>816</v>
      </c>
      <c r="E114" s="118" t="s">
        <v>25</v>
      </c>
      <c r="F114" s="142"/>
      <c r="G114" s="143"/>
      <c r="H114" s="11" t="s">
        <v>802</v>
      </c>
      <c r="I114" s="14">
        <f t="shared" si="4"/>
        <v>0.81</v>
      </c>
      <c r="J114" s="14">
        <v>3.56</v>
      </c>
      <c r="K114" s="109">
        <f t="shared" si="5"/>
        <v>1.62</v>
      </c>
      <c r="L114" s="115"/>
    </row>
    <row r="115" spans="1:12" ht="24" customHeight="1">
      <c r="A115" s="114"/>
      <c r="B115" s="108">
        <f>'Tax Invoice'!D111</f>
        <v>2</v>
      </c>
      <c r="C115" s="12" t="s">
        <v>801</v>
      </c>
      <c r="D115" s="12" t="s">
        <v>817</v>
      </c>
      <c r="E115" s="119" t="s">
        <v>26</v>
      </c>
      <c r="F115" s="140"/>
      <c r="G115" s="141"/>
      <c r="H115" s="13" t="s">
        <v>802</v>
      </c>
      <c r="I115" s="15">
        <f t="shared" si="4"/>
        <v>0.86</v>
      </c>
      <c r="J115" s="15">
        <v>3.77</v>
      </c>
      <c r="K115" s="110">
        <f t="shared" si="5"/>
        <v>1.72</v>
      </c>
      <c r="L115" s="115"/>
    </row>
    <row r="116" spans="1:12" ht="12.75" customHeight="1">
      <c r="A116" s="114"/>
      <c r="B116" s="126">
        <f>SUM(B22:B115)</f>
        <v>736</v>
      </c>
      <c r="C116" s="126" t="s">
        <v>144</v>
      </c>
      <c r="D116" s="126"/>
      <c r="E116" s="126"/>
      <c r="F116" s="126"/>
      <c r="G116" s="126"/>
      <c r="H116" s="126"/>
      <c r="I116" s="127" t="s">
        <v>255</v>
      </c>
      <c r="J116" s="127" t="s">
        <v>255</v>
      </c>
      <c r="K116" s="128">
        <f>SUM(K22:K115)</f>
        <v>85.04000000000002</v>
      </c>
      <c r="L116" s="115"/>
    </row>
    <row r="117" spans="1:12" ht="12.75" customHeight="1">
      <c r="A117" s="114"/>
      <c r="B117" s="126"/>
      <c r="C117" s="126"/>
      <c r="D117" s="126"/>
      <c r="E117" s="126"/>
      <c r="F117" s="126"/>
      <c r="G117" s="126"/>
      <c r="H117" s="126"/>
      <c r="I117" s="127" t="s">
        <v>832</v>
      </c>
      <c r="J117" s="127" t="s">
        <v>184</v>
      </c>
      <c r="K117" s="128">
        <f>Invoice!J117</f>
        <v>0</v>
      </c>
      <c r="L117" s="115"/>
    </row>
    <row r="118" spans="1:12" ht="12.75" hidden="1" customHeight="1" outlineLevel="1">
      <c r="A118" s="114"/>
      <c r="B118" s="126"/>
      <c r="C118" s="126"/>
      <c r="D118" s="126"/>
      <c r="E118" s="126"/>
      <c r="F118" s="126"/>
      <c r="G118" s="126"/>
      <c r="H118" s="126"/>
      <c r="I118" s="127" t="s">
        <v>185</v>
      </c>
      <c r="J118" s="127" t="s">
        <v>185</v>
      </c>
      <c r="K118" s="128">
        <f>Invoice!J118</f>
        <v>0</v>
      </c>
      <c r="L118" s="115"/>
    </row>
    <row r="119" spans="1:12" ht="12.75" customHeight="1" collapsed="1">
      <c r="A119" s="114"/>
      <c r="B119" s="126"/>
      <c r="C119" s="126"/>
      <c r="D119" s="126"/>
      <c r="E119" s="126"/>
      <c r="F119" s="126"/>
      <c r="G119" s="126"/>
      <c r="H119" s="126"/>
      <c r="I119" s="127" t="s">
        <v>257</v>
      </c>
      <c r="J119" s="127" t="s">
        <v>257</v>
      </c>
      <c r="K119" s="128">
        <f>SUM(K116:K118)</f>
        <v>85.04000000000002</v>
      </c>
      <c r="L119" s="115"/>
    </row>
    <row r="120" spans="1:12" ht="12.75" customHeight="1">
      <c r="A120" s="6"/>
      <c r="B120" s="7"/>
      <c r="C120" s="7"/>
      <c r="D120" s="7"/>
      <c r="E120" s="7"/>
      <c r="F120" s="7"/>
      <c r="G120" s="7"/>
      <c r="H120" s="154" t="s">
        <v>831</v>
      </c>
      <c r="I120" s="7"/>
      <c r="J120" s="7"/>
      <c r="K120" s="7"/>
      <c r="L120" s="8"/>
    </row>
    <row r="121" spans="1:12" ht="12.75" customHeight="1"/>
    <row r="122" spans="1:12" ht="12.75" customHeight="1"/>
    <row r="123" spans="1:12" ht="12.75" customHeight="1"/>
    <row r="124" spans="1:12" ht="12.75" customHeight="1"/>
    <row r="125" spans="1:12" ht="12.75" customHeight="1"/>
    <row r="126" spans="1:12" ht="12.75" customHeight="1"/>
    <row r="127" spans="1:12" ht="12.75" customHeight="1"/>
  </sheetData>
  <mergeCells count="98">
    <mergeCell ref="F20:G20"/>
    <mergeCell ref="F21:G21"/>
    <mergeCell ref="F22:G22"/>
    <mergeCell ref="K10:K11"/>
    <mergeCell ref="K14:K15"/>
    <mergeCell ref="F24:G24"/>
    <mergeCell ref="F25:G25"/>
    <mergeCell ref="F23:G23"/>
    <mergeCell ref="F28:G28"/>
    <mergeCell ref="F29:G29"/>
    <mergeCell ref="F26:G26"/>
    <mergeCell ref="F27:G27"/>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5:G115"/>
    <mergeCell ref="F110:G110"/>
    <mergeCell ref="F111:G111"/>
    <mergeCell ref="F112:G112"/>
    <mergeCell ref="F113:G113"/>
    <mergeCell ref="F114:G11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05" zoomScaleNormal="100" workbookViewId="0">
      <selection activeCell="A1002" sqref="A100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402.18000000000018</v>
      </c>
      <c r="O2" s="21" t="s">
        <v>259</v>
      </c>
    </row>
    <row r="3" spans="1:15" s="21" customFormat="1" ht="15" customHeight="1" thickBot="1">
      <c r="A3" s="22" t="s">
        <v>151</v>
      </c>
      <c r="G3" s="28">
        <v>45183</v>
      </c>
      <c r="H3" s="29"/>
      <c r="N3" s="21">
        <v>402.18000000000018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Gallerink Tattoo studio</v>
      </c>
      <c r="B10" s="37"/>
      <c r="C10" s="37"/>
      <c r="D10" s="37"/>
      <c r="F10" s="38" t="str">
        <f>'Copy paste to Here'!B10</f>
        <v>Gallerink Tattoo studio</v>
      </c>
      <c r="G10" s="39"/>
      <c r="H10" s="40"/>
      <c r="K10" s="95" t="s">
        <v>276</v>
      </c>
      <c r="L10" s="35" t="s">
        <v>276</v>
      </c>
      <c r="M10" s="21">
        <v>1</v>
      </c>
    </row>
    <row r="11" spans="1:15" s="21" customFormat="1" ht="15.75" thickBot="1">
      <c r="A11" s="41" t="str">
        <f>'Copy paste to Here'!G11</f>
        <v>Roberto Leotta</v>
      </c>
      <c r="B11" s="42"/>
      <c r="C11" s="42"/>
      <c r="D11" s="42"/>
      <c r="F11" s="43" t="str">
        <f>'Copy paste to Here'!B11</f>
        <v>Roberto Leotta</v>
      </c>
      <c r="G11" s="44"/>
      <c r="H11" s="45"/>
      <c r="K11" s="93" t="s">
        <v>158</v>
      </c>
      <c r="L11" s="46" t="s">
        <v>159</v>
      </c>
      <c r="M11" s="21">
        <f>VLOOKUP(G3,[1]Sheet1!$A$9:$I$7290,2,FALSE)</f>
        <v>35.54</v>
      </c>
    </row>
    <row r="12" spans="1:15" s="21" customFormat="1" ht="15.75" thickBot="1">
      <c r="A12" s="41" t="str">
        <f>'Copy paste to Here'!G12</f>
        <v>via giovanni verga 148</v>
      </c>
      <c r="B12" s="42"/>
      <c r="C12" s="42"/>
      <c r="D12" s="42"/>
      <c r="E12" s="89"/>
      <c r="F12" s="43" t="str">
        <f>'Copy paste to Here'!B12</f>
        <v>via giovanni verga 148</v>
      </c>
      <c r="G12" s="44"/>
      <c r="H12" s="45"/>
      <c r="K12" s="93" t="s">
        <v>160</v>
      </c>
      <c r="L12" s="46" t="s">
        <v>133</v>
      </c>
      <c r="M12" s="21">
        <f>VLOOKUP(G3,[1]Sheet1!$A$9:$I$7290,3,FALSE)</f>
        <v>37.96</v>
      </c>
    </row>
    <row r="13" spans="1:15" s="21" customFormat="1" ht="15.75" thickBot="1">
      <c r="A13" s="41" t="str">
        <f>'Copy paste to Here'!G13</f>
        <v>95024 acireale</v>
      </c>
      <c r="B13" s="42"/>
      <c r="C13" s="42"/>
      <c r="D13" s="42"/>
      <c r="E13" s="111" t="s">
        <v>133</v>
      </c>
      <c r="F13" s="43" t="str">
        <f>'Copy paste to Here'!B13</f>
        <v>95024 acireale</v>
      </c>
      <c r="G13" s="44"/>
      <c r="H13" s="45"/>
      <c r="K13" s="93" t="s">
        <v>161</v>
      </c>
      <c r="L13" s="46" t="s">
        <v>162</v>
      </c>
      <c r="M13" s="113">
        <f>VLOOKUP(G3,[1]Sheet1!$A$9:$I$7290,4,FALSE)</f>
        <v>44.18</v>
      </c>
    </row>
    <row r="14" spans="1:15" s="21" customFormat="1" ht="15.75" thickBot="1">
      <c r="A14" s="41" t="str">
        <f>'Copy paste to Here'!G14</f>
        <v>Italy</v>
      </c>
      <c r="B14" s="42"/>
      <c r="C14" s="42"/>
      <c r="D14" s="42"/>
      <c r="E14" s="111">
        <f>VLOOKUP(J9,$L$10:$M$17,2,FALSE)</f>
        <v>37.96</v>
      </c>
      <c r="F14" s="43" t="str">
        <f>'Copy paste to Here'!B14</f>
        <v>Italy</v>
      </c>
      <c r="G14" s="44"/>
      <c r="H14" s="45"/>
      <c r="K14" s="93" t="s">
        <v>163</v>
      </c>
      <c r="L14" s="46" t="s">
        <v>164</v>
      </c>
      <c r="M14" s="21">
        <f>VLOOKUP(G3,[1]Sheet1!$A$9:$I$7290,5,FALSE)</f>
        <v>22.5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26.06</v>
      </c>
    </row>
    <row r="16" spans="1:15" s="21" customFormat="1" ht="13.7" customHeight="1" thickBot="1">
      <c r="A16" s="52"/>
      <c r="K16" s="94" t="s">
        <v>167</v>
      </c>
      <c r="L16" s="51" t="s">
        <v>168</v>
      </c>
      <c r="M16" s="21">
        <f>VLOOKUP(G3,[1]Sheet1!$A$9:$I$7290,7,FALSE)</f>
        <v>20.82</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Surgical steel tongue barbell, 14g (1.6mm) with 6mm ferido glued multi crystal ball in a two color design with resin cover and a 6mm plain steel ball &amp; Length: 18mm  &amp;  Color: # 1 in picture</v>
      </c>
      <c r="B18" s="57" t="str">
        <f>'Copy paste to Here'!C22</f>
        <v>BBFR6E</v>
      </c>
      <c r="C18" s="57" t="s">
        <v>715</v>
      </c>
      <c r="D18" s="58">
        <f>Invoice!B22</f>
        <v>1</v>
      </c>
      <c r="E18" s="59">
        <f>'Shipping Invoice'!J22*$N$1</f>
        <v>2.06</v>
      </c>
      <c r="F18" s="59">
        <f>D18*E18</f>
        <v>2.06</v>
      </c>
      <c r="G18" s="60">
        <f>E18*$E$14</f>
        <v>78.197600000000008</v>
      </c>
      <c r="H18" s="61">
        <f>D18*G18</f>
        <v>78.197600000000008</v>
      </c>
    </row>
    <row r="19" spans="1:13" s="62" customFormat="1" ht="36">
      <c r="A19" s="112" t="str">
        <f>IF((LEN('Copy paste to Here'!G23))&gt;5,((CONCATENATE('Copy paste to Here'!G23," &amp; ",'Copy paste to Here'!D23,"  &amp;  ",'Copy paste to Here'!E23))),"Empty Cell")</f>
        <v>Surgical steel tongue barbell, 14g (1.6mm) with 6mm ferido glued multi crystal ball in a two color design with resin cover and a 6mm plain steel ball &amp; Length: 18mm  &amp;  Color: # 4 in picture</v>
      </c>
      <c r="B19" s="57" t="str">
        <f>'Copy paste to Here'!C23</f>
        <v>BBFR6E</v>
      </c>
      <c r="C19" s="57" t="s">
        <v>715</v>
      </c>
      <c r="D19" s="58">
        <f>Invoice!B23</f>
        <v>1</v>
      </c>
      <c r="E19" s="59">
        <f>'Shipping Invoice'!J23*$N$1</f>
        <v>2.06</v>
      </c>
      <c r="F19" s="59">
        <f t="shared" ref="F19:F82" si="0">D19*E19</f>
        <v>2.06</v>
      </c>
      <c r="G19" s="60">
        <f t="shared" ref="G19:G82" si="1">E19*$E$14</f>
        <v>78.197600000000008</v>
      </c>
      <c r="H19" s="63">
        <f t="shared" ref="H19:H82" si="2">D19*G19</f>
        <v>78.197600000000008</v>
      </c>
    </row>
    <row r="20" spans="1:13" s="62" customFormat="1" ht="24">
      <c r="A20" s="56" t="str">
        <f>IF((LEN('Copy paste to Here'!G24))&gt;5,((CONCATENATE('Copy paste to Here'!G24," &amp; ",'Copy paste to Here'!D24,"  &amp;  ",'Copy paste to Here'!E24))),"Empty Cell")</f>
        <v>Anodized surgical steel nipple or tongue barbell, 14g (1.6mm) with two 5mm balls &amp; Length: 16mm  &amp;  Color: Rainbow</v>
      </c>
      <c r="B20" s="57" t="str">
        <f>'Copy paste to Here'!C24</f>
        <v>BBTB5</v>
      </c>
      <c r="C20" s="57" t="s">
        <v>717</v>
      </c>
      <c r="D20" s="58">
        <f>Invoice!B24</f>
        <v>4</v>
      </c>
      <c r="E20" s="59">
        <f>'Shipping Invoice'!J24*$N$1</f>
        <v>0.68</v>
      </c>
      <c r="F20" s="59">
        <f t="shared" si="0"/>
        <v>2.72</v>
      </c>
      <c r="G20" s="60">
        <f t="shared" si="1"/>
        <v>25.812800000000003</v>
      </c>
      <c r="H20" s="63">
        <f t="shared" si="2"/>
        <v>103.25120000000001</v>
      </c>
    </row>
    <row r="21" spans="1:13" s="62" customFormat="1" ht="24">
      <c r="A21" s="56" t="str">
        <f>IF((LEN('Copy paste to Here'!G25))&gt;5,((CONCATENATE('Copy paste to Here'!G25," &amp; ",'Copy paste to Here'!D25,"  &amp;  ",'Copy paste to Here'!E25))),"Empty Cell")</f>
        <v>Anodized surgical steel nipple or tongue barbell, 14g (1.6mm) with two 5mm balls &amp; Length: 16mm  &amp;  Color: Gold</v>
      </c>
      <c r="B21" s="57" t="str">
        <f>'Copy paste to Here'!C25</f>
        <v>BBTB5</v>
      </c>
      <c r="C21" s="57" t="s">
        <v>717</v>
      </c>
      <c r="D21" s="58">
        <f>Invoice!B25</f>
        <v>2</v>
      </c>
      <c r="E21" s="59">
        <f>'Shipping Invoice'!J25*$N$1</f>
        <v>0.68</v>
      </c>
      <c r="F21" s="59">
        <f t="shared" si="0"/>
        <v>1.36</v>
      </c>
      <c r="G21" s="60">
        <f t="shared" si="1"/>
        <v>25.812800000000003</v>
      </c>
      <c r="H21" s="63">
        <f t="shared" si="2"/>
        <v>51.625600000000006</v>
      </c>
    </row>
    <row r="22" spans="1:13" s="62" customFormat="1" ht="36">
      <c r="A22" s="56" t="str">
        <f>IF((LEN('Copy paste to Here'!G26))&gt;5,((CONCATENATE('Copy paste to Here'!G26," &amp; ",'Copy paste to Here'!D26,"  &amp;  ",'Copy paste to Here'!E26))),"Empty Cell")</f>
        <v xml:space="preserve">Anodized surgical steel tongue barbell, 14g (1.6mm) with 6mm resin-covered Ferido multi crystal ball and a lower 6mm plain steel ball &amp; Crystal Color: Clear  &amp;  </v>
      </c>
      <c r="B22" s="57" t="str">
        <f>'Copy paste to Here'!C26</f>
        <v>BBTFR6</v>
      </c>
      <c r="C22" s="57" t="s">
        <v>719</v>
      </c>
      <c r="D22" s="58">
        <f>Invoice!B26</f>
        <v>2</v>
      </c>
      <c r="E22" s="59">
        <f>'Shipping Invoice'!J26*$N$1</f>
        <v>1.97</v>
      </c>
      <c r="F22" s="59">
        <f t="shared" si="0"/>
        <v>3.94</v>
      </c>
      <c r="G22" s="60">
        <f t="shared" si="1"/>
        <v>74.781199999999998</v>
      </c>
      <c r="H22" s="63">
        <f t="shared" si="2"/>
        <v>149.5624</v>
      </c>
    </row>
    <row r="23" spans="1:13" s="62" customFormat="1" ht="24">
      <c r="A23" s="56" t="str">
        <f>IF((LEN('Copy paste to Here'!G27))&gt;5,((CONCATENATE('Copy paste to Here'!G27," &amp; ",'Copy paste to Here'!D27,"  &amp;  ",'Copy paste to Here'!E27))),"Empty Cell")</f>
        <v>PVD plated surgical steel industrial barbell with zebra stripes, 14g (1.6mm) with 5mm balls &amp; Length: 38mm  &amp;  Color: # 4 in picture</v>
      </c>
      <c r="B23" s="57" t="str">
        <f>'Copy paste to Here'!C27</f>
        <v>BBTRB</v>
      </c>
      <c r="C23" s="57" t="s">
        <v>721</v>
      </c>
      <c r="D23" s="58">
        <f>Invoice!B27</f>
        <v>1</v>
      </c>
      <c r="E23" s="59">
        <f>'Shipping Invoice'!J27*$N$1</f>
        <v>1.46</v>
      </c>
      <c r="F23" s="59">
        <f t="shared" si="0"/>
        <v>1.46</v>
      </c>
      <c r="G23" s="60">
        <f t="shared" si="1"/>
        <v>55.421599999999998</v>
      </c>
      <c r="H23" s="63">
        <f t="shared" si="2"/>
        <v>55.421599999999998</v>
      </c>
    </row>
    <row r="24" spans="1:13" s="62" customFormat="1" ht="24">
      <c r="A24" s="56" t="str">
        <f>IF((LEN('Copy paste to Here'!G28))&gt;5,((CONCATENATE('Copy paste to Here'!G28," &amp; ",'Copy paste to Here'!D28,"  &amp;  ",'Copy paste to Here'!E28))),"Empty Cell")</f>
        <v>PVD plated surgical steel industrial barbell with zebra stripes, 14g (1.6mm) with 5mm balls &amp; Length: 38mm  &amp;  Color: # 6 in picture</v>
      </c>
      <c r="B24" s="57" t="str">
        <f>'Copy paste to Here'!C28</f>
        <v>BBTRB</v>
      </c>
      <c r="C24" s="57" t="s">
        <v>721</v>
      </c>
      <c r="D24" s="58">
        <f>Invoice!B28</f>
        <v>1</v>
      </c>
      <c r="E24" s="59">
        <f>'Shipping Invoice'!J28*$N$1</f>
        <v>1.46</v>
      </c>
      <c r="F24" s="59">
        <f t="shared" si="0"/>
        <v>1.46</v>
      </c>
      <c r="G24" s="60">
        <f t="shared" si="1"/>
        <v>55.421599999999998</v>
      </c>
      <c r="H24" s="63">
        <f t="shared" si="2"/>
        <v>55.421599999999998</v>
      </c>
    </row>
    <row r="25" spans="1:13" s="62" customFormat="1" ht="24">
      <c r="A25" s="56" t="str">
        <f>IF((LEN('Copy paste to Here'!G29))&gt;5,((CONCATENATE('Copy paste to Here'!G29," &amp; ",'Copy paste to Here'!D29,"  &amp;  ",'Copy paste to Here'!E29))),"Empty Cell")</f>
        <v xml:space="preserve">316L Surgical steel tongue barbell, 14g (1.6mm) with 6mm acrylic UV balls - length 5/8'' (16mm) &amp; Color: Green  &amp;  </v>
      </c>
      <c r="B25" s="57" t="str">
        <f>'Copy paste to Here'!C29</f>
        <v>BBUV</v>
      </c>
      <c r="C25" s="57" t="s">
        <v>723</v>
      </c>
      <c r="D25" s="58">
        <f>Invoice!B29</f>
        <v>4</v>
      </c>
      <c r="E25" s="59">
        <f>'Shipping Invoice'!J29*$N$1</f>
        <v>0.17</v>
      </c>
      <c r="F25" s="59">
        <f t="shared" si="0"/>
        <v>0.68</v>
      </c>
      <c r="G25" s="60">
        <f t="shared" si="1"/>
        <v>6.4532000000000007</v>
      </c>
      <c r="H25" s="63">
        <f t="shared" si="2"/>
        <v>25.812800000000003</v>
      </c>
    </row>
    <row r="26" spans="1:13" s="62" customFormat="1" ht="24">
      <c r="A26" s="56" t="str">
        <f>IF((LEN('Copy paste to Here'!G30))&gt;5,((CONCATENATE('Copy paste to Here'!G30," &amp; ",'Copy paste to Here'!D30,"  &amp;  ",'Copy paste to Here'!E30))),"Empty Cell")</f>
        <v xml:space="preserve">Surgical steel eyebrow banana, 16g (1.2mm) with two 3mm balls &amp; Length: 6mm  &amp;  </v>
      </c>
      <c r="B26" s="57" t="str">
        <f>'Copy paste to Here'!C30</f>
        <v>BNEB</v>
      </c>
      <c r="C26" s="57" t="s">
        <v>725</v>
      </c>
      <c r="D26" s="58">
        <f>Invoice!B30</f>
        <v>30</v>
      </c>
      <c r="E26" s="59">
        <f>'Shipping Invoice'!J30*$N$1</f>
        <v>0.16</v>
      </c>
      <c r="F26" s="59">
        <f t="shared" si="0"/>
        <v>4.8</v>
      </c>
      <c r="G26" s="60">
        <f t="shared" si="1"/>
        <v>6.0735999999999999</v>
      </c>
      <c r="H26" s="63">
        <f t="shared" si="2"/>
        <v>182.208</v>
      </c>
    </row>
    <row r="27" spans="1:13" s="62" customFormat="1" ht="24">
      <c r="A27" s="56" t="str">
        <f>IF((LEN('Copy paste to Here'!G31))&gt;5,((CONCATENATE('Copy paste to Here'!G31," &amp; ",'Copy paste to Here'!D31,"  &amp;  ",'Copy paste to Here'!E31))),"Empty Cell")</f>
        <v xml:space="preserve">Surgical steel eyebrow banana, 16g (1.2mm) with two 3mm balls &amp; Length: 8mm  &amp;  </v>
      </c>
      <c r="B27" s="57" t="str">
        <f>'Copy paste to Here'!C31</f>
        <v>BNEB</v>
      </c>
      <c r="C27" s="57" t="s">
        <v>725</v>
      </c>
      <c r="D27" s="58">
        <f>Invoice!B31</f>
        <v>30</v>
      </c>
      <c r="E27" s="59">
        <f>'Shipping Invoice'!J31*$N$1</f>
        <v>0.16</v>
      </c>
      <c r="F27" s="59">
        <f t="shared" si="0"/>
        <v>4.8</v>
      </c>
      <c r="G27" s="60">
        <f t="shared" si="1"/>
        <v>6.0735999999999999</v>
      </c>
      <c r="H27" s="63">
        <f t="shared" si="2"/>
        <v>182.208</v>
      </c>
    </row>
    <row r="28" spans="1:13" s="62" customFormat="1" ht="24">
      <c r="A28" s="56" t="str">
        <f>IF((LEN('Copy paste to Here'!G32))&gt;5,((CONCATENATE('Copy paste to Here'!G32," &amp; ",'Copy paste to Here'!D32,"  &amp;  ",'Copy paste to Here'!E32))),"Empty Cell")</f>
        <v xml:space="preserve">Surgical steel eyebrow banana, 16g (1.2mm) with two 3mm balls &amp; Length: 10mm  &amp;  </v>
      </c>
      <c r="B28" s="57" t="str">
        <f>'Copy paste to Here'!C32</f>
        <v>BNEB</v>
      </c>
      <c r="C28" s="57" t="s">
        <v>725</v>
      </c>
      <c r="D28" s="58">
        <f>Invoice!B32</f>
        <v>50</v>
      </c>
      <c r="E28" s="59">
        <f>'Shipping Invoice'!J32*$N$1</f>
        <v>0.16</v>
      </c>
      <c r="F28" s="59">
        <f t="shared" si="0"/>
        <v>8</v>
      </c>
      <c r="G28" s="60">
        <f t="shared" si="1"/>
        <v>6.0735999999999999</v>
      </c>
      <c r="H28" s="63">
        <f t="shared" si="2"/>
        <v>303.68</v>
      </c>
    </row>
    <row r="29" spans="1:13" s="62" customFormat="1" ht="24">
      <c r="A29" s="56" t="str">
        <f>IF((LEN('Copy paste to Here'!G33))&gt;5,((CONCATENATE('Copy paste to Here'!G33," &amp; ",'Copy paste to Here'!D33,"  &amp;  ",'Copy paste to Here'!E33))),"Empty Cell")</f>
        <v xml:space="preserve">Surgical steel eyebrow banana, 16g (1.2mm) with two 3mm balls &amp; Length: 12mm  &amp;  </v>
      </c>
      <c r="B29" s="57" t="str">
        <f>'Copy paste to Here'!C33</f>
        <v>BNEB</v>
      </c>
      <c r="C29" s="57" t="s">
        <v>725</v>
      </c>
      <c r="D29" s="58">
        <f>Invoice!B33</f>
        <v>30</v>
      </c>
      <c r="E29" s="59">
        <f>'Shipping Invoice'!J33*$N$1</f>
        <v>0.16</v>
      </c>
      <c r="F29" s="59">
        <f t="shared" si="0"/>
        <v>4.8</v>
      </c>
      <c r="G29" s="60">
        <f t="shared" si="1"/>
        <v>6.0735999999999999</v>
      </c>
      <c r="H29" s="63">
        <f t="shared" si="2"/>
        <v>182.208</v>
      </c>
    </row>
    <row r="30" spans="1:13" s="62" customFormat="1" ht="25.5">
      <c r="A30" s="56" t="str">
        <f>IF((LEN('Copy paste to Here'!G34))&gt;5,((CONCATENATE('Copy paste to Here'!G34," &amp; ",'Copy paste to Here'!D34,"  &amp;  ",'Copy paste to Here'!E34))),"Empty Cell")</f>
        <v xml:space="preserve">Surgical steel eyebrow banana, 16g (1.2mm) with two 3mm acrylic beach cones - length 5/16'' (8mm) &amp; Color: Black  &amp;  </v>
      </c>
      <c r="B30" s="57" t="str">
        <f>'Copy paste to Here'!C34</f>
        <v>BNEBECN</v>
      </c>
      <c r="C30" s="57" t="s">
        <v>727</v>
      </c>
      <c r="D30" s="58">
        <f>Invoice!B34</f>
        <v>3</v>
      </c>
      <c r="E30" s="59">
        <f>'Shipping Invoice'!J34*$N$1</f>
        <v>0.17</v>
      </c>
      <c r="F30" s="59">
        <f t="shared" si="0"/>
        <v>0.51</v>
      </c>
      <c r="G30" s="60">
        <f t="shared" si="1"/>
        <v>6.4532000000000007</v>
      </c>
      <c r="H30" s="63">
        <f t="shared" si="2"/>
        <v>19.3596</v>
      </c>
    </row>
    <row r="31" spans="1:13" s="62" customFormat="1" ht="25.5">
      <c r="A31" s="56" t="str">
        <f>IF((LEN('Copy paste to Here'!G35))&gt;5,((CONCATENATE('Copy paste to Here'!G35," &amp; ",'Copy paste to Here'!D35,"  &amp;  ",'Copy paste to Here'!E35))),"Empty Cell")</f>
        <v xml:space="preserve">Surgical steel eyebrow banana, 16g (1.2mm) with two 3mm acrylic beach cones - length 5/16'' (8mm) &amp; Color: Purple  &amp;  </v>
      </c>
      <c r="B31" s="57" t="str">
        <f>'Copy paste to Here'!C35</f>
        <v>BNEBECN</v>
      </c>
      <c r="C31" s="57" t="s">
        <v>727</v>
      </c>
      <c r="D31" s="58">
        <f>Invoice!B35</f>
        <v>3</v>
      </c>
      <c r="E31" s="59">
        <f>'Shipping Invoice'!J35*$N$1</f>
        <v>0.17</v>
      </c>
      <c r="F31" s="59">
        <f t="shared" si="0"/>
        <v>0.51</v>
      </c>
      <c r="G31" s="60">
        <f t="shared" si="1"/>
        <v>6.4532000000000007</v>
      </c>
      <c r="H31" s="63">
        <f t="shared" si="2"/>
        <v>19.3596</v>
      </c>
    </row>
    <row r="32" spans="1:13" s="62" customFormat="1" ht="25.5">
      <c r="A32" s="56" t="str">
        <f>IF((LEN('Copy paste to Here'!G36))&gt;5,((CONCATENATE('Copy paste to Here'!G36," &amp; ",'Copy paste to Here'!D36,"  &amp;  ",'Copy paste to Here'!E36))),"Empty Cell")</f>
        <v xml:space="preserve">Surgical steel eyebrow banana, 16g (1.2mm) with two 3mm acrylic beach cones - length 5/16'' (8mm) &amp; Color: Red  &amp;  </v>
      </c>
      <c r="B32" s="57" t="str">
        <f>'Copy paste to Here'!C36</f>
        <v>BNEBECN</v>
      </c>
      <c r="C32" s="57" t="s">
        <v>727</v>
      </c>
      <c r="D32" s="58">
        <f>Invoice!B36</f>
        <v>3</v>
      </c>
      <c r="E32" s="59">
        <f>'Shipping Invoice'!J36*$N$1</f>
        <v>0.17</v>
      </c>
      <c r="F32" s="59">
        <f t="shared" si="0"/>
        <v>0.51</v>
      </c>
      <c r="G32" s="60">
        <f t="shared" si="1"/>
        <v>6.4532000000000007</v>
      </c>
      <c r="H32" s="63">
        <f t="shared" si="2"/>
        <v>19.3596</v>
      </c>
    </row>
    <row r="33" spans="1:8" s="62" customFormat="1" ht="36">
      <c r="A33" s="56" t="str">
        <f>IF((LEN('Copy paste to Here'!G37))&gt;5,((CONCATENATE('Copy paste to Here'!G37," &amp; ",'Copy paste to Here'!D37,"  &amp;  ",'Copy paste to Here'!E37))),"Empty Cell")</f>
        <v>Surgical steel belly banana, 14g (1.6mm) with a 5mm top steel ball and 6mm multi-crystal ferido glued lower ball with resin cover &amp; Length: 8mm  &amp;  Crystal Color: Clear</v>
      </c>
      <c r="B33" s="57" t="str">
        <f>'Copy paste to Here'!C37</f>
        <v>BNFR6</v>
      </c>
      <c r="C33" s="57" t="s">
        <v>730</v>
      </c>
      <c r="D33" s="58">
        <f>Invoice!B37</f>
        <v>2</v>
      </c>
      <c r="E33" s="59">
        <f>'Shipping Invoice'!J37*$N$1</f>
        <v>1.6</v>
      </c>
      <c r="F33" s="59">
        <f t="shared" si="0"/>
        <v>3.2</v>
      </c>
      <c r="G33" s="60">
        <f t="shared" si="1"/>
        <v>60.736000000000004</v>
      </c>
      <c r="H33" s="63">
        <f t="shared" si="2"/>
        <v>121.47200000000001</v>
      </c>
    </row>
    <row r="34" spans="1:8" s="62" customFormat="1" ht="36">
      <c r="A34" s="56" t="str">
        <f>IF((LEN('Copy paste to Here'!G38))&gt;5,((CONCATENATE('Copy paste to Here'!G38," &amp; ",'Copy paste to Here'!D38,"  &amp;  ",'Copy paste to Here'!E38))),"Empty Cell")</f>
        <v>Surgical steel belly banana, 14g (1.6mm) with a 5mm top steel ball and 6mm multi-crystal ferido glued lower ball with resin cover &amp; Length: 10mm  &amp;  Crystal Color: Clear</v>
      </c>
      <c r="B34" s="57" t="str">
        <f>'Copy paste to Here'!C38</f>
        <v>BNFR6</v>
      </c>
      <c r="C34" s="57" t="s">
        <v>730</v>
      </c>
      <c r="D34" s="58">
        <f>Invoice!B38</f>
        <v>2</v>
      </c>
      <c r="E34" s="59">
        <f>'Shipping Invoice'!J38*$N$1</f>
        <v>1.6</v>
      </c>
      <c r="F34" s="59">
        <f t="shared" si="0"/>
        <v>3.2</v>
      </c>
      <c r="G34" s="60">
        <f t="shared" si="1"/>
        <v>60.736000000000004</v>
      </c>
      <c r="H34" s="63">
        <f t="shared" si="2"/>
        <v>121.47200000000001</v>
      </c>
    </row>
    <row r="35" spans="1:8" s="62" customFormat="1" ht="36">
      <c r="A35" s="56" t="str">
        <f>IF((LEN('Copy paste to Here'!G39))&gt;5,((CONCATENATE('Copy paste to Here'!G39," &amp; ",'Copy paste to Here'!D39,"  &amp;  ",'Copy paste to Here'!E39))),"Empty Cell")</f>
        <v>Surgical steel belly banana, 14g (1.6mm) with a 5mm top steel ball and 6mm multi-crystal ferido glued lower ball with resin cover &amp; Length: 10mm  &amp;  Crystal Color: Blue Zircon</v>
      </c>
      <c r="B35" s="57" t="str">
        <f>'Copy paste to Here'!C39</f>
        <v>BNFR6</v>
      </c>
      <c r="C35" s="57" t="s">
        <v>730</v>
      </c>
      <c r="D35" s="58">
        <f>Invoice!B39</f>
        <v>2</v>
      </c>
      <c r="E35" s="59">
        <f>'Shipping Invoice'!J39*$N$1</f>
        <v>1.6</v>
      </c>
      <c r="F35" s="59">
        <f t="shared" si="0"/>
        <v>3.2</v>
      </c>
      <c r="G35" s="60">
        <f t="shared" si="1"/>
        <v>60.736000000000004</v>
      </c>
      <c r="H35" s="63">
        <f t="shared" si="2"/>
        <v>121.47200000000001</v>
      </c>
    </row>
    <row r="36" spans="1:8" s="62" customFormat="1" ht="36">
      <c r="A36" s="56" t="str">
        <f>IF((LEN('Copy paste to Here'!G40))&gt;5,((CONCATENATE('Copy paste to Here'!G40," &amp; ",'Copy paste to Here'!D40,"  &amp;  ",'Copy paste to Here'!E40))),"Empty Cell")</f>
        <v>Surgical steel belly banana, 14g (1.6mm) with a 5mm top steel ball and 6mm multi-crystal ferido glued lower ball with resin cover &amp; Length: 10mm  &amp;  Crystal Color: Light Siam</v>
      </c>
      <c r="B36" s="57" t="str">
        <f>'Copy paste to Here'!C40</f>
        <v>BNFR6</v>
      </c>
      <c r="C36" s="57" t="s">
        <v>730</v>
      </c>
      <c r="D36" s="58">
        <f>Invoice!B40</f>
        <v>2</v>
      </c>
      <c r="E36" s="59">
        <f>'Shipping Invoice'!J40*$N$1</f>
        <v>1.6</v>
      </c>
      <c r="F36" s="59">
        <f t="shared" si="0"/>
        <v>3.2</v>
      </c>
      <c r="G36" s="60">
        <f t="shared" si="1"/>
        <v>60.736000000000004</v>
      </c>
      <c r="H36" s="63">
        <f t="shared" si="2"/>
        <v>121.47200000000001</v>
      </c>
    </row>
    <row r="37" spans="1:8" s="62" customFormat="1" ht="36">
      <c r="A37" s="56" t="str">
        <f>IF((LEN('Copy paste to Here'!G41))&gt;5,((CONCATENATE('Copy paste to Here'!G41," &amp; ",'Copy paste to Here'!D41,"  &amp;  ",'Copy paste to Here'!E41))),"Empty Cell")</f>
        <v>Surgical steel belly banana, 14g (1.6mm) with a 5mm top steel ball and 6mm multi-crystal ferido glued lower ball with resin cover &amp; Length: 12mm  &amp;  Crystal Color: Emerald</v>
      </c>
      <c r="B37" s="57" t="str">
        <f>'Copy paste to Here'!C41</f>
        <v>BNFR6</v>
      </c>
      <c r="C37" s="57" t="s">
        <v>730</v>
      </c>
      <c r="D37" s="58">
        <f>Invoice!B41</f>
        <v>1</v>
      </c>
      <c r="E37" s="59">
        <f>'Shipping Invoice'!J41*$N$1</f>
        <v>1.6</v>
      </c>
      <c r="F37" s="59">
        <f t="shared" si="0"/>
        <v>1.6</v>
      </c>
      <c r="G37" s="60">
        <f t="shared" si="1"/>
        <v>60.736000000000004</v>
      </c>
      <c r="H37" s="63">
        <f t="shared" si="2"/>
        <v>60.736000000000004</v>
      </c>
    </row>
    <row r="38" spans="1:8" s="62" customFormat="1" ht="36">
      <c r="A38" s="56" t="str">
        <f>IF((LEN('Copy paste to Here'!G42))&gt;5,((CONCATENATE('Copy paste to Here'!G42," &amp; ",'Copy paste to Here'!D42,"  &amp;  ",'Copy paste to Here'!E42))),"Empty Cell")</f>
        <v>Surgical steel casting belly banana, 14g (1.6mm) with 8mm prong set cubic zirconia (CZ) stone and upper 5mm bezel set jewel ball &amp; Length: 8mm  &amp;  Cz Color: Clear</v>
      </c>
      <c r="B38" s="57" t="str">
        <f>'Copy paste to Here'!C42</f>
        <v>BNRDZ8JB</v>
      </c>
      <c r="C38" s="57" t="s">
        <v>732</v>
      </c>
      <c r="D38" s="58">
        <f>Invoice!B42</f>
        <v>1</v>
      </c>
      <c r="E38" s="59">
        <f>'Shipping Invoice'!J42*$N$1</f>
        <v>1.81</v>
      </c>
      <c r="F38" s="59">
        <f t="shared" si="0"/>
        <v>1.81</v>
      </c>
      <c r="G38" s="60">
        <f t="shared" si="1"/>
        <v>68.707599999999999</v>
      </c>
      <c r="H38" s="63">
        <f t="shared" si="2"/>
        <v>68.707599999999999</v>
      </c>
    </row>
    <row r="39" spans="1:8" s="62" customFormat="1" ht="36">
      <c r="A39" s="56" t="str">
        <f>IF((LEN('Copy paste to Here'!G43))&gt;5,((CONCATENATE('Copy paste to Here'!G43," &amp; ",'Copy paste to Here'!D43,"  &amp;  ",'Copy paste to Here'!E43))),"Empty Cell")</f>
        <v>Surgical steel casting belly banana, 14g (1.6mm) with 8mm prong set cubic zirconia (CZ) stone and upper 5mm bezel set jewel ball &amp; Length: 10mm  &amp;  Cz Color: Clear</v>
      </c>
      <c r="B39" s="57" t="str">
        <f>'Copy paste to Here'!C43</f>
        <v>BNRDZ8JB</v>
      </c>
      <c r="C39" s="57" t="s">
        <v>732</v>
      </c>
      <c r="D39" s="58">
        <f>Invoice!B43</f>
        <v>2</v>
      </c>
      <c r="E39" s="59">
        <f>'Shipping Invoice'!J43*$N$1</f>
        <v>1.81</v>
      </c>
      <c r="F39" s="59">
        <f t="shared" si="0"/>
        <v>3.62</v>
      </c>
      <c r="G39" s="60">
        <f t="shared" si="1"/>
        <v>68.707599999999999</v>
      </c>
      <c r="H39" s="63">
        <f t="shared" si="2"/>
        <v>137.4152</v>
      </c>
    </row>
    <row r="40" spans="1:8" s="62" customFormat="1" ht="36">
      <c r="A40" s="56" t="str">
        <f>IF((LEN('Copy paste to Here'!G44))&gt;5,((CONCATENATE('Copy paste to Here'!G44," &amp; ",'Copy paste to Here'!D44,"  &amp;  ",'Copy paste to Here'!E44))),"Empty Cell")</f>
        <v>Surgical steel casting belly banana, 14g (1.6mm) with 8mm prong set cubic zirconia (CZ) stone and upper 5mm bezel set jewel ball &amp; Length: 12mm  &amp;  Cz Color: Clear</v>
      </c>
      <c r="B40" s="57" t="str">
        <f>'Copy paste to Here'!C44</f>
        <v>BNRDZ8JB</v>
      </c>
      <c r="C40" s="57" t="s">
        <v>732</v>
      </c>
      <c r="D40" s="58">
        <f>Invoice!B44</f>
        <v>1</v>
      </c>
      <c r="E40" s="59">
        <f>'Shipping Invoice'!J44*$N$1</f>
        <v>1.81</v>
      </c>
      <c r="F40" s="59">
        <f t="shared" si="0"/>
        <v>1.81</v>
      </c>
      <c r="G40" s="60">
        <f t="shared" si="1"/>
        <v>68.707599999999999</v>
      </c>
      <c r="H40" s="63">
        <f t="shared" si="2"/>
        <v>68.707599999999999</v>
      </c>
    </row>
    <row r="41" spans="1:8" s="62" customFormat="1" ht="48">
      <c r="A41" s="56" t="str">
        <f>IF((LEN('Copy paste to Here'!G45))&gt;5,((CONCATENATE('Copy paste to Here'!G45," &amp; ",'Copy paste to Here'!D45,"  &amp;  ",'Copy paste to Here'!E45))),"Empty Cell")</f>
        <v>Surgical steel casting belly banana, 14g (1.6mm) with 8mm prong set cubic zirconia (CZ) stone with modern dangling with a single CZ stone (dangling is made from silver plated brass) &amp; Length: 10mm  &amp;  Cz Color: Clear</v>
      </c>
      <c r="B41" s="57" t="str">
        <f>'Copy paste to Here'!C45</f>
        <v>BNRZ730Z</v>
      </c>
      <c r="C41" s="57" t="s">
        <v>734</v>
      </c>
      <c r="D41" s="58">
        <f>Invoice!B45</f>
        <v>1</v>
      </c>
      <c r="E41" s="59">
        <f>'Shipping Invoice'!J45*$N$1</f>
        <v>2.94</v>
      </c>
      <c r="F41" s="59">
        <f t="shared" si="0"/>
        <v>2.94</v>
      </c>
      <c r="G41" s="60">
        <f t="shared" si="1"/>
        <v>111.6024</v>
      </c>
      <c r="H41" s="63">
        <f t="shared" si="2"/>
        <v>111.6024</v>
      </c>
    </row>
    <row r="42" spans="1:8" s="62" customFormat="1" ht="24">
      <c r="A42" s="56" t="str">
        <f>IF((LEN('Copy paste to Here'!G46))&gt;5,((CONCATENATE('Copy paste to Here'!G46," &amp; ",'Copy paste to Here'!D46,"  &amp;  ",'Copy paste to Here'!E46))),"Empty Cell")</f>
        <v xml:space="preserve">Surgical Steel belly Banana, 14g (1.6mm) with an upper 5mm and a lower 6mm plain steel ball &amp; Length: 12mm  &amp;  </v>
      </c>
      <c r="B42" s="57" t="str">
        <f>'Copy paste to Here'!C46</f>
        <v>BNS</v>
      </c>
      <c r="C42" s="57" t="s">
        <v>736</v>
      </c>
      <c r="D42" s="58">
        <f>Invoice!B46</f>
        <v>100</v>
      </c>
      <c r="E42" s="59">
        <f>'Shipping Invoice'!J46*$N$1</f>
        <v>0.22</v>
      </c>
      <c r="F42" s="59">
        <f t="shared" si="0"/>
        <v>22</v>
      </c>
      <c r="G42" s="60">
        <f t="shared" si="1"/>
        <v>8.3512000000000004</v>
      </c>
      <c r="H42" s="63">
        <f t="shared" si="2"/>
        <v>835.12</v>
      </c>
    </row>
    <row r="43" spans="1:8" s="62" customFormat="1" ht="24">
      <c r="A43" s="56" t="str">
        <f>IF((LEN('Copy paste to Here'!G47))&gt;5,((CONCATENATE('Copy paste to Here'!G47," &amp; ",'Copy paste to Here'!D47,"  &amp;  ",'Copy paste to Here'!E47))),"Empty Cell")</f>
        <v xml:space="preserve">Surgical steel circular barbell, 16g (1.2mm) with two 3mm balls &amp; Length: 6mm  &amp;  </v>
      </c>
      <c r="B43" s="57" t="str">
        <f>'Copy paste to Here'!C47</f>
        <v>CBEB</v>
      </c>
      <c r="C43" s="57" t="s">
        <v>738</v>
      </c>
      <c r="D43" s="58">
        <f>Invoice!B47</f>
        <v>10</v>
      </c>
      <c r="E43" s="59">
        <f>'Shipping Invoice'!J47*$N$1</f>
        <v>0.24</v>
      </c>
      <c r="F43" s="59">
        <f t="shared" si="0"/>
        <v>2.4</v>
      </c>
      <c r="G43" s="60">
        <f t="shared" si="1"/>
        <v>9.1104000000000003</v>
      </c>
      <c r="H43" s="63">
        <f t="shared" si="2"/>
        <v>91.103999999999999</v>
      </c>
    </row>
    <row r="44" spans="1:8" s="62" customFormat="1" ht="24">
      <c r="A44" s="56" t="str">
        <f>IF((LEN('Copy paste to Here'!G48))&gt;5,((CONCATENATE('Copy paste to Here'!G48," &amp; ",'Copy paste to Here'!D48,"  &amp;  ",'Copy paste to Here'!E48))),"Empty Cell")</f>
        <v xml:space="preserve">Surgical steel circular barbell, 16g (1.2mm) with two 3mm balls &amp; Length: 8mm  &amp;  </v>
      </c>
      <c r="B44" s="57" t="str">
        <f>'Copy paste to Here'!C48</f>
        <v>CBEB</v>
      </c>
      <c r="C44" s="57" t="s">
        <v>738</v>
      </c>
      <c r="D44" s="58">
        <f>Invoice!B48</f>
        <v>20</v>
      </c>
      <c r="E44" s="59">
        <f>'Shipping Invoice'!J48*$N$1</f>
        <v>0.24</v>
      </c>
      <c r="F44" s="59">
        <f t="shared" si="0"/>
        <v>4.8</v>
      </c>
      <c r="G44" s="60">
        <f t="shared" si="1"/>
        <v>9.1104000000000003</v>
      </c>
      <c r="H44" s="63">
        <f t="shared" si="2"/>
        <v>182.208</v>
      </c>
    </row>
    <row r="45" spans="1:8" s="62" customFormat="1" ht="24">
      <c r="A45" s="56" t="str">
        <f>IF((LEN('Copy paste to Here'!G49))&gt;5,((CONCATENATE('Copy paste to Here'!G49," &amp; ",'Copy paste to Here'!D49,"  &amp;  ",'Copy paste to Here'!E49))),"Empty Cell")</f>
        <v xml:space="preserve">Surgical steel circular barbell, 16g (1.2mm) with two 3mm balls &amp; Length: 10mm  &amp;  </v>
      </c>
      <c r="B45" s="57" t="str">
        <f>'Copy paste to Here'!C49</f>
        <v>CBEB</v>
      </c>
      <c r="C45" s="57" t="s">
        <v>738</v>
      </c>
      <c r="D45" s="58">
        <f>Invoice!B49</f>
        <v>20</v>
      </c>
      <c r="E45" s="59">
        <f>'Shipping Invoice'!J49*$N$1</f>
        <v>0.24</v>
      </c>
      <c r="F45" s="59">
        <f t="shared" si="0"/>
        <v>4.8</v>
      </c>
      <c r="G45" s="60">
        <f t="shared" si="1"/>
        <v>9.1104000000000003</v>
      </c>
      <c r="H45" s="63">
        <f t="shared" si="2"/>
        <v>182.208</v>
      </c>
    </row>
    <row r="46" spans="1:8" s="62" customFormat="1" ht="25.5">
      <c r="A46" s="56" t="str">
        <f>IF((LEN('Copy paste to Here'!G50))&gt;5,((CONCATENATE('Copy paste to Here'!G50," &amp; ",'Copy paste to Here'!D50,"  &amp;  ",'Copy paste to Here'!E50))),"Empty Cell")</f>
        <v>Surgical steel circular barbell, 16g (1.2mm) with two 3mm bezel set half jewel balls &amp; Length: 8mm  &amp;  Crystal Color: Peridot</v>
      </c>
      <c r="B46" s="57" t="str">
        <f>'Copy paste to Here'!C50</f>
        <v>CBEHJB3</v>
      </c>
      <c r="C46" s="57" t="s">
        <v>740</v>
      </c>
      <c r="D46" s="58">
        <f>Invoice!B50</f>
        <v>2</v>
      </c>
      <c r="E46" s="59">
        <f>'Shipping Invoice'!J50*$N$1</f>
        <v>0.83</v>
      </c>
      <c r="F46" s="59">
        <f t="shared" si="0"/>
        <v>1.66</v>
      </c>
      <c r="G46" s="60">
        <f t="shared" si="1"/>
        <v>31.506799999999998</v>
      </c>
      <c r="H46" s="63">
        <f t="shared" si="2"/>
        <v>63.013599999999997</v>
      </c>
    </row>
    <row r="47" spans="1:8" s="62" customFormat="1" ht="25.5">
      <c r="A47" s="56" t="str">
        <f>IF((LEN('Copy paste to Here'!G51))&gt;5,((CONCATENATE('Copy paste to Here'!G51," &amp; ",'Copy paste to Here'!D51,"  &amp;  ",'Copy paste to Here'!E51))),"Empty Cell")</f>
        <v>Surgical steel circular barbell, 16g (1.2mm) with two 3mm bezel set half jewel balls &amp; Length: 8mm  &amp;  Crystal Color: Hyacinth</v>
      </c>
      <c r="B47" s="57" t="str">
        <f>'Copy paste to Here'!C51</f>
        <v>CBEHJB3</v>
      </c>
      <c r="C47" s="57" t="s">
        <v>740</v>
      </c>
      <c r="D47" s="58">
        <f>Invoice!B51</f>
        <v>2</v>
      </c>
      <c r="E47" s="59">
        <f>'Shipping Invoice'!J51*$N$1</f>
        <v>0.83</v>
      </c>
      <c r="F47" s="59">
        <f t="shared" si="0"/>
        <v>1.66</v>
      </c>
      <c r="G47" s="60">
        <f t="shared" si="1"/>
        <v>31.506799999999998</v>
      </c>
      <c r="H47" s="63">
        <f t="shared" si="2"/>
        <v>63.013599999999997</v>
      </c>
    </row>
    <row r="48" spans="1:8" s="62" customFormat="1" ht="25.5">
      <c r="A48" s="56" t="str">
        <f>IF((LEN('Copy paste to Here'!G52))&gt;5,((CONCATENATE('Copy paste to Here'!G52," &amp; ",'Copy paste to Here'!D52,"  &amp;  ",'Copy paste to Here'!E52))),"Empty Cell")</f>
        <v>Surgical steel circular barbell, 16g (1.2mm) with two 3mm bezel set half jewel balls &amp; Length: 10mm  &amp;  Crystal Color: Clear</v>
      </c>
      <c r="B48" s="57" t="str">
        <f>'Copy paste to Here'!C52</f>
        <v>CBEHJB3</v>
      </c>
      <c r="C48" s="57" t="s">
        <v>740</v>
      </c>
      <c r="D48" s="58">
        <f>Invoice!B52</f>
        <v>2</v>
      </c>
      <c r="E48" s="59">
        <f>'Shipping Invoice'!J52*$N$1</f>
        <v>0.83</v>
      </c>
      <c r="F48" s="59">
        <f t="shared" si="0"/>
        <v>1.66</v>
      </c>
      <c r="G48" s="60">
        <f t="shared" si="1"/>
        <v>31.506799999999998</v>
      </c>
      <c r="H48" s="63">
        <f t="shared" si="2"/>
        <v>63.013599999999997</v>
      </c>
    </row>
    <row r="49" spans="1:8" s="62" customFormat="1" ht="25.5">
      <c r="A49" s="56" t="str">
        <f>IF((LEN('Copy paste to Here'!G53))&gt;5,((CONCATENATE('Copy paste to Here'!G53," &amp; ",'Copy paste to Here'!D53,"  &amp;  ",'Copy paste to Here'!E53))),"Empty Cell")</f>
        <v>Surgical steel circular barbell, 16g (1.2mm) with two 3mm bezel set half jewel balls &amp; Length: 10mm  &amp;  Crystal Color: Rose</v>
      </c>
      <c r="B49" s="57" t="str">
        <f>'Copy paste to Here'!C53</f>
        <v>CBEHJB3</v>
      </c>
      <c r="C49" s="57" t="s">
        <v>740</v>
      </c>
      <c r="D49" s="58">
        <f>Invoice!B53</f>
        <v>2</v>
      </c>
      <c r="E49" s="59">
        <f>'Shipping Invoice'!J53*$N$1</f>
        <v>0.83</v>
      </c>
      <c r="F49" s="59">
        <f t="shared" si="0"/>
        <v>1.66</v>
      </c>
      <c r="G49" s="60">
        <f t="shared" si="1"/>
        <v>31.506799999999998</v>
      </c>
      <c r="H49" s="63">
        <f t="shared" si="2"/>
        <v>63.013599999999997</v>
      </c>
    </row>
    <row r="50" spans="1:8" s="62" customFormat="1" ht="25.5">
      <c r="A50" s="56" t="str">
        <f>IF((LEN('Copy paste to Here'!G54))&gt;5,((CONCATENATE('Copy paste to Here'!G54," &amp; ",'Copy paste to Here'!D54,"  &amp;  ",'Copy paste to Here'!E54))),"Empty Cell")</f>
        <v>Surgical steel circular barbell, 16g (1.2mm) with two 3mm bezel set half jewel balls &amp; Length: 10mm  &amp;  Crystal Color: Blue Zircon</v>
      </c>
      <c r="B50" s="57" t="str">
        <f>'Copy paste to Here'!C54</f>
        <v>CBEHJB3</v>
      </c>
      <c r="C50" s="57" t="s">
        <v>740</v>
      </c>
      <c r="D50" s="58">
        <f>Invoice!B54</f>
        <v>2</v>
      </c>
      <c r="E50" s="59">
        <f>'Shipping Invoice'!J54*$N$1</f>
        <v>0.83</v>
      </c>
      <c r="F50" s="59">
        <f t="shared" si="0"/>
        <v>1.66</v>
      </c>
      <c r="G50" s="60">
        <f t="shared" si="1"/>
        <v>31.506799999999998</v>
      </c>
      <c r="H50" s="63">
        <f t="shared" si="2"/>
        <v>63.013599999999997</v>
      </c>
    </row>
    <row r="51" spans="1:8" s="62" customFormat="1" ht="25.5">
      <c r="A51" s="56" t="str">
        <f>IF((LEN('Copy paste to Here'!G55))&gt;5,((CONCATENATE('Copy paste to Here'!G55," &amp; ",'Copy paste to Here'!D55,"  &amp;  ",'Copy paste to Here'!E55))),"Empty Cell")</f>
        <v>Surgical steel circular barbell, 16g (1.2mm) with two 3mm bezel set half jewel balls &amp; Length: 10mm  &amp;  Crystal Color: Fuchsia</v>
      </c>
      <c r="B51" s="57" t="str">
        <f>'Copy paste to Here'!C55</f>
        <v>CBEHJB3</v>
      </c>
      <c r="C51" s="57" t="s">
        <v>740</v>
      </c>
      <c r="D51" s="58">
        <f>Invoice!B55</f>
        <v>2</v>
      </c>
      <c r="E51" s="59">
        <f>'Shipping Invoice'!J55*$N$1</f>
        <v>0.83</v>
      </c>
      <c r="F51" s="59">
        <f t="shared" si="0"/>
        <v>1.66</v>
      </c>
      <c r="G51" s="60">
        <f t="shared" si="1"/>
        <v>31.506799999999998</v>
      </c>
      <c r="H51" s="63">
        <f t="shared" si="2"/>
        <v>63.013599999999997</v>
      </c>
    </row>
    <row r="52" spans="1:8" s="62" customFormat="1" ht="25.5">
      <c r="A52" s="56" t="str">
        <f>IF((LEN('Copy paste to Here'!G56))&gt;5,((CONCATENATE('Copy paste to Here'!G56," &amp; ",'Copy paste to Here'!D56,"  &amp;  ",'Copy paste to Here'!E56))),"Empty Cell")</f>
        <v xml:space="preserve">10 kt. gold nose screw, 22g (0.6mm) with a 2mm prong set genuine Emerald stone &amp;   &amp;  </v>
      </c>
      <c r="B52" s="57" t="str">
        <f>'Copy paste to Here'!C56</f>
        <v>GISCGE10</v>
      </c>
      <c r="C52" s="57" t="s">
        <v>742</v>
      </c>
      <c r="D52" s="58">
        <f>Invoice!B56</f>
        <v>1</v>
      </c>
      <c r="E52" s="59">
        <f>'Shipping Invoice'!J56*$N$1</f>
        <v>8.64</v>
      </c>
      <c r="F52" s="59">
        <f t="shared" si="0"/>
        <v>8.64</v>
      </c>
      <c r="G52" s="60">
        <f t="shared" si="1"/>
        <v>327.9744</v>
      </c>
      <c r="H52" s="63">
        <f t="shared" si="2"/>
        <v>327.9744</v>
      </c>
    </row>
    <row r="53" spans="1:8" s="62" customFormat="1" ht="25.5">
      <c r="A53" s="56" t="str">
        <f>IF((LEN('Copy paste to Here'!G57))&gt;5,((CONCATENATE('Copy paste to Here'!G57," &amp; ",'Copy paste to Here'!D57,"  &amp;  ",'Copy paste to Here'!E57))),"Empty Cell")</f>
        <v xml:space="preserve">Rose gold plated 316L steel hinged ball closure ring, 16g (1.2mm) with 3mm ball with bezel set crystal &amp; Length: 10mm  &amp;  </v>
      </c>
      <c r="B53" s="57" t="str">
        <f>'Copy paste to Here'!C57</f>
        <v>HBCRCR16</v>
      </c>
      <c r="C53" s="57" t="s">
        <v>744</v>
      </c>
      <c r="D53" s="58">
        <f>Invoice!B57</f>
        <v>1</v>
      </c>
      <c r="E53" s="59">
        <f>'Shipping Invoice'!J57*$N$1</f>
        <v>2.78</v>
      </c>
      <c r="F53" s="59">
        <f t="shared" si="0"/>
        <v>2.78</v>
      </c>
      <c r="G53" s="60">
        <f t="shared" si="1"/>
        <v>105.52879999999999</v>
      </c>
      <c r="H53" s="63">
        <f t="shared" si="2"/>
        <v>105.52879999999999</v>
      </c>
    </row>
    <row r="54" spans="1:8" s="62" customFormat="1" ht="60">
      <c r="A54" s="56" t="str">
        <f>IF((LEN('Copy paste to Here'!G58))&gt;5,((CONCATENATE('Copy paste to Here'!G58," &amp; ",'Copy paste to Here'!D58,"  &amp;  ",'Copy paste to Here'!E58))),"Empty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Clear</v>
      </c>
      <c r="B54" s="57" t="str">
        <f>'Copy paste to Here'!C58</f>
        <v>IAFRC</v>
      </c>
      <c r="C54" s="57" t="s">
        <v>803</v>
      </c>
      <c r="D54" s="58">
        <f>Invoice!B58</f>
        <v>1</v>
      </c>
      <c r="E54" s="59">
        <f>'Shipping Invoice'!J58*$N$1</f>
        <v>0.97</v>
      </c>
      <c r="F54" s="59">
        <f t="shared" si="0"/>
        <v>0.97</v>
      </c>
      <c r="G54" s="60">
        <f t="shared" si="1"/>
        <v>36.821199999999997</v>
      </c>
      <c r="H54" s="63">
        <f t="shared" si="2"/>
        <v>36.821199999999997</v>
      </c>
    </row>
    <row r="55" spans="1:8" s="62" customFormat="1" ht="60">
      <c r="A55" s="56" t="str">
        <f>IF((LEN('Copy paste to Here'!G59))&gt;5,((CONCATENATE('Copy paste to Here'!G59," &amp; ",'Copy paste to Here'!D59,"  &amp;  ",'Copy paste to Here'!E59))),"Empty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Blue Zircon</v>
      </c>
      <c r="B55" s="57" t="str">
        <f>'Copy paste to Here'!C59</f>
        <v>IAFRC</v>
      </c>
      <c r="C55" s="57" t="s">
        <v>803</v>
      </c>
      <c r="D55" s="58">
        <f>Invoice!B59</f>
        <v>2</v>
      </c>
      <c r="E55" s="59">
        <f>'Shipping Invoice'!J59*$N$1</f>
        <v>0.97</v>
      </c>
      <c r="F55" s="59">
        <f t="shared" si="0"/>
        <v>1.94</v>
      </c>
      <c r="G55" s="60">
        <f t="shared" si="1"/>
        <v>36.821199999999997</v>
      </c>
      <c r="H55" s="63">
        <f t="shared" si="2"/>
        <v>73.642399999999995</v>
      </c>
    </row>
    <row r="56" spans="1:8" s="62" customFormat="1" ht="60">
      <c r="A56" s="56" t="str">
        <f>IF((LEN('Copy paste to Here'!G60))&gt;5,((CONCATENATE('Copy paste to Here'!G60," &amp; ",'Copy paste to Here'!D60,"  &amp;  ",'Copy paste to Here'!E60))),"Empty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Light Siam</v>
      </c>
      <c r="B56" s="57" t="str">
        <f>'Copy paste to Here'!C60</f>
        <v>IAFRC</v>
      </c>
      <c r="C56" s="57" t="s">
        <v>803</v>
      </c>
      <c r="D56" s="58">
        <f>Invoice!B60</f>
        <v>2</v>
      </c>
      <c r="E56" s="59">
        <f>'Shipping Invoice'!J60*$N$1</f>
        <v>0.97</v>
      </c>
      <c r="F56" s="59">
        <f t="shared" si="0"/>
        <v>1.94</v>
      </c>
      <c r="G56" s="60">
        <f t="shared" si="1"/>
        <v>36.821199999999997</v>
      </c>
      <c r="H56" s="63">
        <f t="shared" si="2"/>
        <v>73.642399999999995</v>
      </c>
    </row>
    <row r="57" spans="1:8" s="62" customFormat="1" ht="60">
      <c r="A57" s="56" t="str">
        <f>IF((LEN('Copy paste to Here'!G61))&gt;5,((CONCATENATE('Copy paste to Here'!G61," &amp; ",'Copy paste to Here'!D61,"  &amp;  ",'Copy paste to Here'!E61))),"Empty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Hyacinth</v>
      </c>
      <c r="B57" s="57" t="str">
        <f>'Copy paste to Here'!C61</f>
        <v>IAFRC</v>
      </c>
      <c r="C57" s="57" t="s">
        <v>803</v>
      </c>
      <c r="D57" s="58">
        <f>Invoice!B61</f>
        <v>2</v>
      </c>
      <c r="E57" s="59">
        <f>'Shipping Invoice'!J61*$N$1</f>
        <v>0.97</v>
      </c>
      <c r="F57" s="59">
        <f t="shared" si="0"/>
        <v>1.94</v>
      </c>
      <c r="G57" s="60">
        <f t="shared" si="1"/>
        <v>36.821199999999997</v>
      </c>
      <c r="H57" s="63">
        <f t="shared" si="2"/>
        <v>73.642399999999995</v>
      </c>
    </row>
    <row r="58" spans="1:8" s="62" customFormat="1" ht="36">
      <c r="A58" s="56" t="str">
        <f>IF((LEN('Copy paste to Here'!G62))&gt;5,((CONCATENATE('Copy paste to Here'!G62," &amp; ",'Copy paste to Here'!D62,"  &amp;  ",'Copy paste to Here'!E62))),"Empty Cell")</f>
        <v xml:space="preserve">316L steel 5mm dermal anchor top part with bezel set flat crystal for 1.6mm (14g) posts with 1.2mm internal threading &amp; Crystal Color: Clear  &amp;  </v>
      </c>
      <c r="B58" s="57" t="str">
        <f>'Copy paste to Here'!C62</f>
        <v>IJF5</v>
      </c>
      <c r="C58" s="57" t="s">
        <v>567</v>
      </c>
      <c r="D58" s="58">
        <f>Invoice!B62</f>
        <v>5</v>
      </c>
      <c r="E58" s="59">
        <f>'Shipping Invoice'!J62*$N$1</f>
        <v>0.57999999999999996</v>
      </c>
      <c r="F58" s="59">
        <f t="shared" si="0"/>
        <v>2.9</v>
      </c>
      <c r="G58" s="60">
        <f t="shared" si="1"/>
        <v>22.0168</v>
      </c>
      <c r="H58" s="63">
        <f t="shared" si="2"/>
        <v>110.084</v>
      </c>
    </row>
    <row r="59" spans="1:8" s="62" customFormat="1" ht="36">
      <c r="A59" s="56" t="str">
        <f>IF((LEN('Copy paste to Here'!G63))&gt;5,((CONCATENATE('Copy paste to Here'!G63," &amp; ",'Copy paste to Here'!D63,"  &amp;  ",'Copy paste to Here'!E63))),"Empty Cell")</f>
        <v xml:space="preserve">316L steel 5mm dermal anchor top part with bezel set flat crystal for 1.6mm (14g) posts with 1.2mm internal threading &amp; Crystal Color: Sapphire  &amp;  </v>
      </c>
      <c r="B59" s="57" t="str">
        <f>'Copy paste to Here'!C63</f>
        <v>IJF5</v>
      </c>
      <c r="C59" s="57" t="s">
        <v>567</v>
      </c>
      <c r="D59" s="58">
        <f>Invoice!B63</f>
        <v>5</v>
      </c>
      <c r="E59" s="59">
        <f>'Shipping Invoice'!J63*$N$1</f>
        <v>0.57999999999999996</v>
      </c>
      <c r="F59" s="59">
        <f t="shared" si="0"/>
        <v>2.9</v>
      </c>
      <c r="G59" s="60">
        <f t="shared" si="1"/>
        <v>22.0168</v>
      </c>
      <c r="H59" s="63">
        <f t="shared" si="2"/>
        <v>110.084</v>
      </c>
    </row>
    <row r="60" spans="1:8" s="62" customFormat="1" ht="36">
      <c r="A60" s="56" t="str">
        <f>IF((LEN('Copy paste to Here'!G64))&gt;5,((CONCATENATE('Copy paste to Here'!G64," &amp; ",'Copy paste to Here'!D64,"  &amp;  ",'Copy paste to Here'!E64))),"Empty Cell")</f>
        <v xml:space="preserve">316L steel 5mm dermal anchor top part with bezel set flat crystal for 1.6mm (14g) posts with 1.2mm internal threading &amp; Crystal Color: Blue Zircon  &amp;  </v>
      </c>
      <c r="B60" s="57" t="str">
        <f>'Copy paste to Here'!C64</f>
        <v>IJF5</v>
      </c>
      <c r="C60" s="57" t="s">
        <v>567</v>
      </c>
      <c r="D60" s="58">
        <f>Invoice!B64</f>
        <v>3</v>
      </c>
      <c r="E60" s="59">
        <f>'Shipping Invoice'!J64*$N$1</f>
        <v>0.57999999999999996</v>
      </c>
      <c r="F60" s="59">
        <f t="shared" si="0"/>
        <v>1.7399999999999998</v>
      </c>
      <c r="G60" s="60">
        <f t="shared" si="1"/>
        <v>22.0168</v>
      </c>
      <c r="H60" s="63">
        <f t="shared" si="2"/>
        <v>66.050399999999996</v>
      </c>
    </row>
    <row r="61" spans="1:8" s="62" customFormat="1" ht="36">
      <c r="A61" s="56" t="str">
        <f>IF((LEN('Copy paste to Here'!G65))&gt;5,((CONCATENATE('Copy paste to Here'!G65," &amp; ",'Copy paste to Here'!D65,"  &amp;  ",'Copy paste to Here'!E65))),"Empty Cell")</f>
        <v xml:space="preserve">316L steel 5mm dermal anchor top part with bezel set flat crystal for 1.6mm (14g) posts with 1.2mm internal threading &amp; Crystal Color: Light Siam  &amp;  </v>
      </c>
      <c r="B61" s="57" t="str">
        <f>'Copy paste to Here'!C65</f>
        <v>IJF5</v>
      </c>
      <c r="C61" s="57" t="s">
        <v>567</v>
      </c>
      <c r="D61" s="58">
        <f>Invoice!B65</f>
        <v>5</v>
      </c>
      <c r="E61" s="59">
        <f>'Shipping Invoice'!J65*$N$1</f>
        <v>0.57999999999999996</v>
      </c>
      <c r="F61" s="59">
        <f t="shared" si="0"/>
        <v>2.9</v>
      </c>
      <c r="G61" s="60">
        <f t="shared" si="1"/>
        <v>22.0168</v>
      </c>
      <c r="H61" s="63">
        <f t="shared" si="2"/>
        <v>110.084</v>
      </c>
    </row>
    <row r="62" spans="1:8" s="62" customFormat="1" ht="48">
      <c r="A62" s="56" t="str">
        <f>IF((LEN('Copy paste to Here'!G66))&gt;5,((CONCATENATE('Copy paste to Here'!G66," &amp; ",'Copy paste to Here'!D66,"  &amp;  ",'Copy paste to Here'!E66))),"Empty Cell")</f>
        <v xml:space="preserve">4mm cone shaped anodized surgical steel dermal anchor top part for internally threaded, 16g (1.2mm) dermal anchor base plate with a height of 2mm - 2.5mm (this item does only fit our dermal anchors and surface bars) &amp; Color: Black  &amp;  </v>
      </c>
      <c r="B62" s="57" t="str">
        <f>'Copy paste to Here'!C66</f>
        <v>ITCN4</v>
      </c>
      <c r="C62" s="57" t="s">
        <v>750</v>
      </c>
      <c r="D62" s="58">
        <f>Invoice!B66</f>
        <v>2</v>
      </c>
      <c r="E62" s="59">
        <f>'Shipping Invoice'!J66*$N$1</f>
        <v>0.53</v>
      </c>
      <c r="F62" s="59">
        <f t="shared" si="0"/>
        <v>1.06</v>
      </c>
      <c r="G62" s="60">
        <f t="shared" si="1"/>
        <v>20.1188</v>
      </c>
      <c r="H62" s="63">
        <f t="shared" si="2"/>
        <v>40.2376</v>
      </c>
    </row>
    <row r="63" spans="1:8" s="62" customFormat="1" ht="48">
      <c r="A63" s="56" t="str">
        <f>IF((LEN('Copy paste to Here'!G67))&gt;5,((CONCATENATE('Copy paste to Here'!G67," &amp; ",'Copy paste to Here'!D67,"  &amp;  ",'Copy paste to Here'!E67))),"Empty Cell")</f>
        <v xml:space="preserve">4mm cone shaped anodized surgical steel dermal anchor top part for internally threaded, 16g (1.2mm) dermal anchor base plate with a height of 2mm - 2.5mm (this item does only fit our dermal anchors and surface bars) &amp; Color: Rainbow  &amp;  </v>
      </c>
      <c r="B63" s="57" t="str">
        <f>'Copy paste to Here'!C67</f>
        <v>ITCN4</v>
      </c>
      <c r="C63" s="57" t="s">
        <v>750</v>
      </c>
      <c r="D63" s="58">
        <f>Invoice!B67</f>
        <v>2</v>
      </c>
      <c r="E63" s="59">
        <f>'Shipping Invoice'!J67*$N$1</f>
        <v>0.53</v>
      </c>
      <c r="F63" s="59">
        <f t="shared" si="0"/>
        <v>1.06</v>
      </c>
      <c r="G63" s="60">
        <f t="shared" si="1"/>
        <v>20.1188</v>
      </c>
      <c r="H63" s="63">
        <f t="shared" si="2"/>
        <v>40.2376</v>
      </c>
    </row>
    <row r="64" spans="1:8" s="62" customFormat="1" ht="24">
      <c r="A64" s="56" t="str">
        <f>IF((LEN('Copy paste to Here'!G68))&gt;5,((CONCATENATE('Copy paste to Here'!G68," &amp; ",'Copy paste to Here'!D68,"  &amp;  ",'Copy paste to Here'!E68))),"Empty Cell")</f>
        <v xml:space="preserve">Surgical steel labret, 16g (1.2mm) with a 3mm ball &amp; Length: 6mm  &amp;  </v>
      </c>
      <c r="B64" s="57" t="str">
        <f>'Copy paste to Here'!C68</f>
        <v>LBB3</v>
      </c>
      <c r="C64" s="57" t="s">
        <v>656</v>
      </c>
      <c r="D64" s="58">
        <f>Invoice!B68</f>
        <v>30</v>
      </c>
      <c r="E64" s="59">
        <f>'Shipping Invoice'!J68*$N$1</f>
        <v>0.17</v>
      </c>
      <c r="F64" s="59">
        <f t="shared" si="0"/>
        <v>5.1000000000000005</v>
      </c>
      <c r="G64" s="60">
        <f t="shared" si="1"/>
        <v>6.4532000000000007</v>
      </c>
      <c r="H64" s="63">
        <f t="shared" si="2"/>
        <v>193.59600000000003</v>
      </c>
    </row>
    <row r="65" spans="1:8" s="62" customFormat="1" ht="24">
      <c r="A65" s="56" t="str">
        <f>IF((LEN('Copy paste to Here'!G69))&gt;5,((CONCATENATE('Copy paste to Here'!G69," &amp; ",'Copy paste to Here'!D69,"  &amp;  ",'Copy paste to Here'!E69))),"Empty Cell")</f>
        <v xml:space="preserve">Surgical steel labret, 16g (1.2mm) with a 3mm ball &amp; Length: 8mm  &amp;  </v>
      </c>
      <c r="B65" s="57" t="str">
        <f>'Copy paste to Here'!C69</f>
        <v>LBB3</v>
      </c>
      <c r="C65" s="57" t="s">
        <v>656</v>
      </c>
      <c r="D65" s="58">
        <f>Invoice!B69</f>
        <v>50</v>
      </c>
      <c r="E65" s="59">
        <f>'Shipping Invoice'!J69*$N$1</f>
        <v>0.17</v>
      </c>
      <c r="F65" s="59">
        <f t="shared" si="0"/>
        <v>8.5</v>
      </c>
      <c r="G65" s="60">
        <f t="shared" si="1"/>
        <v>6.4532000000000007</v>
      </c>
      <c r="H65" s="63">
        <f t="shared" si="2"/>
        <v>322.66000000000003</v>
      </c>
    </row>
    <row r="66" spans="1:8" s="62" customFormat="1" ht="24">
      <c r="A66" s="56" t="str">
        <f>IF((LEN('Copy paste to Here'!G70))&gt;5,((CONCATENATE('Copy paste to Here'!G70," &amp; ",'Copy paste to Here'!D70,"  &amp;  ",'Copy paste to Here'!E70))),"Empty Cell")</f>
        <v xml:space="preserve">Surgical steel labret, 16g (1.2mm) with a 3mm ball &amp; Length: 10mm  &amp;  </v>
      </c>
      <c r="B66" s="57" t="str">
        <f>'Copy paste to Here'!C70</f>
        <v>LBB3</v>
      </c>
      <c r="C66" s="57" t="s">
        <v>656</v>
      </c>
      <c r="D66" s="58">
        <f>Invoice!B70</f>
        <v>100</v>
      </c>
      <c r="E66" s="59">
        <f>'Shipping Invoice'!J70*$N$1</f>
        <v>0.17</v>
      </c>
      <c r="F66" s="59">
        <f t="shared" si="0"/>
        <v>17</v>
      </c>
      <c r="G66" s="60">
        <f t="shared" si="1"/>
        <v>6.4532000000000007</v>
      </c>
      <c r="H66" s="63">
        <f t="shared" si="2"/>
        <v>645.32000000000005</v>
      </c>
    </row>
    <row r="67" spans="1:8" s="62" customFormat="1" ht="24">
      <c r="A67" s="56" t="str">
        <f>IF((LEN('Copy paste to Here'!G71))&gt;5,((CONCATENATE('Copy paste to Here'!G71," &amp; ",'Copy paste to Here'!D71,"  &amp;  ",'Copy paste to Here'!E71))),"Empty Cell")</f>
        <v xml:space="preserve">Surgical steel labret, 16g (1.2mm) with a 3mm ball &amp; Length: 12mm  &amp;  </v>
      </c>
      <c r="B67" s="57" t="str">
        <f>'Copy paste to Here'!C71</f>
        <v>LBB3</v>
      </c>
      <c r="C67" s="57" t="s">
        <v>656</v>
      </c>
      <c r="D67" s="58">
        <f>Invoice!B71</f>
        <v>20</v>
      </c>
      <c r="E67" s="59">
        <f>'Shipping Invoice'!J71*$N$1</f>
        <v>0.17</v>
      </c>
      <c r="F67" s="59">
        <f t="shared" si="0"/>
        <v>3.4000000000000004</v>
      </c>
      <c r="G67" s="60">
        <f t="shared" si="1"/>
        <v>6.4532000000000007</v>
      </c>
      <c r="H67" s="63">
        <f t="shared" si="2"/>
        <v>129.06400000000002</v>
      </c>
    </row>
    <row r="68" spans="1:8" s="62" customFormat="1" ht="24">
      <c r="A68" s="56" t="str">
        <f>IF((LEN('Copy paste to Here'!G72))&gt;5,((CONCATENATE('Copy paste to Here'!G72," &amp; ",'Copy paste to Here'!D72,"  &amp;  ",'Copy paste to Here'!E72))),"Empty Cell")</f>
        <v xml:space="preserve">Surgical steel labret, 16g (1.2mm) with casted 316L steel skeleton hand top &amp; Length: 10mm  &amp;  </v>
      </c>
      <c r="B68" s="57" t="str">
        <f>'Copy paste to Here'!C72</f>
        <v>LBSKHD</v>
      </c>
      <c r="C68" s="57" t="s">
        <v>752</v>
      </c>
      <c r="D68" s="58">
        <f>Invoice!B72</f>
        <v>1</v>
      </c>
      <c r="E68" s="59">
        <f>'Shipping Invoice'!J72*$N$1</f>
        <v>1.81</v>
      </c>
      <c r="F68" s="59">
        <f t="shared" si="0"/>
        <v>1.81</v>
      </c>
      <c r="G68" s="60">
        <f t="shared" si="1"/>
        <v>68.707599999999999</v>
      </c>
      <c r="H68" s="63">
        <f t="shared" si="2"/>
        <v>68.707599999999999</v>
      </c>
    </row>
    <row r="69" spans="1:8" s="62" customFormat="1" ht="24">
      <c r="A69" s="56" t="str">
        <f>IF((LEN('Copy paste to Here'!G73))&gt;5,((CONCATENATE('Copy paste to Here'!G73," &amp; ",'Copy paste to Here'!D73,"  &amp;  ",'Copy paste to Here'!E73))),"Empty Cell")</f>
        <v xml:space="preserve">Surgical steel labret, 16g (1.2mm) with casted 316L steel skeleton hand top &amp; Length: 12mm  &amp;  </v>
      </c>
      <c r="B69" s="57" t="str">
        <f>'Copy paste to Here'!C73</f>
        <v>LBSKHD</v>
      </c>
      <c r="C69" s="57" t="s">
        <v>752</v>
      </c>
      <c r="D69" s="58">
        <f>Invoice!B73</f>
        <v>1</v>
      </c>
      <c r="E69" s="59">
        <f>'Shipping Invoice'!J73*$N$1</f>
        <v>1.81</v>
      </c>
      <c r="F69" s="59">
        <f t="shared" si="0"/>
        <v>1.81</v>
      </c>
      <c r="G69" s="60">
        <f t="shared" si="1"/>
        <v>68.707599999999999</v>
      </c>
      <c r="H69" s="63">
        <f t="shared" si="2"/>
        <v>68.707599999999999</v>
      </c>
    </row>
    <row r="70" spans="1:8" s="62" customFormat="1" ht="36">
      <c r="A70" s="56" t="str">
        <f>IF((LEN('Copy paste to Here'!G74))&gt;5,((CONCATENATE('Copy paste to Here'!G74," &amp; ",'Copy paste to Here'!D74,"  &amp;  ",'Copy paste to Here'!E74))),"Empty Cell")</f>
        <v>PVD plated 316L steel internally threaded labret, 1.2mm (16g) with 3mm prong set round Cubic Zirconia (CZ) round stone &amp; Color: Blue  &amp;  Length: 10mm with 3mm top part</v>
      </c>
      <c r="B70" s="57" t="str">
        <f>'Copy paste to Here'!C74</f>
        <v>LBTCZIN</v>
      </c>
      <c r="C70" s="57" t="s">
        <v>804</v>
      </c>
      <c r="D70" s="58">
        <f>Invoice!B74</f>
        <v>1</v>
      </c>
      <c r="E70" s="59">
        <f>'Shipping Invoice'!J74*$N$1</f>
        <v>1.35</v>
      </c>
      <c r="F70" s="59">
        <f t="shared" si="0"/>
        <v>1.35</v>
      </c>
      <c r="G70" s="60">
        <f t="shared" si="1"/>
        <v>51.246000000000002</v>
      </c>
      <c r="H70" s="63">
        <f t="shared" si="2"/>
        <v>51.246000000000002</v>
      </c>
    </row>
    <row r="71" spans="1:8" s="62" customFormat="1" ht="36">
      <c r="A71" s="56" t="str">
        <f>IF((LEN('Copy paste to Here'!G75))&gt;5,((CONCATENATE('Copy paste to Here'!G75," &amp; ",'Copy paste to Here'!D75,"  &amp;  ",'Copy paste to Here'!E75))),"Empty Cell")</f>
        <v>PVD plated 316L steel internally threaded labret, 1.2mm (16g) with 3mm prong set round Cubic Zirconia (CZ) round stone &amp; Color: Rainbow  &amp;  Length: 6mm with 3mm top part</v>
      </c>
      <c r="B71" s="57" t="str">
        <f>'Copy paste to Here'!C75</f>
        <v>LBTCZIN</v>
      </c>
      <c r="C71" s="57" t="s">
        <v>804</v>
      </c>
      <c r="D71" s="58">
        <f>Invoice!B75</f>
        <v>1</v>
      </c>
      <c r="E71" s="59">
        <f>'Shipping Invoice'!J75*$N$1</f>
        <v>1.35</v>
      </c>
      <c r="F71" s="59">
        <f t="shared" si="0"/>
        <v>1.35</v>
      </c>
      <c r="G71" s="60">
        <f t="shared" si="1"/>
        <v>51.246000000000002</v>
      </c>
      <c r="H71" s="63">
        <f t="shared" si="2"/>
        <v>51.246000000000002</v>
      </c>
    </row>
    <row r="72" spans="1:8" s="62" customFormat="1" ht="36">
      <c r="A72" s="56" t="str">
        <f>IF((LEN('Copy paste to Here'!G76))&gt;5,((CONCATENATE('Copy paste to Here'!G76," &amp; ",'Copy paste to Here'!D76,"  &amp;  ",'Copy paste to Here'!E76))),"Empty Cell")</f>
        <v>PVD plated 316L steel internally threaded labret, 1.2mm (16g) with 3mm prong set round Cubic Zirconia (CZ) round stone &amp; Color: Rainbow  &amp;  Length: 8mm with 3mm top part</v>
      </c>
      <c r="B72" s="57" t="str">
        <f>'Copy paste to Here'!C76</f>
        <v>LBTCZIN</v>
      </c>
      <c r="C72" s="57" t="s">
        <v>804</v>
      </c>
      <c r="D72" s="58">
        <f>Invoice!B76</f>
        <v>1</v>
      </c>
      <c r="E72" s="59">
        <f>'Shipping Invoice'!J76*$N$1</f>
        <v>1.35</v>
      </c>
      <c r="F72" s="59">
        <f t="shared" si="0"/>
        <v>1.35</v>
      </c>
      <c r="G72" s="60">
        <f t="shared" si="1"/>
        <v>51.246000000000002</v>
      </c>
      <c r="H72" s="63">
        <f t="shared" si="2"/>
        <v>51.246000000000002</v>
      </c>
    </row>
    <row r="73" spans="1:8" s="62" customFormat="1" ht="36">
      <c r="A73" s="56" t="str">
        <f>IF((LEN('Copy paste to Here'!G77))&gt;5,((CONCATENATE('Copy paste to Here'!G77," &amp; ",'Copy paste to Here'!D77,"  &amp;  ",'Copy paste to Here'!E77))),"Empty Cell")</f>
        <v>PVD plated 316L steel internally threaded labret, 1.2mm (16g) with 3mm prong set round Cubic Zirconia (CZ) round stone &amp; Color: Rainbow  &amp;  Length: 10mm with 3mm top part</v>
      </c>
      <c r="B73" s="57" t="str">
        <f>'Copy paste to Here'!C77</f>
        <v>LBTCZIN</v>
      </c>
      <c r="C73" s="57" t="s">
        <v>804</v>
      </c>
      <c r="D73" s="58">
        <f>Invoice!B77</f>
        <v>1</v>
      </c>
      <c r="E73" s="59">
        <f>'Shipping Invoice'!J77*$N$1</f>
        <v>1.35</v>
      </c>
      <c r="F73" s="59">
        <f t="shared" si="0"/>
        <v>1.35</v>
      </c>
      <c r="G73" s="60">
        <f t="shared" si="1"/>
        <v>51.246000000000002</v>
      </c>
      <c r="H73" s="63">
        <f t="shared" si="2"/>
        <v>51.246000000000002</v>
      </c>
    </row>
    <row r="74" spans="1:8" s="62" customFormat="1" ht="36">
      <c r="A74" s="56" t="str">
        <f>IF((LEN('Copy paste to Here'!G78))&gt;5,((CONCATENATE('Copy paste to Here'!G78," &amp; ",'Copy paste to Here'!D78,"  &amp;  ",'Copy paste to Here'!E78))),"Empty Cell")</f>
        <v>Surgical steel belly banana, 14g (1.6mm) with an 8mm prong set CZ stone and a dangling heart shaped SwarovskiⓇ crystal &amp; Color: # 1 in picture  &amp;  Length: 10mm</v>
      </c>
      <c r="B74" s="57" t="str">
        <f>'Copy paste to Here'!C78</f>
        <v>MCD716</v>
      </c>
      <c r="C74" s="57" t="s">
        <v>805</v>
      </c>
      <c r="D74" s="58">
        <f>Invoice!B78</f>
        <v>1</v>
      </c>
      <c r="E74" s="59">
        <f>'Shipping Invoice'!J78*$N$1</f>
        <v>2.14</v>
      </c>
      <c r="F74" s="59">
        <f t="shared" si="0"/>
        <v>2.14</v>
      </c>
      <c r="G74" s="60">
        <f t="shared" si="1"/>
        <v>81.234400000000008</v>
      </c>
      <c r="H74" s="63">
        <f t="shared" si="2"/>
        <v>81.234400000000008</v>
      </c>
    </row>
    <row r="75" spans="1:8" s="62" customFormat="1" ht="25.5">
      <c r="A75" s="56" t="str">
        <f>IF((LEN('Copy paste to Here'!G79))&gt;5,((CONCATENATE('Copy paste to Here'!G79," &amp; ",'Copy paste to Here'!D79,"  &amp;  ",'Copy paste to Here'!E79))),"Empty Cell")</f>
        <v>Gold anodized 316L steel belly banana, 14g (1.6mm) with a 7mm round prong set CZ stone &amp; Length: 10mm  &amp;  Cz Color: Lavender</v>
      </c>
      <c r="B75" s="57" t="str">
        <f>'Copy paste to Here'!C79</f>
        <v>MDGZ527</v>
      </c>
      <c r="C75" s="57" t="s">
        <v>758</v>
      </c>
      <c r="D75" s="58">
        <f>Invoice!B79</f>
        <v>1</v>
      </c>
      <c r="E75" s="59">
        <f>'Shipping Invoice'!J79*$N$1</f>
        <v>2.36</v>
      </c>
      <c r="F75" s="59">
        <f t="shared" si="0"/>
        <v>2.36</v>
      </c>
      <c r="G75" s="60">
        <f t="shared" si="1"/>
        <v>89.585599999999999</v>
      </c>
      <c r="H75" s="63">
        <f t="shared" si="2"/>
        <v>89.585599999999999</v>
      </c>
    </row>
    <row r="76" spans="1:8" s="62" customFormat="1" ht="24">
      <c r="A76" s="56" t="str">
        <f>IF((LEN('Copy paste to Here'!G80))&gt;5,((CONCATENATE('Copy paste to Here'!G80," &amp; ",'Copy paste to Here'!D80,"  &amp;  ",'Copy paste to Here'!E80))),"Empty Cell")</f>
        <v xml:space="preserve">Surgical steel nose screw, 20g (0.8mm) with 2mm half ball shaped round crystal top &amp; Crystal Color: Clear  &amp;  </v>
      </c>
      <c r="B76" s="57" t="str">
        <f>'Copy paste to Here'!C80</f>
        <v>NSC</v>
      </c>
      <c r="C76" s="57" t="s">
        <v>125</v>
      </c>
      <c r="D76" s="58">
        <f>Invoice!B80</f>
        <v>30</v>
      </c>
      <c r="E76" s="59">
        <f>'Shipping Invoice'!J80*$N$1</f>
        <v>0.24</v>
      </c>
      <c r="F76" s="59">
        <f t="shared" si="0"/>
        <v>7.1999999999999993</v>
      </c>
      <c r="G76" s="60">
        <f t="shared" si="1"/>
        <v>9.1104000000000003</v>
      </c>
      <c r="H76" s="63">
        <f t="shared" si="2"/>
        <v>273.31200000000001</v>
      </c>
    </row>
    <row r="77" spans="1:8" s="62" customFormat="1" ht="24">
      <c r="A77" s="56" t="str">
        <f>IF((LEN('Copy paste to Here'!G81))&gt;5,((CONCATENATE('Copy paste to Here'!G81," &amp; ",'Copy paste to Here'!D81,"  &amp;  ",'Copy paste to Here'!E81))),"Empty Cell")</f>
        <v xml:space="preserve">High polished surgical steel nose screw, 20g (0.8mm) with 2mm cone shaped top &amp;   &amp;  </v>
      </c>
      <c r="B77" s="57" t="str">
        <f>'Copy paste to Here'!C81</f>
        <v>NSCN</v>
      </c>
      <c r="C77" s="57" t="s">
        <v>120</v>
      </c>
      <c r="D77" s="58">
        <f>Invoice!B81</f>
        <v>20</v>
      </c>
      <c r="E77" s="59">
        <f>'Shipping Invoice'!J81*$N$1</f>
        <v>0.18</v>
      </c>
      <c r="F77" s="59">
        <f t="shared" si="0"/>
        <v>3.5999999999999996</v>
      </c>
      <c r="G77" s="60">
        <f t="shared" si="1"/>
        <v>6.8327999999999998</v>
      </c>
      <c r="H77" s="63">
        <f t="shared" si="2"/>
        <v>136.65600000000001</v>
      </c>
    </row>
    <row r="78" spans="1:8" s="62" customFormat="1" ht="25.5">
      <c r="A78" s="56" t="str">
        <f>IF((LEN('Copy paste to Here'!G82))&gt;5,((CONCATENATE('Copy paste to Here'!G82," &amp; ",'Copy paste to Here'!D82,"  &amp;  ",'Copy paste to Here'!E82))),"Empty Cell")</f>
        <v xml:space="preserve">Surgical steel nose screw, 20g (0.8mm) with prong set 1.5mm round CZ stone &amp; Cz Color: Clear  &amp;  </v>
      </c>
      <c r="B78" s="57" t="str">
        <f>'Copy paste to Here'!C82</f>
        <v>NSWZR15</v>
      </c>
      <c r="C78" s="57" t="s">
        <v>122</v>
      </c>
      <c r="D78" s="58">
        <f>Invoice!B82</f>
        <v>40</v>
      </c>
      <c r="E78" s="59">
        <f>'Shipping Invoice'!J82*$N$1</f>
        <v>0.57999999999999996</v>
      </c>
      <c r="F78" s="59">
        <f t="shared" si="0"/>
        <v>23.2</v>
      </c>
      <c r="G78" s="60">
        <f t="shared" si="1"/>
        <v>22.0168</v>
      </c>
      <c r="H78" s="63">
        <f t="shared" si="2"/>
        <v>880.67200000000003</v>
      </c>
    </row>
    <row r="79" spans="1:8" s="62" customFormat="1" ht="25.5">
      <c r="A79" s="56" t="str">
        <f>IF((LEN('Copy paste to Here'!G83))&gt;5,((CONCATENATE('Copy paste to Here'!G83," &amp; ",'Copy paste to Here'!D83,"  &amp;  ",'Copy paste to Here'!E83))),"Empty Cell")</f>
        <v xml:space="preserve">Surgical steel nose screw, 20g (0.8mm) with prong set 1.5mm round CZ stone &amp; Cz Color: Aquamarine  &amp;  </v>
      </c>
      <c r="B79" s="57" t="str">
        <f>'Copy paste to Here'!C83</f>
        <v>NSWZR15</v>
      </c>
      <c r="C79" s="57" t="s">
        <v>122</v>
      </c>
      <c r="D79" s="58">
        <f>Invoice!B83</f>
        <v>5</v>
      </c>
      <c r="E79" s="59">
        <f>'Shipping Invoice'!J83*$N$1</f>
        <v>0.57999999999999996</v>
      </c>
      <c r="F79" s="59">
        <f t="shared" si="0"/>
        <v>2.9</v>
      </c>
      <c r="G79" s="60">
        <f t="shared" si="1"/>
        <v>22.0168</v>
      </c>
      <c r="H79" s="63">
        <f t="shared" si="2"/>
        <v>110.084</v>
      </c>
    </row>
    <row r="80" spans="1:8" s="62" customFormat="1" ht="24">
      <c r="A80" s="56" t="str">
        <f>IF((LEN('Copy paste to Here'!G84))&gt;5,((CONCATENATE('Copy paste to Here'!G84," &amp; ",'Copy paste to Here'!D84,"  &amp;  ",'Copy paste to Here'!E84))),"Empty Cell")</f>
        <v xml:space="preserve">Surgical steel nose screw, 20g (0.8mm) with prong set 2mm round CZ stone &amp; Cz Color: Rose  &amp;  </v>
      </c>
      <c r="B80" s="57" t="str">
        <f>'Copy paste to Here'!C84</f>
        <v>NSWZR2</v>
      </c>
      <c r="C80" s="57" t="s">
        <v>764</v>
      </c>
      <c r="D80" s="58">
        <f>Invoice!B84</f>
        <v>5</v>
      </c>
      <c r="E80" s="59">
        <f>'Shipping Invoice'!J84*$N$1</f>
        <v>0.57999999999999996</v>
      </c>
      <c r="F80" s="59">
        <f t="shared" si="0"/>
        <v>2.9</v>
      </c>
      <c r="G80" s="60">
        <f t="shared" si="1"/>
        <v>22.0168</v>
      </c>
      <c r="H80" s="63">
        <f t="shared" si="2"/>
        <v>110.084</v>
      </c>
    </row>
    <row r="81" spans="1:8" s="62" customFormat="1" ht="24">
      <c r="A81" s="56" t="str">
        <f>IF((LEN('Copy paste to Here'!G85))&gt;5,((CONCATENATE('Copy paste to Here'!G85," &amp; ",'Copy paste to Here'!D85,"  &amp;  ",'Copy paste to Here'!E85))),"Empty Cell")</f>
        <v xml:space="preserve">Surgical steel nose screw, 20g (0.8mm) with prong set 2mm round CZ stone &amp; Cz Color: Aquamarine  &amp;  </v>
      </c>
      <c r="B81" s="57" t="str">
        <f>'Copy paste to Here'!C85</f>
        <v>NSWZR2</v>
      </c>
      <c r="C81" s="57" t="s">
        <v>764</v>
      </c>
      <c r="D81" s="58">
        <f>Invoice!B85</f>
        <v>5</v>
      </c>
      <c r="E81" s="59">
        <f>'Shipping Invoice'!J85*$N$1</f>
        <v>0.57999999999999996</v>
      </c>
      <c r="F81" s="59">
        <f t="shared" si="0"/>
        <v>2.9</v>
      </c>
      <c r="G81" s="60">
        <f t="shared" si="1"/>
        <v>22.0168</v>
      </c>
      <c r="H81" s="63">
        <f t="shared" si="2"/>
        <v>110.084</v>
      </c>
    </row>
    <row r="82" spans="1:8" s="62" customFormat="1" ht="24">
      <c r="A82" s="56" t="str">
        <f>IF((LEN('Copy paste to Here'!G86))&gt;5,((CONCATENATE('Copy paste to Here'!G86," &amp; ",'Copy paste to Here'!D86,"  &amp;  ",'Copy paste to Here'!E86))),"Empty Cell")</f>
        <v xml:space="preserve">Surgical steel nose screw, 20g (0.8mm) with prong set 2mm round CZ stone &amp; Cz Color: Peridot  &amp;  </v>
      </c>
      <c r="B82" s="57" t="str">
        <f>'Copy paste to Here'!C86</f>
        <v>NSWZR2</v>
      </c>
      <c r="C82" s="57" t="s">
        <v>764</v>
      </c>
      <c r="D82" s="58">
        <f>Invoice!B86</f>
        <v>5</v>
      </c>
      <c r="E82" s="59">
        <f>'Shipping Invoice'!J86*$N$1</f>
        <v>0.57999999999999996</v>
      </c>
      <c r="F82" s="59">
        <f t="shared" si="0"/>
        <v>2.9</v>
      </c>
      <c r="G82" s="60">
        <f t="shared" si="1"/>
        <v>22.0168</v>
      </c>
      <c r="H82" s="63">
        <f t="shared" si="2"/>
        <v>110.084</v>
      </c>
    </row>
    <row r="83" spans="1:8" s="62" customFormat="1">
      <c r="A83" s="56" t="str">
        <f>IF((LEN('Copy paste to Here'!G87))&gt;5,((CONCATENATE('Copy paste to Here'!G87," &amp; ",'Copy paste to Here'!D87,"  &amp;  ",'Copy paste to Here'!E87))),"Empty Cell")</f>
        <v xml:space="preserve">Sterling Silver fake nose clip with sun shaped top &amp;   &amp;  </v>
      </c>
      <c r="B83" s="57" t="str">
        <f>'Copy paste to Here'!C87</f>
        <v>NVCL1</v>
      </c>
      <c r="C83" s="57" t="s">
        <v>767</v>
      </c>
      <c r="D83" s="58">
        <f>Invoice!B87</f>
        <v>3</v>
      </c>
      <c r="E83" s="59">
        <f>'Shipping Invoice'!J87*$N$1</f>
        <v>0.9</v>
      </c>
      <c r="F83" s="59">
        <f t="shared" ref="F83:F146" si="3">D83*E83</f>
        <v>2.7</v>
      </c>
      <c r="G83" s="60">
        <f t="shared" ref="G83:G146" si="4">E83*$E$14</f>
        <v>34.164000000000001</v>
      </c>
      <c r="H83" s="63">
        <f t="shared" ref="H83:H146" si="5">D83*G83</f>
        <v>102.492</v>
      </c>
    </row>
    <row r="84" spans="1:8" s="62" customFormat="1" ht="24">
      <c r="A84" s="56" t="str">
        <f>IF((LEN('Copy paste to Here'!G88))&gt;5,((CONCATENATE('Copy paste to Here'!G88," &amp; ",'Copy paste to Here'!D88,"  &amp;  ",'Copy paste to Here'!E88))),"Empty Cell")</f>
        <v xml:space="preserve">Sterling Silver fake nose clip with wire flower top with a central crystal &amp; Crystal Color: Clear  &amp;  </v>
      </c>
      <c r="B84" s="57" t="str">
        <f>'Copy paste to Here'!C88</f>
        <v>NVCL3</v>
      </c>
      <c r="C84" s="57" t="s">
        <v>769</v>
      </c>
      <c r="D84" s="58">
        <f>Invoice!B88</f>
        <v>1</v>
      </c>
      <c r="E84" s="59">
        <f>'Shipping Invoice'!J88*$N$1</f>
        <v>0.72</v>
      </c>
      <c r="F84" s="59">
        <f t="shared" si="3"/>
        <v>0.72</v>
      </c>
      <c r="G84" s="60">
        <f t="shared" si="4"/>
        <v>27.331199999999999</v>
      </c>
      <c r="H84" s="63">
        <f t="shared" si="5"/>
        <v>27.331199999999999</v>
      </c>
    </row>
    <row r="85" spans="1:8" s="62" customFormat="1" ht="24">
      <c r="A85" s="56" t="str">
        <f>IF((LEN('Copy paste to Here'!G89))&gt;5,((CONCATENATE('Copy paste to Here'!G89," &amp; ",'Copy paste to Here'!D89,"  &amp;  ",'Copy paste to Here'!E89))),"Empty Cell")</f>
        <v xml:space="preserve">Sterling Silver fake nose clip with wire flower top with a central crystal &amp; Crystal Color: Rose  &amp;  </v>
      </c>
      <c r="B85" s="57" t="str">
        <f>'Copy paste to Here'!C89</f>
        <v>NVCL3</v>
      </c>
      <c r="C85" s="57" t="s">
        <v>769</v>
      </c>
      <c r="D85" s="58">
        <f>Invoice!B89</f>
        <v>2</v>
      </c>
      <c r="E85" s="59">
        <f>'Shipping Invoice'!J89*$N$1</f>
        <v>0.72</v>
      </c>
      <c r="F85" s="59">
        <f t="shared" si="3"/>
        <v>1.44</v>
      </c>
      <c r="G85" s="60">
        <f t="shared" si="4"/>
        <v>27.331199999999999</v>
      </c>
      <c r="H85" s="63">
        <f t="shared" si="5"/>
        <v>54.662399999999998</v>
      </c>
    </row>
    <row r="86" spans="1:8" s="62" customFormat="1" ht="24">
      <c r="A86" s="56" t="str">
        <f>IF((LEN('Copy paste to Here'!G90))&gt;5,((CONCATENATE('Copy paste to Here'!G90," &amp; ",'Copy paste to Here'!D90,"  &amp;  ",'Copy paste to Here'!E90))),"Empty Cell")</f>
        <v xml:space="preserve">High polished surgical steel hinged segment ring, 14g (1.6mm) &amp; Length: 16mm  &amp;  </v>
      </c>
      <c r="B86" s="57" t="str">
        <f>'Copy paste to Here'!C90</f>
        <v>SEGH14</v>
      </c>
      <c r="C86" s="57" t="s">
        <v>649</v>
      </c>
      <c r="D86" s="58">
        <f>Invoice!B90</f>
        <v>2</v>
      </c>
      <c r="E86" s="59">
        <f>'Shipping Invoice'!J90*$N$1</f>
        <v>1.51</v>
      </c>
      <c r="F86" s="59">
        <f t="shared" si="3"/>
        <v>3.02</v>
      </c>
      <c r="G86" s="60">
        <f t="shared" si="4"/>
        <v>57.319600000000001</v>
      </c>
      <c r="H86" s="63">
        <f t="shared" si="5"/>
        <v>114.6392</v>
      </c>
    </row>
    <row r="87" spans="1:8" s="62" customFormat="1" ht="24">
      <c r="A87" s="56" t="str">
        <f>IF((LEN('Copy paste to Here'!G91))&gt;5,((CONCATENATE('Copy paste to Here'!G91," &amp; ",'Copy paste to Here'!D91,"  &amp;  ",'Copy paste to Here'!E91))),"Empty Cell")</f>
        <v xml:space="preserve">High polished surgical steel hinged segment ring, 16g (1.2mm) &amp; Length: 6mm  &amp;  </v>
      </c>
      <c r="B87" s="57" t="str">
        <f>'Copy paste to Here'!C91</f>
        <v>SEGH16</v>
      </c>
      <c r="C87" s="57" t="s">
        <v>65</v>
      </c>
      <c r="D87" s="58">
        <f>Invoice!B91</f>
        <v>2</v>
      </c>
      <c r="E87" s="59">
        <f>'Shipping Invoice'!J91*$N$1</f>
        <v>1.56</v>
      </c>
      <c r="F87" s="59">
        <f t="shared" si="3"/>
        <v>3.12</v>
      </c>
      <c r="G87" s="60">
        <f t="shared" si="4"/>
        <v>59.217600000000004</v>
      </c>
      <c r="H87" s="63">
        <f t="shared" si="5"/>
        <v>118.43520000000001</v>
      </c>
    </row>
    <row r="88" spans="1:8" s="62" customFormat="1" ht="24">
      <c r="A88" s="56" t="str">
        <f>IF((LEN('Copy paste to Here'!G92))&gt;5,((CONCATENATE('Copy paste to Here'!G92," &amp; ",'Copy paste to Here'!D92,"  &amp;  ",'Copy paste to Here'!E92))),"Empty Cell")</f>
        <v xml:space="preserve">High polished surgical steel hinged segment ring, 16g (1.2mm) &amp; Length: 8mm  &amp;  </v>
      </c>
      <c r="B88" s="57" t="str">
        <f>'Copy paste to Here'!C92</f>
        <v>SEGH16</v>
      </c>
      <c r="C88" s="57" t="s">
        <v>65</v>
      </c>
      <c r="D88" s="58">
        <f>Invoice!B92</f>
        <v>2</v>
      </c>
      <c r="E88" s="59">
        <f>'Shipping Invoice'!J92*$N$1</f>
        <v>1.56</v>
      </c>
      <c r="F88" s="59">
        <f t="shared" si="3"/>
        <v>3.12</v>
      </c>
      <c r="G88" s="60">
        <f t="shared" si="4"/>
        <v>59.217600000000004</v>
      </c>
      <c r="H88" s="63">
        <f t="shared" si="5"/>
        <v>118.43520000000001</v>
      </c>
    </row>
    <row r="89" spans="1:8" s="62" customFormat="1" ht="24">
      <c r="A89" s="56" t="str">
        <f>IF((LEN('Copy paste to Here'!G93))&gt;5,((CONCATENATE('Copy paste to Here'!G93," &amp; ",'Copy paste to Here'!D93,"  &amp;  ",'Copy paste to Here'!E93))),"Empty Cell")</f>
        <v xml:space="preserve">High polished surgical steel hinged segment ring, 16g (1.2mm) &amp; Length: 10mm  &amp;  </v>
      </c>
      <c r="B89" s="57" t="str">
        <f>'Copy paste to Here'!C93</f>
        <v>SEGH16</v>
      </c>
      <c r="C89" s="57" t="s">
        <v>65</v>
      </c>
      <c r="D89" s="58">
        <f>Invoice!B93</f>
        <v>2</v>
      </c>
      <c r="E89" s="59">
        <f>'Shipping Invoice'!J93*$N$1</f>
        <v>1.56</v>
      </c>
      <c r="F89" s="59">
        <f t="shared" si="3"/>
        <v>3.12</v>
      </c>
      <c r="G89" s="60">
        <f t="shared" si="4"/>
        <v>59.217600000000004</v>
      </c>
      <c r="H89" s="63">
        <f t="shared" si="5"/>
        <v>118.43520000000001</v>
      </c>
    </row>
    <row r="90" spans="1:8" s="62" customFormat="1" ht="24">
      <c r="A90" s="56" t="str">
        <f>IF((LEN('Copy paste to Here'!G94))&gt;5,((CONCATENATE('Copy paste to Here'!G94," &amp; ",'Copy paste to Here'!D94,"  &amp;  ",'Copy paste to Here'!E94))),"Empty Cell")</f>
        <v xml:space="preserve">High polished surgical steel hinged segment ring, 16g (1.2mm) &amp; Length: 12mm  &amp;  </v>
      </c>
      <c r="B90" s="57" t="str">
        <f>'Copy paste to Here'!C94</f>
        <v>SEGH16</v>
      </c>
      <c r="C90" s="57" t="s">
        <v>65</v>
      </c>
      <c r="D90" s="58">
        <f>Invoice!B94</f>
        <v>2</v>
      </c>
      <c r="E90" s="59">
        <f>'Shipping Invoice'!J94*$N$1</f>
        <v>1.56</v>
      </c>
      <c r="F90" s="59">
        <f t="shared" si="3"/>
        <v>3.12</v>
      </c>
      <c r="G90" s="60">
        <f t="shared" si="4"/>
        <v>59.217600000000004</v>
      </c>
      <c r="H90" s="63">
        <f t="shared" si="5"/>
        <v>118.43520000000001</v>
      </c>
    </row>
    <row r="91" spans="1:8" s="62" customFormat="1" ht="25.5">
      <c r="A91" s="56" t="str">
        <f>IF((LEN('Copy paste to Here'!G95))&gt;5,((CONCATENATE('Copy paste to Here'!G95," &amp; ",'Copy paste to Here'!D95,"  &amp;  ",'Copy paste to Here'!E95))),"Empty Cell")</f>
        <v>PVD plated surgical steel hinged segment ring, 14g (1.6mm) &amp; Length: 12mm  &amp;  Color: Black</v>
      </c>
      <c r="B91" s="57" t="str">
        <f>'Copy paste to Here'!C95</f>
        <v>SEGHT14</v>
      </c>
      <c r="C91" s="57" t="s">
        <v>772</v>
      </c>
      <c r="D91" s="58">
        <f>Invoice!B95</f>
        <v>2</v>
      </c>
      <c r="E91" s="59">
        <f>'Shipping Invoice'!J95*$N$1</f>
        <v>1.95</v>
      </c>
      <c r="F91" s="59">
        <f t="shared" si="3"/>
        <v>3.9</v>
      </c>
      <c r="G91" s="60">
        <f t="shared" si="4"/>
        <v>74.022000000000006</v>
      </c>
      <c r="H91" s="63">
        <f t="shared" si="5"/>
        <v>148.04400000000001</v>
      </c>
    </row>
    <row r="92" spans="1:8" s="62" customFormat="1" ht="25.5">
      <c r="A92" s="56" t="str">
        <f>IF((LEN('Copy paste to Here'!G96))&gt;5,((CONCATENATE('Copy paste to Here'!G96," &amp; ",'Copy paste to Here'!D96,"  &amp;  ",'Copy paste to Here'!E96))),"Empty Cell")</f>
        <v>PVD plated surgical steel hinged segment ring, 18g (1.0mm)  &amp; Length: 9mm  &amp;  Color: Gold</v>
      </c>
      <c r="B92" s="57" t="str">
        <f>'Copy paste to Here'!C96</f>
        <v>SEGHT18</v>
      </c>
      <c r="C92" s="57" t="s">
        <v>774</v>
      </c>
      <c r="D92" s="58">
        <f>Invoice!B96</f>
        <v>2</v>
      </c>
      <c r="E92" s="59">
        <f>'Shipping Invoice'!J96*$N$1</f>
        <v>2.0499999999999998</v>
      </c>
      <c r="F92" s="59">
        <f t="shared" si="3"/>
        <v>4.0999999999999996</v>
      </c>
      <c r="G92" s="60">
        <f t="shared" si="4"/>
        <v>77.817999999999998</v>
      </c>
      <c r="H92" s="63">
        <f t="shared" si="5"/>
        <v>155.636</v>
      </c>
    </row>
    <row r="93" spans="1:8" s="62" customFormat="1" ht="36">
      <c r="A93" s="56" t="str">
        <f>IF((LEN('Copy paste to Here'!G97))&gt;5,((CONCATENATE('Copy paste to Here'!G97," &amp; ",'Copy paste to Here'!D97,"  &amp;  ",'Copy paste to Here'!E97))),"Empty Cell")</f>
        <v xml:space="preserve">316L steel hinged segment ring, 1.2mm (16g) with side facing CNC set Cubic Zirconia ( CZ) stones in pear shape design and inner diameter from 8mm to 10mm &amp; Length: 8mm  &amp;  </v>
      </c>
      <c r="B93" s="57" t="str">
        <f>'Copy paste to Here'!C97</f>
        <v>SGSH15</v>
      </c>
      <c r="C93" s="57" t="s">
        <v>806</v>
      </c>
      <c r="D93" s="58">
        <f>Invoice!B97</f>
        <v>2</v>
      </c>
      <c r="E93" s="59">
        <f>'Shipping Invoice'!J97*$N$1</f>
        <v>7.24</v>
      </c>
      <c r="F93" s="59">
        <f t="shared" si="3"/>
        <v>14.48</v>
      </c>
      <c r="G93" s="60">
        <f t="shared" si="4"/>
        <v>274.8304</v>
      </c>
      <c r="H93" s="63">
        <f t="shared" si="5"/>
        <v>549.66079999999999</v>
      </c>
    </row>
    <row r="94" spans="1:8" s="62" customFormat="1" ht="36">
      <c r="A94" s="56" t="str">
        <f>IF((LEN('Copy paste to Here'!G98))&gt;5,((CONCATENATE('Copy paste to Here'!G98," &amp; ",'Copy paste to Here'!D98,"  &amp;  ",'Copy paste to Here'!E98))),"Empty Cell")</f>
        <v xml:space="preserve">316L steel hinged segment ring, 1.2mm (16g) with side facing CNC set Cubic Zirconia ( CZ) stones in pear shape design and inner diameter from 8mm to 10mm &amp; Length: 10mm  &amp;  </v>
      </c>
      <c r="B94" s="57" t="str">
        <f>'Copy paste to Here'!C98</f>
        <v>SGSH15</v>
      </c>
      <c r="C94" s="57" t="s">
        <v>807</v>
      </c>
      <c r="D94" s="58">
        <f>Invoice!B98</f>
        <v>0</v>
      </c>
      <c r="E94" s="59">
        <f>'Shipping Invoice'!J98*$N$1</f>
        <v>7.73</v>
      </c>
      <c r="F94" s="59">
        <f t="shared" si="3"/>
        <v>0</v>
      </c>
      <c r="G94" s="60">
        <f t="shared" si="4"/>
        <v>293.43080000000003</v>
      </c>
      <c r="H94" s="63">
        <f t="shared" si="5"/>
        <v>0</v>
      </c>
    </row>
    <row r="95" spans="1:8" s="62" customFormat="1" ht="25.5">
      <c r="A95" s="56" t="str">
        <f>IF((LEN('Copy paste to Here'!G99))&gt;5,((CONCATENATE('Copy paste to Here'!G99," &amp; ",'Copy paste to Here'!D99,"  &amp;  ",'Copy paste to Here'!E99))),"Empty Cell")</f>
        <v xml:space="preserve">316L steel hinged segment ring, 1.2mm (16g) with double plain rings and inner diameter from 8mm to 12mm &amp; Length: 10mm  &amp;  </v>
      </c>
      <c r="B95" s="57" t="str">
        <f>'Copy paste to Here'!C99</f>
        <v>SGSH32</v>
      </c>
      <c r="C95" s="57" t="s">
        <v>808</v>
      </c>
      <c r="D95" s="58">
        <f>Invoice!B99</f>
        <v>1</v>
      </c>
      <c r="E95" s="59">
        <f>'Shipping Invoice'!J99*$N$1</f>
        <v>2.35</v>
      </c>
      <c r="F95" s="59">
        <f t="shared" si="3"/>
        <v>2.35</v>
      </c>
      <c r="G95" s="60">
        <f t="shared" si="4"/>
        <v>89.206000000000003</v>
      </c>
      <c r="H95" s="63">
        <f t="shared" si="5"/>
        <v>89.206000000000003</v>
      </c>
    </row>
    <row r="96" spans="1:8" s="62" customFormat="1" ht="25.5">
      <c r="A96" s="56" t="str">
        <f>IF((LEN('Copy paste to Here'!G100))&gt;5,((CONCATENATE('Copy paste to Here'!G100," &amp; ",'Copy paste to Here'!D100,"  &amp;  ",'Copy paste to Here'!E100))),"Empty Cell")</f>
        <v xml:space="preserve">316L steel hinged segment ring, 1.2mm (16g) with double plain rings and inner diameter from 8mm to 12mm &amp; Length: 12mm  &amp;  </v>
      </c>
      <c r="B96" s="57" t="str">
        <f>'Copy paste to Here'!C100</f>
        <v>SGSH32</v>
      </c>
      <c r="C96" s="57" t="s">
        <v>809</v>
      </c>
      <c r="D96" s="58">
        <f>Invoice!B100</f>
        <v>1</v>
      </c>
      <c r="E96" s="59">
        <f>'Shipping Invoice'!J100*$N$1</f>
        <v>2.35</v>
      </c>
      <c r="F96" s="59">
        <f t="shared" si="3"/>
        <v>2.35</v>
      </c>
      <c r="G96" s="60">
        <f t="shared" si="4"/>
        <v>89.206000000000003</v>
      </c>
      <c r="H96" s="63">
        <f t="shared" si="5"/>
        <v>89.206000000000003</v>
      </c>
    </row>
    <row r="97" spans="1:8" s="62" customFormat="1" ht="36">
      <c r="A97" s="56" t="str">
        <f>IF((LEN('Copy paste to Here'!G101))&gt;5,((CONCATENATE('Copy paste to Here'!G101," &amp; ",'Copy paste to Here'!D101,"  &amp;  ",'Copy paste to Here'!E101))),"Empty Cell")</f>
        <v xml:space="preserve">316L steel hinged segment ring, 1.2mm (16g) with multi balls design and inner diameter from 8mm to 12mm &amp; Length: 12mm  &amp;  </v>
      </c>
      <c r="B97" s="57" t="str">
        <f>'Copy paste to Here'!C101</f>
        <v>SGSH4</v>
      </c>
      <c r="C97" s="57" t="s">
        <v>810</v>
      </c>
      <c r="D97" s="58">
        <f>Invoice!B101</f>
        <v>2</v>
      </c>
      <c r="E97" s="59">
        <f>'Shipping Invoice'!J101*$N$1</f>
        <v>2.44</v>
      </c>
      <c r="F97" s="59">
        <f t="shared" si="3"/>
        <v>4.88</v>
      </c>
      <c r="G97" s="60">
        <f t="shared" si="4"/>
        <v>92.622399999999999</v>
      </c>
      <c r="H97" s="63">
        <f t="shared" si="5"/>
        <v>185.2448</v>
      </c>
    </row>
    <row r="98" spans="1:8" s="62" customFormat="1" ht="36">
      <c r="A98" s="56" t="str">
        <f>IF((LEN('Copy paste to Here'!G102))&gt;5,((CONCATENATE('Copy paste to Here'!G102," &amp; ",'Copy paste to Here'!D102,"  &amp;  ",'Copy paste to Here'!E102))),"Empty Cell")</f>
        <v>316L steel hinged segment ring, 1.2mm (16g) with Cubic Zirconia (CZ) stones between pyramid cut studs, inner diameter from 8mm to 10mm &amp; Cz Color: Clear  &amp;  Length: 10mm</v>
      </c>
      <c r="B98" s="57" t="str">
        <f>'Copy paste to Here'!C102</f>
        <v>SGSH44</v>
      </c>
      <c r="C98" s="57" t="s">
        <v>811</v>
      </c>
      <c r="D98" s="58">
        <f>Invoice!B102</f>
        <v>2</v>
      </c>
      <c r="E98" s="59">
        <f>'Shipping Invoice'!J102*$N$1</f>
        <v>5.48</v>
      </c>
      <c r="F98" s="59">
        <f t="shared" si="3"/>
        <v>10.96</v>
      </c>
      <c r="G98" s="60">
        <f t="shared" si="4"/>
        <v>208.02080000000001</v>
      </c>
      <c r="H98" s="63">
        <f t="shared" si="5"/>
        <v>416.04160000000002</v>
      </c>
    </row>
    <row r="99" spans="1:8" s="62" customFormat="1" ht="36">
      <c r="A99" s="56" t="str">
        <f>IF((LEN('Copy paste to Here'!G103))&gt;5,((CONCATENATE('Copy paste to Here'!G103," &amp; ",'Copy paste to Here'!D103,"  &amp;  ",'Copy paste to Here'!E103))),"Empty Cell")</f>
        <v>Surgical steel fake nose clips, 20g (0.8mm) with a single round crystal - diameter 5/16'' - 3/8'' (8mm-10mm) &amp; Length: 8mm  &amp;  Crystal Color: Clear</v>
      </c>
      <c r="B99" s="57" t="str">
        <f>'Copy paste to Here'!C103</f>
        <v>SNR2</v>
      </c>
      <c r="C99" s="57" t="s">
        <v>784</v>
      </c>
      <c r="D99" s="58">
        <f>Invoice!B103</f>
        <v>2</v>
      </c>
      <c r="E99" s="59">
        <f>'Shipping Invoice'!J103*$N$1</f>
        <v>0.28000000000000003</v>
      </c>
      <c r="F99" s="59">
        <f t="shared" si="3"/>
        <v>0.56000000000000005</v>
      </c>
      <c r="G99" s="60">
        <f t="shared" si="4"/>
        <v>10.628800000000002</v>
      </c>
      <c r="H99" s="63">
        <f t="shared" si="5"/>
        <v>21.257600000000004</v>
      </c>
    </row>
    <row r="100" spans="1:8" s="62" customFormat="1" ht="36">
      <c r="A100" s="56" t="str">
        <f>IF((LEN('Copy paste to Here'!G104))&gt;5,((CONCATENATE('Copy paste to Here'!G104," &amp; ",'Copy paste to Here'!D104,"  &amp;  ",'Copy paste to Here'!E104))),"Empty Cell")</f>
        <v>Surgical steel fake nose clips, 20g (0.8mm) with a single round crystal - diameter 5/16'' - 3/8'' (8mm-10mm) &amp; Length: 8mm  &amp;  Crystal Color: Rose</v>
      </c>
      <c r="B100" s="57" t="str">
        <f>'Copy paste to Here'!C104</f>
        <v>SNR2</v>
      </c>
      <c r="C100" s="57" t="s">
        <v>784</v>
      </c>
      <c r="D100" s="58">
        <f>Invoice!B104</f>
        <v>2</v>
      </c>
      <c r="E100" s="59">
        <f>'Shipping Invoice'!J104*$N$1</f>
        <v>0.28000000000000003</v>
      </c>
      <c r="F100" s="59">
        <f t="shared" si="3"/>
        <v>0.56000000000000005</v>
      </c>
      <c r="G100" s="60">
        <f t="shared" si="4"/>
        <v>10.628800000000002</v>
      </c>
      <c r="H100" s="63">
        <f t="shared" si="5"/>
        <v>21.257600000000004</v>
      </c>
    </row>
    <row r="101" spans="1:8" s="62" customFormat="1" ht="60">
      <c r="A101" s="56" t="str">
        <f>IF((LEN('Copy paste to Here'!G105))&gt;5,((CONCATENATE('Copy paste to Here'!G105," &amp; ",'Copy paste to Here'!D105,"  &amp;  ",'Copy paste to Here'!E105))),"Empty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12 pcs.  &amp;  Height: 2mm</v>
      </c>
      <c r="B101" s="57" t="str">
        <f>'Copy paste to Here'!C105</f>
        <v>UBLK303</v>
      </c>
      <c r="C101" s="57" t="s">
        <v>812</v>
      </c>
      <c r="D101" s="58">
        <f>Invoice!B105</f>
        <v>1</v>
      </c>
      <c r="E101" s="59">
        <f>'Shipping Invoice'!J105*$N$1</f>
        <v>28.16</v>
      </c>
      <c r="F101" s="59">
        <f t="shared" si="3"/>
        <v>28.16</v>
      </c>
      <c r="G101" s="60">
        <f t="shared" si="4"/>
        <v>1068.9536000000001</v>
      </c>
      <c r="H101" s="63">
        <f t="shared" si="5"/>
        <v>1068.9536000000001</v>
      </c>
    </row>
    <row r="102" spans="1:8" s="62" customFormat="1" ht="36">
      <c r="A102" s="56" t="str">
        <f>IF((LEN('Copy paste to Here'!G106))&gt;5,((CONCATENATE('Copy paste to Here'!G106," &amp; ",'Copy paste to Here'!D106,"  &amp;  ",'Copy paste to Here'!E106))),"Empty Cell")</f>
        <v>Titanium G23 internally threaded labret, 1.2mm (16g) with prong set 3mm star shape Cubic Zirconia (CZ) stone &amp; Cz Color: Clear  &amp;  Length: 8mm</v>
      </c>
      <c r="B102" s="57" t="str">
        <f>'Copy paste to Here'!C106</f>
        <v>ULBIN57</v>
      </c>
      <c r="C102" s="57" t="s">
        <v>788</v>
      </c>
      <c r="D102" s="58">
        <f>Invoice!B106</f>
        <v>1</v>
      </c>
      <c r="E102" s="59">
        <f>'Shipping Invoice'!J106*$N$1</f>
        <v>2.54</v>
      </c>
      <c r="F102" s="59">
        <f t="shared" si="3"/>
        <v>2.54</v>
      </c>
      <c r="G102" s="60">
        <f t="shared" si="4"/>
        <v>96.418400000000005</v>
      </c>
      <c r="H102" s="63">
        <f t="shared" si="5"/>
        <v>96.418400000000005</v>
      </c>
    </row>
    <row r="103" spans="1:8" s="62" customFormat="1" ht="36">
      <c r="A103" s="56" t="str">
        <f>IF((LEN('Copy paste to Here'!G107))&gt;5,((CONCATENATE('Copy paste to Here'!G107," &amp; ",'Copy paste to Here'!D107,"  &amp;  ",'Copy paste to Here'!E107))),"Empty Cell")</f>
        <v>Titanium G23 internally threaded labret, 1.2mm (16g) with prong set 3mm star shape Cubic Zirconia (CZ) stone &amp; Cz Color: Clear  &amp;  Length: 10mm</v>
      </c>
      <c r="B103" s="57" t="str">
        <f>'Copy paste to Here'!C107</f>
        <v>ULBIN57</v>
      </c>
      <c r="C103" s="57" t="s">
        <v>788</v>
      </c>
      <c r="D103" s="58">
        <f>Invoice!B107</f>
        <v>1</v>
      </c>
      <c r="E103" s="59">
        <f>'Shipping Invoice'!J107*$N$1</f>
        <v>2.54</v>
      </c>
      <c r="F103" s="59">
        <f t="shared" si="3"/>
        <v>2.54</v>
      </c>
      <c r="G103" s="60">
        <f t="shared" si="4"/>
        <v>96.418400000000005</v>
      </c>
      <c r="H103" s="63">
        <f t="shared" si="5"/>
        <v>96.418400000000005</v>
      </c>
    </row>
    <row r="104" spans="1:8" s="62" customFormat="1" ht="36">
      <c r="A104" s="56" t="str">
        <f>IF((LEN('Copy paste to Here'!G108))&gt;5,((CONCATENATE('Copy paste to Here'!G108," &amp; ",'Copy paste to Here'!D108,"  &amp;  ",'Copy paste to Here'!E108))),"Empty Cell")</f>
        <v xml:space="preserve">PVD plated polished titanium G23 hinged segment ring, 1.2mm (16g) with outward facing CNC set Cubic Zirconia (CZ) stones &amp; Color: High Polish 10mm  &amp;  </v>
      </c>
      <c r="B104" s="57" t="str">
        <f>'Copy paste to Here'!C108</f>
        <v>USGTSH10</v>
      </c>
      <c r="C104" s="57" t="s">
        <v>813</v>
      </c>
      <c r="D104" s="58">
        <f>Invoice!B108</f>
        <v>0</v>
      </c>
      <c r="E104" s="59">
        <f>'Shipping Invoice'!J108*$N$1</f>
        <v>8.51</v>
      </c>
      <c r="F104" s="59">
        <f t="shared" si="3"/>
        <v>0</v>
      </c>
      <c r="G104" s="60">
        <f t="shared" si="4"/>
        <v>323.03960000000001</v>
      </c>
      <c r="H104" s="63">
        <f t="shared" si="5"/>
        <v>0</v>
      </c>
    </row>
    <row r="105" spans="1:8" s="62" customFormat="1" ht="48">
      <c r="A105" s="56" t="str">
        <f>IF((LEN('Copy paste to Here'!G109))&gt;5,((CONCATENATE('Copy paste to Here'!G109," &amp; ",'Copy paste to Here'!D109,"  &amp;  ",'Copy paste to Here'!E109))),"Empty Cell")</f>
        <v>High polished titanium G23 top with three round bezel set Cubic Zirconia (CZ) stones in descending curved shape design for 1.2mm (16g) internally threaded post (left and right side option) &amp; Cz Color: Clear  &amp;  Design: Left side</v>
      </c>
      <c r="B105" s="57" t="str">
        <f>'Copy paste to Here'!C109</f>
        <v>USHZ20IN</v>
      </c>
      <c r="C105" s="57" t="s">
        <v>814</v>
      </c>
      <c r="D105" s="58">
        <f>Invoice!B109</f>
        <v>1</v>
      </c>
      <c r="E105" s="59">
        <f>'Shipping Invoice'!J109*$N$1</f>
        <v>2.5</v>
      </c>
      <c r="F105" s="59">
        <f t="shared" si="3"/>
        <v>2.5</v>
      </c>
      <c r="G105" s="60">
        <f t="shared" si="4"/>
        <v>94.9</v>
      </c>
      <c r="H105" s="63">
        <f t="shared" si="5"/>
        <v>94.9</v>
      </c>
    </row>
    <row r="106" spans="1:8" s="62" customFormat="1" ht="48">
      <c r="A106" s="56" t="str">
        <f>IF((LEN('Copy paste to Here'!G110))&gt;5,((CONCATENATE('Copy paste to Here'!G110," &amp; ",'Copy paste to Here'!D110,"  &amp;  ",'Copy paste to Here'!E110))),"Empty Cell")</f>
        <v>High polished titanium G23 top with three round bezel set Cubic Zirconia (CZ) stones in descending curved shape design for 1.2mm (16g) internally threaded post (left and right side option) &amp; Cz Color: Clear  &amp;  Design: Right side</v>
      </c>
      <c r="B106" s="57" t="str">
        <f>'Copy paste to Here'!C110</f>
        <v>USHZ20IN</v>
      </c>
      <c r="C106" s="57" t="s">
        <v>815</v>
      </c>
      <c r="D106" s="58">
        <f>Invoice!B110</f>
        <v>1</v>
      </c>
      <c r="E106" s="59">
        <f>'Shipping Invoice'!J110*$N$1</f>
        <v>2.5</v>
      </c>
      <c r="F106" s="59">
        <f t="shared" si="3"/>
        <v>2.5</v>
      </c>
      <c r="G106" s="60">
        <f t="shared" si="4"/>
        <v>94.9</v>
      </c>
      <c r="H106" s="63">
        <f t="shared" si="5"/>
        <v>94.9</v>
      </c>
    </row>
    <row r="107" spans="1:8" s="62" customFormat="1" ht="36">
      <c r="A107" s="56" t="str">
        <f>IF((LEN('Copy paste to Here'!G111))&gt;5,((CONCATENATE('Copy paste to Here'!G111," &amp; ",'Copy paste to Here'!D111,"  &amp;  ",'Copy paste to Here'!E111))),"Empty Cell")</f>
        <v xml:space="preserve">High polished titanium G23 top with three 2*3mm prong set marquise shape Cubic Zirconia (CZ) stones design for 1.2mm (16g) internally threaded post &amp; Cz Color: Lavender  &amp;  </v>
      </c>
      <c r="B107" s="57" t="str">
        <f>'Copy paste to Here'!C111</f>
        <v>USHZ23IN</v>
      </c>
      <c r="C107" s="57" t="s">
        <v>797</v>
      </c>
      <c r="D107" s="58">
        <f>Invoice!B111</f>
        <v>1</v>
      </c>
      <c r="E107" s="59">
        <f>'Shipping Invoice'!J111*$N$1</f>
        <v>5.73</v>
      </c>
      <c r="F107" s="59">
        <f t="shared" si="3"/>
        <v>5.73</v>
      </c>
      <c r="G107" s="60">
        <f t="shared" si="4"/>
        <v>217.51080000000002</v>
      </c>
      <c r="H107" s="63">
        <f t="shared" si="5"/>
        <v>217.51080000000002</v>
      </c>
    </row>
    <row r="108" spans="1:8" s="62" customFormat="1" ht="24">
      <c r="A108" s="56" t="str">
        <f>IF((LEN('Copy paste to Here'!G112))&gt;5,((CONCATENATE('Copy paste to Here'!G112," &amp; ",'Copy paste to Here'!D112,"  &amp;  ",'Copy paste to Here'!E112))),"Empty Cell")</f>
        <v>Anodized titanium G23 tongue barbell, 14g (1.6mm) with two 6mm balls &amp; Length: 16mm  &amp;  Color: Rainbow</v>
      </c>
      <c r="B108" s="57" t="str">
        <f>'Copy paste to Here'!C112</f>
        <v>UTBBG</v>
      </c>
      <c r="C108" s="57" t="s">
        <v>799</v>
      </c>
      <c r="D108" s="58">
        <f>Invoice!B112</f>
        <v>2</v>
      </c>
      <c r="E108" s="59">
        <f>'Shipping Invoice'!J112*$N$1</f>
        <v>1.88</v>
      </c>
      <c r="F108" s="59">
        <f t="shared" si="3"/>
        <v>3.76</v>
      </c>
      <c r="G108" s="60">
        <f t="shared" si="4"/>
        <v>71.364800000000002</v>
      </c>
      <c r="H108" s="63">
        <f t="shared" si="5"/>
        <v>142.7296</v>
      </c>
    </row>
    <row r="109" spans="1:8" s="62" customFormat="1" ht="24">
      <c r="A109" s="56" t="str">
        <f>IF((LEN('Copy paste to Here'!G113))&gt;5,((CONCATENATE('Copy paste to Here'!G113," &amp; ",'Copy paste to Here'!D113,"  &amp;  ",'Copy paste to Here'!E113))),"Empty Cell")</f>
        <v>Anodized titanium G23 tongue barbell, 14g (1.6mm) with two 6mm balls &amp; Length: 16mm  &amp;  Color: Purple</v>
      </c>
      <c r="B109" s="57" t="str">
        <f>'Copy paste to Here'!C113</f>
        <v>UTBBG</v>
      </c>
      <c r="C109" s="57" t="s">
        <v>799</v>
      </c>
      <c r="D109" s="58">
        <f>Invoice!B113</f>
        <v>2</v>
      </c>
      <c r="E109" s="59">
        <f>'Shipping Invoice'!J113*$N$1</f>
        <v>1.88</v>
      </c>
      <c r="F109" s="59">
        <f t="shared" si="3"/>
        <v>3.76</v>
      </c>
      <c r="G109" s="60">
        <f t="shared" si="4"/>
        <v>71.364800000000002</v>
      </c>
      <c r="H109" s="63">
        <f t="shared" si="5"/>
        <v>142.7296</v>
      </c>
    </row>
    <row r="110" spans="1:8" s="62" customFormat="1" ht="36">
      <c r="A110" s="56" t="str">
        <f>IF((LEN('Copy paste to Here'!G114))&gt;5,((CONCATENATE('Copy paste to Here'!G114," &amp; ",'Copy paste to Here'!D114,"  &amp;  ",'Copy paste to Here'!E114))),"Empty Cell")</f>
        <v xml:space="preserve">925 sterling silver hinged segment ring, 1.2mm (16g) in drop shape design. Available sizes from 6mm to 10mm. &amp; Length: 8mm  &amp;  </v>
      </c>
      <c r="B110" s="57" t="str">
        <f>'Copy paste to Here'!C114</f>
        <v>VSGHA16</v>
      </c>
      <c r="C110" s="57" t="s">
        <v>816</v>
      </c>
      <c r="D110" s="58">
        <f>Invoice!B114</f>
        <v>2</v>
      </c>
      <c r="E110" s="59">
        <f>'Shipping Invoice'!J114*$N$1</f>
        <v>3.56</v>
      </c>
      <c r="F110" s="59">
        <f t="shared" si="3"/>
        <v>7.12</v>
      </c>
      <c r="G110" s="60">
        <f t="shared" si="4"/>
        <v>135.13759999999999</v>
      </c>
      <c r="H110" s="63">
        <f t="shared" si="5"/>
        <v>270.27519999999998</v>
      </c>
    </row>
    <row r="111" spans="1:8" s="62" customFormat="1" ht="36">
      <c r="A111" s="56" t="str">
        <f>IF((LEN('Copy paste to Here'!G115))&gt;5,((CONCATENATE('Copy paste to Here'!G115," &amp; ",'Copy paste to Here'!D115,"  &amp;  ",'Copy paste to Here'!E115))),"Empty Cell")</f>
        <v xml:space="preserve">925 sterling silver hinged segment ring, 1.2mm (16g) in drop shape design. Available sizes from 6mm to 10mm. &amp; Length: 10mm  &amp;  </v>
      </c>
      <c r="B111" s="57" t="str">
        <f>'Copy paste to Here'!C115</f>
        <v>VSGHA16</v>
      </c>
      <c r="C111" s="57" t="s">
        <v>817</v>
      </c>
      <c r="D111" s="58">
        <f>Invoice!B115</f>
        <v>2</v>
      </c>
      <c r="E111" s="59">
        <f>'Shipping Invoice'!J115*$N$1</f>
        <v>3.77</v>
      </c>
      <c r="F111" s="59">
        <f t="shared" si="3"/>
        <v>7.54</v>
      </c>
      <c r="G111" s="60">
        <f t="shared" si="4"/>
        <v>143.10920000000002</v>
      </c>
      <c r="H111" s="63">
        <f t="shared" si="5"/>
        <v>286.21840000000003</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362.75000000000017</v>
      </c>
      <c r="G1000" s="60"/>
      <c r="H1000" s="61">
        <f t="shared" ref="H1000:H1007" si="49">F1000*$E$14</f>
        <v>13769.990000000007</v>
      </c>
    </row>
    <row r="1001" spans="1:8" s="62" customFormat="1">
      <c r="A1001" s="56" t="s">
        <v>830</v>
      </c>
      <c r="B1001" s="75"/>
      <c r="C1001" s="75"/>
      <c r="D1001" s="76"/>
      <c r="E1001" s="67"/>
      <c r="F1001" s="59">
        <f>Invoice!J117</f>
        <v>0</v>
      </c>
      <c r="G1001" s="60"/>
      <c r="H1001" s="61">
        <f t="shared" si="49"/>
        <v>0</v>
      </c>
    </row>
    <row r="1002" spans="1:8" s="62" customFormat="1" outlineLevel="1">
      <c r="A1002" s="56"/>
      <c r="B1002" s="75"/>
      <c r="C1002" s="75"/>
      <c r="D1002" s="76"/>
      <c r="E1002" s="67"/>
      <c r="F1002" s="59">
        <f>Invoice!J118</f>
        <v>0</v>
      </c>
      <c r="G1002" s="60"/>
      <c r="H1002" s="61">
        <f t="shared" si="49"/>
        <v>0</v>
      </c>
    </row>
    <row r="1003" spans="1:8" s="62" customFormat="1">
      <c r="A1003" s="56" t="str">
        <f>'[2]Copy paste to Here'!T4</f>
        <v>Total:</v>
      </c>
      <c r="B1003" s="75"/>
      <c r="C1003" s="75"/>
      <c r="D1003" s="76"/>
      <c r="E1003" s="67"/>
      <c r="F1003" s="59">
        <f>SUM(F1000:F1002)</f>
        <v>362.75000000000017</v>
      </c>
      <c r="G1003" s="60"/>
      <c r="H1003" s="61">
        <f t="shared" si="49"/>
        <v>13769.990000000007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13769.990000000009</v>
      </c>
    </row>
    <row r="1010" spans="1:8" s="21" customFormat="1">
      <c r="A1010" s="22"/>
      <c r="E1010" s="21" t="s">
        <v>177</v>
      </c>
      <c r="H1010" s="84">
        <f>(SUMIF($A$1000:$A$1008,"Total:",$H$1000:$H$1008))</f>
        <v>13769.990000000007</v>
      </c>
    </row>
    <row r="1011" spans="1:8" s="21" customFormat="1">
      <c r="E1011" s="21" t="s">
        <v>178</v>
      </c>
      <c r="H1011" s="85">
        <f>H1013-H1012</f>
        <v>12869.15</v>
      </c>
    </row>
    <row r="1012" spans="1:8" s="21" customFormat="1">
      <c r="E1012" s="21" t="s">
        <v>179</v>
      </c>
      <c r="H1012" s="85">
        <f>ROUND((H1013*7)/107,2)</f>
        <v>900.84</v>
      </c>
    </row>
    <row r="1013" spans="1:8" s="21" customFormat="1">
      <c r="E1013" s="22" t="s">
        <v>180</v>
      </c>
      <c r="H1013" s="86">
        <f>ROUND((SUMIF($A$1000:$A$1008,"Total:",$H$1000:$H$1008)),2)</f>
        <v>13769.99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4"/>
  <sheetViews>
    <sheetView workbookViewId="0">
      <selection activeCell="A5" sqref="A5"/>
    </sheetView>
  </sheetViews>
  <sheetFormatPr defaultRowHeight="15"/>
  <sheetData>
    <row r="1" spans="1:1">
      <c r="A1" s="2" t="s">
        <v>715</v>
      </c>
    </row>
    <row r="2" spans="1:1">
      <c r="A2" s="2" t="s">
        <v>715</v>
      </c>
    </row>
    <row r="3" spans="1:1">
      <c r="A3" s="2" t="s">
        <v>717</v>
      </c>
    </row>
    <row r="4" spans="1:1">
      <c r="A4" s="2" t="s">
        <v>717</v>
      </c>
    </row>
    <row r="5" spans="1:1">
      <c r="A5" s="2" t="s">
        <v>719</v>
      </c>
    </row>
    <row r="6" spans="1:1">
      <c r="A6" s="2" t="s">
        <v>721</v>
      </c>
    </row>
    <row r="7" spans="1:1">
      <c r="A7" s="2" t="s">
        <v>721</v>
      </c>
    </row>
    <row r="8" spans="1:1">
      <c r="A8" s="2" t="s">
        <v>723</v>
      </c>
    </row>
    <row r="9" spans="1:1">
      <c r="A9" s="2" t="s">
        <v>725</v>
      </c>
    </row>
    <row r="10" spans="1:1">
      <c r="A10" s="2" t="s">
        <v>725</v>
      </c>
    </row>
    <row r="11" spans="1:1">
      <c r="A11" s="2" t="s">
        <v>725</v>
      </c>
    </row>
    <row r="12" spans="1:1">
      <c r="A12" s="2" t="s">
        <v>725</v>
      </c>
    </row>
    <row r="13" spans="1:1">
      <c r="A13" s="2" t="s">
        <v>727</v>
      </c>
    </row>
    <row r="14" spans="1:1">
      <c r="A14" s="2" t="s">
        <v>727</v>
      </c>
    </row>
    <row r="15" spans="1:1">
      <c r="A15" s="2" t="s">
        <v>727</v>
      </c>
    </row>
    <row r="16" spans="1:1">
      <c r="A16" s="2" t="s">
        <v>730</v>
      </c>
    </row>
    <row r="17" spans="1:1">
      <c r="A17" s="2" t="s">
        <v>730</v>
      </c>
    </row>
    <row r="18" spans="1:1">
      <c r="A18" s="2" t="s">
        <v>730</v>
      </c>
    </row>
    <row r="19" spans="1:1">
      <c r="A19" s="2" t="s">
        <v>730</v>
      </c>
    </row>
    <row r="20" spans="1:1">
      <c r="A20" s="2" t="s">
        <v>730</v>
      </c>
    </row>
    <row r="21" spans="1:1">
      <c r="A21" s="2" t="s">
        <v>732</v>
      </c>
    </row>
    <row r="22" spans="1:1">
      <c r="A22" s="2" t="s">
        <v>732</v>
      </c>
    </row>
    <row r="23" spans="1:1">
      <c r="A23" s="2" t="s">
        <v>732</v>
      </c>
    </row>
    <row r="24" spans="1:1">
      <c r="A24" s="2" t="s">
        <v>734</v>
      </c>
    </row>
    <row r="25" spans="1:1">
      <c r="A25" s="2" t="s">
        <v>736</v>
      </c>
    </row>
    <row r="26" spans="1:1">
      <c r="A26" s="2" t="s">
        <v>738</v>
      </c>
    </row>
    <row r="27" spans="1:1">
      <c r="A27" s="2" t="s">
        <v>738</v>
      </c>
    </row>
    <row r="28" spans="1:1">
      <c r="A28" s="2" t="s">
        <v>738</v>
      </c>
    </row>
    <row r="29" spans="1:1">
      <c r="A29" s="2" t="s">
        <v>740</v>
      </c>
    </row>
    <row r="30" spans="1:1">
      <c r="A30" s="2" t="s">
        <v>740</v>
      </c>
    </row>
    <row r="31" spans="1:1">
      <c r="A31" s="2" t="s">
        <v>740</v>
      </c>
    </row>
    <row r="32" spans="1:1">
      <c r="A32" s="2" t="s">
        <v>740</v>
      </c>
    </row>
    <row r="33" spans="1:1">
      <c r="A33" s="2" t="s">
        <v>740</v>
      </c>
    </row>
    <row r="34" spans="1:1">
      <c r="A34" s="2" t="s">
        <v>740</v>
      </c>
    </row>
    <row r="35" spans="1:1">
      <c r="A35" s="2" t="s">
        <v>742</v>
      </c>
    </row>
    <row r="36" spans="1:1">
      <c r="A36" s="2" t="s">
        <v>744</v>
      </c>
    </row>
    <row r="37" spans="1:1">
      <c r="A37" s="2" t="s">
        <v>803</v>
      </c>
    </row>
    <row r="38" spans="1:1">
      <c r="A38" s="2" t="s">
        <v>803</v>
      </c>
    </row>
    <row r="39" spans="1:1">
      <c r="A39" s="2" t="s">
        <v>803</v>
      </c>
    </row>
    <row r="40" spans="1:1">
      <c r="A40" s="2" t="s">
        <v>803</v>
      </c>
    </row>
    <row r="41" spans="1:1">
      <c r="A41" s="2" t="s">
        <v>567</v>
      </c>
    </row>
    <row r="42" spans="1:1">
      <c r="A42" s="2" t="s">
        <v>567</v>
      </c>
    </row>
    <row r="43" spans="1:1">
      <c r="A43" s="2" t="s">
        <v>567</v>
      </c>
    </row>
    <row r="44" spans="1:1">
      <c r="A44" s="2" t="s">
        <v>567</v>
      </c>
    </row>
    <row r="45" spans="1:1">
      <c r="A45" s="2" t="s">
        <v>750</v>
      </c>
    </row>
    <row r="46" spans="1:1">
      <c r="A46" s="2" t="s">
        <v>750</v>
      </c>
    </row>
    <row r="47" spans="1:1">
      <c r="A47" s="2" t="s">
        <v>656</v>
      </c>
    </row>
    <row r="48" spans="1:1">
      <c r="A48" s="2" t="s">
        <v>656</v>
      </c>
    </row>
    <row r="49" spans="1:1">
      <c r="A49" s="2" t="s">
        <v>656</v>
      </c>
    </row>
    <row r="50" spans="1:1">
      <c r="A50" s="2" t="s">
        <v>656</v>
      </c>
    </row>
    <row r="51" spans="1:1">
      <c r="A51" s="2" t="s">
        <v>752</v>
      </c>
    </row>
    <row r="52" spans="1:1">
      <c r="A52" s="2" t="s">
        <v>752</v>
      </c>
    </row>
    <row r="53" spans="1:1">
      <c r="A53" s="2" t="s">
        <v>804</v>
      </c>
    </row>
    <row r="54" spans="1:1">
      <c r="A54" s="2" t="s">
        <v>804</v>
      </c>
    </row>
    <row r="55" spans="1:1">
      <c r="A55" s="2" t="s">
        <v>804</v>
      </c>
    </row>
    <row r="56" spans="1:1">
      <c r="A56" s="2" t="s">
        <v>804</v>
      </c>
    </row>
    <row r="57" spans="1:1">
      <c r="A57" s="2" t="s">
        <v>805</v>
      </c>
    </row>
    <row r="58" spans="1:1">
      <c r="A58" s="2" t="s">
        <v>758</v>
      </c>
    </row>
    <row r="59" spans="1:1">
      <c r="A59" s="2" t="s">
        <v>125</v>
      </c>
    </row>
    <row r="60" spans="1:1">
      <c r="A60" s="2" t="s">
        <v>120</v>
      </c>
    </row>
    <row r="61" spans="1:1">
      <c r="A61" s="2" t="s">
        <v>122</v>
      </c>
    </row>
    <row r="62" spans="1:1">
      <c r="A62" s="2" t="s">
        <v>122</v>
      </c>
    </row>
    <row r="63" spans="1:1">
      <c r="A63" s="2" t="s">
        <v>764</v>
      </c>
    </row>
    <row r="64" spans="1:1">
      <c r="A64" s="2" t="s">
        <v>764</v>
      </c>
    </row>
    <row r="65" spans="1:1">
      <c r="A65" s="2" t="s">
        <v>764</v>
      </c>
    </row>
    <row r="66" spans="1:1">
      <c r="A66" s="2" t="s">
        <v>767</v>
      </c>
    </row>
    <row r="67" spans="1:1">
      <c r="A67" s="2" t="s">
        <v>769</v>
      </c>
    </row>
    <row r="68" spans="1:1">
      <c r="A68" s="2" t="s">
        <v>769</v>
      </c>
    </row>
    <row r="69" spans="1:1">
      <c r="A69" s="2" t="s">
        <v>649</v>
      </c>
    </row>
    <row r="70" spans="1:1">
      <c r="A70" s="2" t="s">
        <v>65</v>
      </c>
    </row>
    <row r="71" spans="1:1">
      <c r="A71" s="2" t="s">
        <v>65</v>
      </c>
    </row>
    <row r="72" spans="1:1">
      <c r="A72" s="2" t="s">
        <v>65</v>
      </c>
    </row>
    <row r="73" spans="1:1">
      <c r="A73" s="2" t="s">
        <v>65</v>
      </c>
    </row>
    <row r="74" spans="1:1">
      <c r="A74" s="2" t="s">
        <v>772</v>
      </c>
    </row>
    <row r="75" spans="1:1">
      <c r="A75" s="2" t="s">
        <v>774</v>
      </c>
    </row>
    <row r="76" spans="1:1">
      <c r="A76" s="2" t="s">
        <v>806</v>
      </c>
    </row>
    <row r="77" spans="1:1">
      <c r="A77" s="2" t="s">
        <v>807</v>
      </c>
    </row>
    <row r="78" spans="1:1">
      <c r="A78" s="2" t="s">
        <v>808</v>
      </c>
    </row>
    <row r="79" spans="1:1">
      <c r="A79" s="2" t="s">
        <v>809</v>
      </c>
    </row>
    <row r="80" spans="1:1">
      <c r="A80" s="2" t="s">
        <v>810</v>
      </c>
    </row>
    <row r="81" spans="1:1">
      <c r="A81" s="2" t="s">
        <v>811</v>
      </c>
    </row>
    <row r="82" spans="1:1">
      <c r="A82" s="2" t="s">
        <v>784</v>
      </c>
    </row>
    <row r="83" spans="1:1">
      <c r="A83" s="2" t="s">
        <v>784</v>
      </c>
    </row>
    <row r="84" spans="1:1">
      <c r="A84" s="2" t="s">
        <v>812</v>
      </c>
    </row>
    <row r="85" spans="1:1">
      <c r="A85" s="2" t="s">
        <v>788</v>
      </c>
    </row>
    <row r="86" spans="1:1">
      <c r="A86" s="2" t="s">
        <v>788</v>
      </c>
    </row>
    <row r="87" spans="1:1">
      <c r="A87" s="2" t="s">
        <v>813</v>
      </c>
    </row>
    <row r="88" spans="1:1">
      <c r="A88" s="2" t="s">
        <v>814</v>
      </c>
    </row>
    <row r="89" spans="1:1">
      <c r="A89" s="2" t="s">
        <v>815</v>
      </c>
    </row>
    <row r="90" spans="1:1">
      <c r="A90" s="2" t="s">
        <v>797</v>
      </c>
    </row>
    <row r="91" spans="1:1">
      <c r="A91" s="2" t="s">
        <v>799</v>
      </c>
    </row>
    <row r="92" spans="1:1">
      <c r="A92" s="2" t="s">
        <v>799</v>
      </c>
    </row>
    <row r="93" spans="1:1">
      <c r="A93" s="2" t="s">
        <v>816</v>
      </c>
    </row>
    <row r="94" spans="1:1">
      <c r="A94" s="2" t="s">
        <v>817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2023-09-15T03:26:47Z</cp:lastPrinted>
  <dcterms:created xsi:type="dcterms:W3CDTF">2009-06-02T18:56:54Z</dcterms:created>
  <dcterms:modified xsi:type="dcterms:W3CDTF">2023-09-15T03:26:59Z</dcterms:modified>
</cp:coreProperties>
</file>