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D5C0DA7-6EE6-4863-84C1-DA5210EEF0AB}"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Invoice!$A$1:$K$46</definedName>
    <definedName name="_xlnm.Print_Area" localSheetId="2">'Shipping Invoice'!$A$1:$L$40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7" l="1"/>
  <c r="E31" i="6"/>
  <c r="E30" i="6"/>
  <c r="E29" i="6"/>
  <c r="E25" i="6"/>
  <c r="E20" i="6"/>
  <c r="K14" i="7"/>
  <c r="K17" i="7"/>
  <c r="K10" i="7"/>
  <c r="I33" i="7"/>
  <c r="I32" i="7"/>
  <c r="I31" i="7"/>
  <c r="I30" i="7"/>
  <c r="I29" i="7"/>
  <c r="I28" i="7"/>
  <c r="B27" i="7"/>
  <c r="B26" i="7"/>
  <c r="I26" i="7"/>
  <c r="I24" i="7"/>
  <c r="I23" i="7"/>
  <c r="N1" i="7"/>
  <c r="I27" i="7" s="1"/>
  <c r="K27" i="7" s="1"/>
  <c r="N1" i="6"/>
  <c r="E19" i="6" s="1"/>
  <c r="F1002" i="6"/>
  <c r="F1001" i="6"/>
  <c r="D31" i="6"/>
  <c r="B35" i="7" s="1"/>
  <c r="D30" i="6"/>
  <c r="B34" i="7" s="1"/>
  <c r="D29" i="6"/>
  <c r="B33" i="7" s="1"/>
  <c r="K33" i="7" s="1"/>
  <c r="D28" i="6"/>
  <c r="B32" i="7" s="1"/>
  <c r="D27" i="6"/>
  <c r="B31" i="7" s="1"/>
  <c r="D26" i="6"/>
  <c r="B30" i="7" s="1"/>
  <c r="D25" i="6"/>
  <c r="B29" i="7" s="1"/>
  <c r="D24" i="6"/>
  <c r="B28" i="7" s="1"/>
  <c r="K28" i="7" s="1"/>
  <c r="D23" i="6"/>
  <c r="D22" i="6"/>
  <c r="D21" i="6"/>
  <c r="B25" i="7" s="1"/>
  <c r="D20" i="6"/>
  <c r="B24" i="7" s="1"/>
  <c r="D19" i="6"/>
  <c r="B23" i="7" s="1"/>
  <c r="D18" i="6"/>
  <c r="B22" i="7" s="1"/>
  <c r="I35" i="5"/>
  <c r="I34" i="5"/>
  <c r="I33" i="5"/>
  <c r="I32" i="5"/>
  <c r="I31" i="5"/>
  <c r="I30" i="5"/>
  <c r="I29" i="5"/>
  <c r="I28" i="5"/>
  <c r="I27" i="5"/>
  <c r="I26" i="5"/>
  <c r="I25" i="5"/>
  <c r="I24" i="5"/>
  <c r="I23" i="5"/>
  <c r="I22" i="5"/>
  <c r="J35" i="2"/>
  <c r="J34" i="2"/>
  <c r="J33" i="2"/>
  <c r="J32" i="2"/>
  <c r="J31" i="2"/>
  <c r="J30" i="2"/>
  <c r="J29" i="2"/>
  <c r="J28" i="2"/>
  <c r="J27" i="2"/>
  <c r="J26" i="2"/>
  <c r="J25" i="2"/>
  <c r="J24" i="2"/>
  <c r="J23" i="2"/>
  <c r="J22" i="2"/>
  <c r="J36" i="2" s="1"/>
  <c r="J39" i="2" s="1"/>
  <c r="A1007" i="6"/>
  <c r="A1006" i="6"/>
  <c r="A1005" i="6"/>
  <c r="F1004" i="6"/>
  <c r="A1004" i="6"/>
  <c r="A1003" i="6"/>
  <c r="A1002" i="6"/>
  <c r="A1001" i="6"/>
  <c r="K23" i="7" l="1"/>
  <c r="I34" i="7"/>
  <c r="K34" i="7" s="1"/>
  <c r="K24" i="7"/>
  <c r="I22" i="7"/>
  <c r="I35" i="7"/>
  <c r="K35" i="7" s="1"/>
  <c r="I25" i="7"/>
  <c r="K25" i="7" s="1"/>
  <c r="K29" i="7"/>
  <c r="K26" i="7"/>
  <c r="K30" i="7"/>
  <c r="K31" i="7"/>
  <c r="K32" i="7"/>
  <c r="E22" i="6"/>
  <c r="E23" i="6"/>
  <c r="E21" i="6"/>
  <c r="E24" i="6"/>
  <c r="E26" i="6"/>
  <c r="E27" i="6"/>
  <c r="E28" i="6"/>
  <c r="E18" i="6"/>
  <c r="K22" i="7"/>
  <c r="M11" i="6"/>
  <c r="I42" i="2" s="1"/>
  <c r="K36" i="7" l="1"/>
  <c r="K39" i="7" s="1"/>
  <c r="I43" i="2"/>
  <c r="I44"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<sst xmlns="http://schemas.openxmlformats.org/spreadsheetml/2006/main" count="2060" uniqueCount="749">
  <si>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</si>
  <si>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</si>
  <si>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</si>
  <si>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</si>
  <si>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</si>
  <si>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</si>
  <si>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</si>
  <si>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</si>
  <si>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</si>
  <si>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</si>
  <si>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</si>
  <si>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</si>
  <si>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</si>
  <si>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</si>
  <si>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</si>
  <si>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</si>
  <si>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</si>
  <si>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</si>
  <si>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</si>
  <si>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</si>
  <si>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</si>
  <si>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</si>
  <si>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</si>
  <si>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</si>
  <si>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</si>
  <si>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</si>
  <si>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</si>
  <si>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</si>
  <si>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</si>
  <si>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</si>
  <si>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</si>
  <si>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</si>
  <si>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</si>
  <si>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</si>
  <si>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</si>
  <si>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</si>
  <si>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</si>
  <si>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</si>
  <si>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</si>
  <si>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</si>
  <si>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</si>
  <si>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</si>
  <si>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</si>
  <si>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</si>
  <si>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</si>
  <si>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</si>
  <si>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</si>
  <si>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</si>
  <si>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</si>
  <si>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</si>
  <si>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</si>
  <si>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</si>
  <si>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</si>
  <si>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</si>
  <si>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</si>
  <si>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</si>
  <si>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</si>
  <si>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</si>
  <si>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</si>
  <si>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</si>
  <si>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</si>
  <si>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</si>
  <si>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</si>
  <si>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</si>
  <si>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</si>
  <si>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</si>
  <si>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</si>
  <si>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</si>
  <si>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</si>
  <si>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</si>
  <si>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</si>
  <si>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</si>
  <si>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</si>
  <si>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</si>
  <si>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</si>
  <si>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</si>
  <si>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</si>
  <si>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</si>
  <si>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</si>
  <si>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</si>
  <si>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</si>
  <si>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</si>
  <si>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</si>
  <si>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</si>
  <si>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</si>
  <si>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</si>
  <si>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</si>
  <si>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</si>
  <si>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</si>
  <si>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</si>
  <si>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</si>
  <si>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</si>
  <si>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</si>
  <si>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</si>
  <si>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</si>
  <si>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</si>
  <si>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</si>
  <si>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</si>
  <si>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</si>
  <si>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</si>
  <si>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</si>
  <si>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</si>
  <si>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</si>
  <si>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</si>
  <si>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</si>
  <si>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</si>
  <si>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</si>
  <si>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</si>
  <si>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</si>
  <si>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</si>
  <si>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</si>
  <si>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</si>
  <si>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</si>
  <si>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</si>
  <si>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</si>
  <si>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</si>
  <si>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</si>
  <si>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</si>
  <si>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</si>
  <si>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</si>
  <si>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</si>
  <si>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</si>
  <si>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</si>
  <si>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</si>
  <si>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</si>
  <si>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</si>
  <si>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</si>
  <si>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</si>
  <si>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</si>
  <si>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</si>
  <si>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</si>
  <si>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</si>
  <si>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</si>
  <si>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</si>
  <si>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</si>
  <si>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</si>
  <si>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</si>
  <si>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</si>
  <si>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</si>
  <si>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</si>
  <si>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</si>
  <si>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</si>
  <si>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</si>
  <si>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</si>
  <si>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</si>
  <si>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</si>
  <si>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</si>
  <si>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</si>
  <si>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</si>
  <si>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</si>
  <si>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</si>
  <si>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</si>
  <si>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</si>
  <si>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</si>
  <si>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</si>
  <si>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</si>
  <si>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</si>
  <si>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</si>
  <si>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</si>
  <si>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</si>
  <si>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</si>
  <si>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</si>
  <si>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</si>
  <si>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</si>
  <si>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</si>
  <si>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</si>
  <si>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</si>
  <si>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</si>
  <si>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</si>
  <si>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</si>
  <si>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</si>
  <si>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</si>
  <si>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</si>
  <si>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</si>
  <si>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</si>
  <si>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</si>
  <si>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</si>
  <si>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</si>
  <si>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</si>
  <si>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</si>
  <si>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</si>
  <si>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</si>
  <si>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</si>
  <si>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</si>
  <si>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</si>
  <si>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</si>
  <si>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</si>
  <si>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</si>
  <si>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</si>
  <si>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</si>
  <si>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</si>
  <si>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</si>
  <si>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</si>
  <si>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</si>
  <si>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</si>
  <si>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</si>
  <si>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</si>
  <si>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</si>
  <si>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</si>
  <si>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</si>
  <si>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</si>
  <si>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</si>
  <si>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</si>
  <si>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</si>
  <si>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</si>
  <si>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</si>
  <si>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</si>
  <si>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</si>
  <si>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</si>
  <si>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</si>
  <si>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</si>
  <si>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</si>
  <si>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</si>
  <si>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</si>
  <si>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</si>
  <si>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</si>
  <si>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</si>
  <si>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</si>
  <si>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</si>
  <si>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</si>
  <si>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</si>
  <si>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</si>
  <si>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</si>
  <si>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</si>
  <si>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</si>
  <si>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</si>
  <si>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</si>
  <si>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</si>
  <si>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</si>
  <si>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</si>
  <si>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</si>
  <si>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</si>
  <si>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</si>
  <si>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</si>
  <si>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</si>
  <si>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</si>
  <si>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</si>
  <si>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</si>
  <si>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</si>
  <si>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</si>
  <si>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</si>
  <si>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</si>
  <si>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</si>
  <si>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</si>
  <si>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</si>
  <si>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</si>
  <si>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</si>
  <si>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</si>
  <si>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</si>
  <si>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</si>
  <si>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</si>
  <si>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</si>
  <si>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</si>
  <si>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</si>
  <si>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</si>
  <si>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</si>
  <si>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</si>
  <si>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</si>
  <si>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</si>
  <si>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</si>
  <si>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</si>
  <si>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</si>
  <si>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</si>
  <si>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</si>
  <si>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</si>
  <si>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</si>
  <si>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</si>
  <si>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</si>
  <si>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</si>
  <si>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</si>
  <si>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</si>
  <si>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</si>
  <si>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</si>
  <si>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</si>
  <si>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</si>
  <si>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</si>
  <si>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</si>
  <si>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</si>
  <si>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</si>
  <si>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</si>
  <si>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</si>
  <si>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</si>
  <si>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</si>
  <si>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</si>
  <si>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</si>
  <si>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</si>
  <si>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</si>
  <si>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</si>
  <si>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</si>
  <si>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</si>
  <si>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</si>
  <si>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</si>
  <si>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</si>
  <si>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</si>
  <si>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</si>
  <si>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</si>
  <si>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</si>
  <si>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</si>
  <si>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</si>
  <si>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</si>
  <si>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</si>
  <si>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</si>
  <si>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</si>
  <si>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</si>
  <si>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</si>
  <si>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</si>
  <si>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</si>
  <si>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</si>
  <si>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</si>
  <si>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</si>
  <si>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</si>
  <si>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</si>
  <si>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</si>
  <si>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</si>
  <si>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</si>
  <si>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</si>
  <si>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</si>
  <si>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</si>
  <si>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</si>
  <si>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</si>
  <si>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</si>
  <si>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</si>
  <si>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</si>
  <si>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</si>
  <si>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</si>
  <si>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</si>
  <si>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</si>
  <si>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</si>
  <si>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</si>
  <si>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</si>
  <si>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</si>
  <si>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</si>
  <si>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</si>
  <si>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</si>
  <si>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</si>
  <si>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</si>
  <si>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</si>
  <si>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</si>
  <si>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</si>
  <si>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</si>
  <si>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</si>
  <si>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</si>
  <si>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</si>
  <si>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</si>
  <si>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</si>
  <si>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</si>
  <si>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</si>
  <si>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</si>
  <si>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</si>
  <si>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</si>
  <si>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</si>
  <si>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</si>
  <si>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</si>
  <si>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</si>
  <si>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</si>
  <si>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</si>
  <si>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</si>
  <si>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</si>
  <si>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</si>
  <si>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</si>
  <si>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</si>
  <si>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</si>
  <si>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</si>
  <si>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</si>
  <si>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</si>
  <si>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</si>
  <si>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</si>
  <si>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</si>
  <si>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</si>
  <si>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</si>
  <si>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</si>
  <si>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</si>
  <si>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</si>
  <si>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</si>
  <si>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</si>
  <si>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</si>
  <si>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</si>
  <si>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</si>
  <si>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</si>
  <si>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</si>
  <si>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</si>
  <si>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</si>
  <si>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</si>
  <si>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</si>
  <si>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</si>
  <si>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</si>
  <si>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</si>
  <si>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</si>
  <si>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</si>
  <si>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</si>
  <si>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</si>
  <si>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</si>
  <si>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</si>
  <si>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</si>
  <si>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</si>
  <si>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</si>
  <si>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</si>
  <si>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</si>
  <si>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</si>
  <si>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</si>
  <si>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</si>
  <si>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</si>
  <si>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</si>
  <si>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</si>
  <si>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</si>
  <si>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</si>
  <si>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</si>
  <si>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</si>
  <si>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</si>
  <si>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</si>
  <si>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</si>
  <si>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</si>
  <si>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</si>
  <si>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</si>
  <si>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</si>
  <si>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</si>
  <si>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</si>
  <si>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</si>
  <si>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</si>
  <si>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</si>
  <si>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</si>
  <si>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</si>
  <si>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</si>
  <si>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</si>
  <si>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</si>
  <si>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</si>
  <si>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</si>
  <si>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</si>
  <si>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</si>
  <si>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</si>
  <si>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</si>
  <si>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</si>
  <si>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</si>
  <si>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</si>
  <si>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</si>
  <si>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</si>
  <si>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</si>
  <si>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</si>
  <si>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</si>
  <si>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</si>
  <si>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</si>
  <si>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</si>
  <si>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</si>
  <si>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</si>
  <si>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</si>
  <si>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</si>
  <si>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</si>
  <si>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</si>
  <si>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</si>
  <si>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</si>
  <si>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</si>
  <si>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</si>
  <si>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</si>
  <si>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</si>
  <si>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</si>
  <si>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</si>
  <si>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</si>
  <si>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</si>
  <si>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</si>
  <si>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</si>
  <si>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</si>
  <si>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</si>
  <si>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</si>
  <si>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</si>
  <si>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</si>
  <si>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</si>
  <si>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</si>
  <si>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</si>
  <si>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</si>
  <si>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</si>
  <si>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</si>
  <si>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</si>
  <si>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</si>
  <si>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</si>
  <si>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</si>
  <si>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</si>
  <si>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</si>
  <si>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</si>
  <si>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</si>
  <si>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</si>
  <si>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</si>
  <si>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</si>
  <si>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</si>
  <si>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</si>
  <si>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</si>
  <si>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</si>
  <si>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</si>
  <si>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</si>
  <si>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</si>
  <si>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</si>
  <si>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</si>
  <si>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</si>
  <si>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</si>
  <si>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</si>
  <si>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</si>
  <si>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</si>
  <si>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</si>
  <si>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</si>
  <si>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</si>
  <si>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</si>
  <si>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</si>
  <si>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</si>
  <si>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</si>
  <si>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</si>
  <si>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</si>
  <si>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</si>
  <si>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</si>
  <si>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</si>
  <si>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</si>
  <si>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</si>
  <si>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</si>
  <si>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</si>
  <si>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</si>
  <si>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</si>
  <si>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</si>
  <si>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</si>
  <si>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</si>
  <si>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</si>
  <si>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</si>
  <si>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</si>
  <si>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</si>
  <si>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</si>
  <si>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</si>
  <si>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</si>
  <si>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</si>
  <si>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</si>
  <si>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</si>
  <si>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</si>
  <si>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</si>
  <si>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</si>
  <si>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</si>
  <si>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</si>
  <si>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</si>
  <si>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</si>
  <si>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</si>
  <si>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</si>
  <si>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</si>
  <si>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</si>
  <si>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</si>
  <si>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</si>
  <si>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</si>
  <si>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</si>
  <si>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</si>
  <si>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</si>
  <si>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</si>
  <si>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</si>
  <si>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</si>
  <si>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</si>
  <si>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</si>
  <si>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</si>
  <si>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</si>
  <si>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</si>
  <si>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</si>
  <si>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</si>
  <si>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</si>
  <si>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</si>
  <si>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</si>
  <si>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</si>
  <si>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</si>
  <si>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</si>
  <si>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</si>
  <si>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</si>
  <si>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</si>
  <si>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</si>
  <si>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</si>
  <si>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</si>
  <si>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</si>
  <si>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</si>
  <si>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</si>
  <si>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</si>
  <si>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</si>
  <si>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</si>
  <si>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</si>
  <si>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</si>
  <si>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</si>
  <si>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</si>
  <si>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</si>
  <si>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</si>
  <si>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</si>
  <si>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</si>
  <si>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</si>
  <si>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</si>
  <si>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</si>
  <si>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</si>
  <si>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</si>
  <si>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</si>
  <si>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</si>
  <si>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</si>
  <si>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</si>
  <si>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</si>
  <si>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</si>
  <si>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</si>
  <si>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</si>
  <si>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</si>
  <si>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</si>
  <si>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</si>
  <si>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</si>
  <si>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</si>
  <si>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</si>
  <si>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</si>
  <si>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</si>
  <si>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</si>
  <si>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</si>
  <si>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</si>
  <si>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</si>
  <si>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</si>
  <si>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</si>
  <si>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</si>
  <si>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</si>
  <si>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</si>
  <si>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</si>
  <si>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</si>
  <si>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</si>
  <si>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</si>
  <si>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</si>
  <si>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</si>
  <si>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</si>
  <si>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</si>
  <si>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</si>
  <si>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</si>
  <si>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</si>
  <si>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</si>
  <si>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</si>
  <si>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</si>
  <si>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</si>
  <si>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</si>
  <si>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</si>
  <si>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</si>
  <si>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</si>
  <si>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</si>
  <si>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</si>
  <si>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</si>
  <si>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</si>
  <si>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</si>
  <si>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</si>
  <si>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</si>
  <si>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</si>
  <si>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</si>
  <si>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</si>
  <si>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</si>
  <si>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</si>
  <si>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</si>
  <si>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</si>
  <si>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</si>
  <si>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</si>
  <si>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</si>
  <si>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</si>
  <si>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</si>
  <si>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</si>
  <si>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</si>
  <si>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</si>
  <si>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</si>
  <si>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</si>
  <si>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</si>
  <si>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</si>
  <si>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</si>
  <si>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</si>
  <si>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</si>
  <si>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</si>
  <si>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</si>
  <si>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</si>
  <si>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</si>
  <si>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</si>
  <si>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</si>
  <si>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</si>
  <si>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</si>
  <si>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</si>
  <si>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</si>
  <si>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</si>
  <si>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</si>
  <si>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</si>
  <si>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</si>
  <si>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</si>
  <si>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</si>
  <si>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</si>
  <si>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</si>
  <si>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</si>
  <si>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</si>
  <si>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</si>
  <si>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</si>
  <si>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</si>
  <si>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</si>
  <si>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</si>
  <si>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</si>
  <si>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</si>
  <si>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</si>
  <si>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</si>
  <si>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</si>
  <si>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</si>
  <si>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</si>
  <si>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</si>
  <si>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</si>
  <si>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</si>
  <si>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</si>
  <si>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</si>
  <si>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</si>
  <si>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</si>
  <si>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</si>
  <si>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</si>
  <si>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</si>
  <si>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</si>
  <si>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</si>
  <si>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</si>
  <si>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</si>
  <si>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</si>
  <si>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</si>
  <si>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</si>
  <si>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</si>
  <si>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</si>
  <si>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Sura</t>
  </si>
  <si>
    <t>Shipping cost to USA via DHL:</t>
  </si>
  <si>
    <t xml:space="preserve">GSP Eligible  </t>
  </si>
  <si>
    <t>HTS - A7117.19.9000: Imitation jewelry of base metal</t>
  </si>
  <si>
    <t>Goddess Ink</t>
  </si>
  <si>
    <t>Jonathan Randolph</t>
  </si>
  <si>
    <t>600 n lovers ln</t>
  </si>
  <si>
    <t>76528 gatesville</t>
  </si>
  <si>
    <t>Tel: 7403241007</t>
  </si>
  <si>
    <t>Email: goddessinktexas@gmail.com</t>
  </si>
  <si>
    <t>BLK484</t>
  </si>
  <si>
    <t>Quantity In Bulk: Size 8mm Quantity 24 pcs</t>
  </si>
  <si>
    <t>Piercing supplies: Assortment of 12 to 250 pcs. of EO gas sterilized piercing: surgical steel belly bananas, 14g (1.6mm) with a 5 &amp; 8mm jewel ball</t>
  </si>
  <si>
    <t>CLAMPB</t>
  </si>
  <si>
    <t>Packing Option: Sold in Box of 10 pcs. without Acha Logo</t>
  </si>
  <si>
    <t>Color: Pink</t>
  </si>
  <si>
    <t>Eo gas sterilized single use piercing clamp: Rounded slotted top forceps</t>
  </si>
  <si>
    <t>UBLK673</t>
  </si>
  <si>
    <t>EO gas sterilized high polished titanium G23 nipple barbells, 1.6mm (14g) with 4mm balls / 12 to 250 pcs per pack.</t>
  </si>
  <si>
    <t>ZBBINDS</t>
  </si>
  <si>
    <t>EO gas sterilized 316L steel industrial barbell, 1.2mm (16g) with two 4mm balls</t>
  </si>
  <si>
    <t>ZCB18B3</t>
  </si>
  <si>
    <t>EO gas sterilized 316L steel circular barbell, 1mm (18g) with two 3mm balls</t>
  </si>
  <si>
    <t>ZERZ</t>
  </si>
  <si>
    <t>One pair of EO gas sterilized stainless steel ear studs, 0.8mm (20g) with 2mm to 6mm prong set clear round Cubic Zirconia (CZ) stone</t>
  </si>
  <si>
    <t>Size: 4mm</t>
  </si>
  <si>
    <t>Size: 5mm</t>
  </si>
  <si>
    <t>BLK484E</t>
  </si>
  <si>
    <t>NOCLAMPBOXB</t>
  </si>
  <si>
    <t>UBLK673D</t>
  </si>
  <si>
    <t>ZERZ3</t>
  </si>
  <si>
    <t>ZERZ4</t>
  </si>
  <si>
    <t>ZERZ5</t>
  </si>
  <si>
    <t>One Hundred Seventy Two and 63 cents USD</t>
  </si>
  <si>
    <t>600 N Lovers LN</t>
  </si>
  <si>
    <t>76528 Gatesville, Texas</t>
  </si>
  <si>
    <t>One Hundred Fifty Six and 13 cents USD</t>
  </si>
  <si>
    <t>One Hundred Thirty Six and 13 cents USD</t>
  </si>
  <si>
    <t>Sales</t>
  </si>
  <si>
    <t>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</si>
</sst>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2"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0" xfId="0" applyFont="1" applyFill="1" applyAlignment="1">
      <alignment horizontal="center"/>
    </xf>
    <xf numFmtId="0" fontId="19" fillId="2" borderId="0" xfId="0" applyFont="1" applyFill="1" applyAlignment="1">
      <alignment horizontal="center"/>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0" fontId="18" fillId="0" borderId="0" xfId="0" applyFont="1" applyAlignment="1">
      <alignment horizontal="right"/>
    </xf>
    <xf numFmtId="4" fontId="18" fillId="0" borderId="0" xfId="0" applyNumberFormat="1" applyFont="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4 2" xfId="5343" xr:uid="{C1E232F5-2E48-4FA0-BEA1-25D97A11FB10}"/>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713</v>
      </c>
      <c r="C10" s="120"/>
      <c r="D10" s="120"/>
      <c r="E10" s="120"/>
      <c r="F10" s="115"/>
      <c r="G10" s="116"/>
      <c r="H10" s="116" t="s">
        <v>713</v>
      </c>
      <c r="I10" s="120"/>
      <c r="J10" s="142">
        <v>51485</v>
      </c>
      <c r="K10" s="115"/>
    </row>
    <row r="11" spans="1:11">
      <c r="A11" s="114"/>
      <c r="B11" s="114" t="s">
        <v>714</v>
      </c>
      <c r="C11" s="120"/>
      <c r="D11" s="120"/>
      <c r="E11" s="120"/>
      <c r="F11" s="115"/>
      <c r="G11" s="116"/>
      <c r="H11" s="116" t="s">
        <v>714</v>
      </c>
      <c r="I11" s="120"/>
      <c r="J11" s="143"/>
      <c r="K11" s="115"/>
    </row>
    <row r="12" spans="1:11">
      <c r="A12" s="114"/>
      <c r="B12" s="114" t="s">
        <v>743</v>
      </c>
      <c r="C12" s="120"/>
      <c r="D12" s="120"/>
      <c r="E12" s="120"/>
      <c r="F12" s="115"/>
      <c r="G12" s="116"/>
      <c r="H12" s="116" t="s">
        <v>743</v>
      </c>
      <c r="I12" s="120"/>
      <c r="J12" s="120"/>
      <c r="K12" s="115"/>
    </row>
    <row r="13" spans="1:11">
      <c r="A13" s="114"/>
      <c r="B13" s="114" t="s">
        <v>744</v>
      </c>
      <c r="C13" s="120"/>
      <c r="D13" s="120"/>
      <c r="E13" s="120"/>
      <c r="F13" s="115"/>
      <c r="G13" s="116"/>
      <c r="H13" s="116" t="s">
        <v>744</v>
      </c>
      <c r="I13" s="120"/>
      <c r="J13" s="99" t="s">
        <v>11</v>
      </c>
      <c r="K13" s="115"/>
    </row>
    <row r="14" spans="1:11" ht="15" customHeight="1">
      <c r="A14" s="114"/>
      <c r="B14" s="114" t="s">
        <v>708</v>
      </c>
      <c r="C14" s="120"/>
      <c r="D14" s="120"/>
      <c r="E14" s="120"/>
      <c r="F14" s="115"/>
      <c r="G14" s="116"/>
      <c r="H14" s="116" t="s">
        <v>708</v>
      </c>
      <c r="I14" s="120"/>
      <c r="J14" s="144">
        <v>45189</v>
      </c>
      <c r="K14" s="115"/>
    </row>
    <row r="15" spans="1:11" ht="15" customHeight="1">
      <c r="A15" s="114"/>
      <c r="B15" s="6" t="s">
        <v>6</v>
      </c>
      <c r="C15" s="7"/>
      <c r="D15" s="7"/>
      <c r="E15" s="7"/>
      <c r="F15" s="8"/>
      <c r="G15" s="116"/>
      <c r="H15" s="9" t="s">
        <v>6</v>
      </c>
      <c r="I15" s="120"/>
      <c r="J15" s="145"/>
      <c r="K15" s="115"/>
    </row>
    <row r="16" spans="1:11" ht="15" customHeight="1">
      <c r="A16" s="114"/>
      <c r="B16" s="120"/>
      <c r="C16" s="120"/>
      <c r="D16" s="120"/>
      <c r="E16" s="120"/>
      <c r="F16" s="120"/>
      <c r="G16" s="120"/>
      <c r="H16" s="120"/>
      <c r="I16" s="123" t="s">
        <v>142</v>
      </c>
      <c r="J16" s="129">
        <v>40054</v>
      </c>
      <c r="K16" s="115"/>
    </row>
    <row r="17" spans="1:11">
      <c r="A17" s="114"/>
      <c r="B17" s="120" t="s">
        <v>717</v>
      </c>
      <c r="C17" s="120"/>
      <c r="D17" s="120"/>
      <c r="E17" s="120"/>
      <c r="F17" s="120"/>
      <c r="G17" s="120"/>
      <c r="H17" s="120"/>
      <c r="I17" s="123" t="s">
        <v>143</v>
      </c>
      <c r="J17" s="129" t="s">
        <v>709</v>
      </c>
      <c r="K17" s="115"/>
    </row>
    <row r="18" spans="1:11" ht="18">
      <c r="A18" s="114"/>
      <c r="B18" s="120" t="s">
        <v>718</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ht="36">
      <c r="A22" s="114"/>
      <c r="B22" s="107">
        <v>1</v>
      </c>
      <c r="C22" s="10" t="s">
        <v>719</v>
      </c>
      <c r="D22" s="118" t="s">
        <v>736</v>
      </c>
      <c r="E22" s="118" t="s">
        <v>720</v>
      </c>
      <c r="F22" s="140" t="s">
        <v>210</v>
      </c>
      <c r="G22" s="141"/>
      <c r="H22" s="11" t="s">
        <v>721</v>
      </c>
      <c r="I22" s="14">
        <v>30.03</v>
      </c>
      <c r="J22" s="109">
        <f t="shared" ref="J22:J35" si="0">I22*B22</f>
        <v>30.03</v>
      </c>
      <c r="K22" s="115"/>
    </row>
    <row r="23" spans="1:11" ht="35.1" customHeight="1">
      <c r="A23" s="114"/>
      <c r="B23" s="107">
        <v>1</v>
      </c>
      <c r="C23" s="10" t="s">
        <v>722</v>
      </c>
      <c r="D23" s="118" t="s">
        <v>737</v>
      </c>
      <c r="E23" s="118" t="s">
        <v>723</v>
      </c>
      <c r="F23" s="140" t="s">
        <v>724</v>
      </c>
      <c r="G23" s="141"/>
      <c r="H23" s="11" t="s">
        <v>725</v>
      </c>
      <c r="I23" s="14">
        <v>12</v>
      </c>
      <c r="J23" s="109">
        <f t="shared" si="0"/>
        <v>12</v>
      </c>
      <c r="K23" s="115"/>
    </row>
    <row r="24" spans="1:11" ht="24">
      <c r="A24" s="114"/>
      <c r="B24" s="107">
        <v>1</v>
      </c>
      <c r="C24" s="10" t="s">
        <v>726</v>
      </c>
      <c r="D24" s="118" t="s">
        <v>738</v>
      </c>
      <c r="E24" s="118" t="s">
        <v>27</v>
      </c>
      <c r="F24" s="140" t="s">
        <v>207</v>
      </c>
      <c r="G24" s="141"/>
      <c r="H24" s="11" t="s">
        <v>727</v>
      </c>
      <c r="I24" s="14">
        <v>21.05</v>
      </c>
      <c r="J24" s="109">
        <f t="shared" si="0"/>
        <v>21.05</v>
      </c>
      <c r="K24" s="115"/>
    </row>
    <row r="25" spans="1:11" ht="24">
      <c r="A25" s="114"/>
      <c r="B25" s="107">
        <v>5</v>
      </c>
      <c r="C25" s="10" t="s">
        <v>728</v>
      </c>
      <c r="D25" s="118" t="s">
        <v>728</v>
      </c>
      <c r="E25" s="118" t="s">
        <v>34</v>
      </c>
      <c r="F25" s="140"/>
      <c r="G25" s="141"/>
      <c r="H25" s="11" t="s">
        <v>729</v>
      </c>
      <c r="I25" s="14">
        <v>0.77</v>
      </c>
      <c r="J25" s="109">
        <f t="shared" si="0"/>
        <v>3.85</v>
      </c>
      <c r="K25" s="115"/>
    </row>
    <row r="26" spans="1:11" ht="24">
      <c r="A26" s="114"/>
      <c r="B26" s="107">
        <v>5</v>
      </c>
      <c r="C26" s="10" t="s">
        <v>728</v>
      </c>
      <c r="D26" s="118" t="s">
        <v>728</v>
      </c>
      <c r="E26" s="118" t="s">
        <v>35</v>
      </c>
      <c r="F26" s="140"/>
      <c r="G26" s="141"/>
      <c r="H26" s="11" t="s">
        <v>729</v>
      </c>
      <c r="I26" s="14">
        <v>0.77</v>
      </c>
      <c r="J26" s="109">
        <f t="shared" si="0"/>
        <v>3.85</v>
      </c>
      <c r="K26" s="115"/>
    </row>
    <row r="27" spans="1:11" ht="24">
      <c r="A27" s="114"/>
      <c r="B27" s="107">
        <v>5</v>
      </c>
      <c r="C27" s="10" t="s">
        <v>728</v>
      </c>
      <c r="D27" s="118" t="s">
        <v>728</v>
      </c>
      <c r="E27" s="118" t="s">
        <v>37</v>
      </c>
      <c r="F27" s="140"/>
      <c r="G27" s="141"/>
      <c r="H27" s="11" t="s">
        <v>729</v>
      </c>
      <c r="I27" s="14">
        <v>0.77</v>
      </c>
      <c r="J27" s="109">
        <f t="shared" si="0"/>
        <v>3.85</v>
      </c>
      <c r="K27" s="115"/>
    </row>
    <row r="28" spans="1:11" ht="24">
      <c r="A28" s="114"/>
      <c r="B28" s="107">
        <v>5</v>
      </c>
      <c r="C28" s="10" t="s">
        <v>730</v>
      </c>
      <c r="D28" s="118" t="s">
        <v>730</v>
      </c>
      <c r="E28" s="118" t="s">
        <v>23</v>
      </c>
      <c r="F28" s="140"/>
      <c r="G28" s="141"/>
      <c r="H28" s="11" t="s">
        <v>731</v>
      </c>
      <c r="I28" s="14">
        <v>0.79</v>
      </c>
      <c r="J28" s="109">
        <f t="shared" si="0"/>
        <v>3.95</v>
      </c>
      <c r="K28" s="115"/>
    </row>
    <row r="29" spans="1:11" ht="24">
      <c r="A29" s="114"/>
      <c r="B29" s="107">
        <v>10</v>
      </c>
      <c r="C29" s="10" t="s">
        <v>730</v>
      </c>
      <c r="D29" s="118" t="s">
        <v>730</v>
      </c>
      <c r="E29" s="118" t="s">
        <v>25</v>
      </c>
      <c r="F29" s="140"/>
      <c r="G29" s="141"/>
      <c r="H29" s="11" t="s">
        <v>731</v>
      </c>
      <c r="I29" s="14">
        <v>0.79</v>
      </c>
      <c r="J29" s="109">
        <f t="shared" si="0"/>
        <v>7.9</v>
      </c>
      <c r="K29" s="115"/>
    </row>
    <row r="30" spans="1:11" ht="24">
      <c r="A30" s="114"/>
      <c r="B30" s="107">
        <v>10</v>
      </c>
      <c r="C30" s="10" t="s">
        <v>730</v>
      </c>
      <c r="D30" s="118" t="s">
        <v>730</v>
      </c>
      <c r="E30" s="118" t="s">
        <v>26</v>
      </c>
      <c r="F30" s="140"/>
      <c r="G30" s="141"/>
      <c r="H30" s="11" t="s">
        <v>731</v>
      </c>
      <c r="I30" s="14">
        <v>0.79</v>
      </c>
      <c r="J30" s="109">
        <f t="shared" si="0"/>
        <v>7.9</v>
      </c>
      <c r="K30" s="115"/>
    </row>
    <row r="31" spans="1:11" ht="24">
      <c r="A31" s="114"/>
      <c r="B31" s="107">
        <v>10</v>
      </c>
      <c r="C31" s="10" t="s">
        <v>75</v>
      </c>
      <c r="D31" s="118" t="s">
        <v>75</v>
      </c>
      <c r="E31" s="118" t="s">
        <v>25</v>
      </c>
      <c r="F31" s="140"/>
      <c r="G31" s="141"/>
      <c r="H31" s="11" t="s">
        <v>648</v>
      </c>
      <c r="I31" s="14">
        <v>0.74</v>
      </c>
      <c r="J31" s="109">
        <f t="shared" si="0"/>
        <v>7.4</v>
      </c>
      <c r="K31" s="115"/>
    </row>
    <row r="32" spans="1:11" ht="24">
      <c r="A32" s="114"/>
      <c r="B32" s="107">
        <v>10</v>
      </c>
      <c r="C32" s="10" t="s">
        <v>75</v>
      </c>
      <c r="D32" s="118" t="s">
        <v>75</v>
      </c>
      <c r="E32" s="118" t="s">
        <v>26</v>
      </c>
      <c r="F32" s="140"/>
      <c r="G32" s="141"/>
      <c r="H32" s="11" t="s">
        <v>648</v>
      </c>
      <c r="I32" s="14">
        <v>0.74</v>
      </c>
      <c r="J32" s="109">
        <f t="shared" si="0"/>
        <v>7.4</v>
      </c>
      <c r="K32" s="115"/>
    </row>
    <row r="33" spans="1:11" ht="36">
      <c r="A33" s="114"/>
      <c r="B33" s="107">
        <v>5</v>
      </c>
      <c r="C33" s="10" t="s">
        <v>732</v>
      </c>
      <c r="D33" s="118" t="s">
        <v>739</v>
      </c>
      <c r="E33" s="118" t="s">
        <v>572</v>
      </c>
      <c r="F33" s="140"/>
      <c r="G33" s="141"/>
      <c r="H33" s="11" t="s">
        <v>733</v>
      </c>
      <c r="I33" s="14">
        <v>1.49</v>
      </c>
      <c r="J33" s="109">
        <f t="shared" si="0"/>
        <v>7.45</v>
      </c>
      <c r="K33" s="115"/>
    </row>
    <row r="34" spans="1:11" ht="36">
      <c r="A34" s="114"/>
      <c r="B34" s="107">
        <v>0</v>
      </c>
      <c r="C34" s="10" t="s">
        <v>732</v>
      </c>
      <c r="D34" s="118" t="s">
        <v>740</v>
      </c>
      <c r="E34" s="118" t="s">
        <v>734</v>
      </c>
      <c r="F34" s="140"/>
      <c r="G34" s="141"/>
      <c r="H34" s="11" t="s">
        <v>733</v>
      </c>
      <c r="I34" s="14">
        <v>1.65</v>
      </c>
      <c r="J34" s="109">
        <f t="shared" si="0"/>
        <v>0</v>
      </c>
      <c r="K34" s="115"/>
    </row>
    <row r="35" spans="1:11" ht="36">
      <c r="A35" s="114"/>
      <c r="B35" s="108">
        <v>10</v>
      </c>
      <c r="C35" s="12" t="s">
        <v>732</v>
      </c>
      <c r="D35" s="119" t="s">
        <v>741</v>
      </c>
      <c r="E35" s="119" t="s">
        <v>735</v>
      </c>
      <c r="F35" s="152"/>
      <c r="G35" s="153"/>
      <c r="H35" s="13" t="s">
        <v>733</v>
      </c>
      <c r="I35" s="15">
        <v>1.95</v>
      </c>
      <c r="J35" s="110">
        <f t="shared" si="0"/>
        <v>19.5</v>
      </c>
      <c r="K35" s="115"/>
    </row>
    <row r="36" spans="1:11">
      <c r="A36" s="114"/>
      <c r="B36" s="126"/>
      <c r="C36" s="126"/>
      <c r="D36" s="126"/>
      <c r="E36" s="126"/>
      <c r="F36" s="126"/>
      <c r="G36" s="126"/>
      <c r="H36" s="126"/>
      <c r="I36" s="127" t="s">
        <v>255</v>
      </c>
      <c r="J36" s="128">
        <f>SUM(J22:J35)</f>
        <v>136.13</v>
      </c>
      <c r="K36" s="115"/>
    </row>
    <row r="37" spans="1:11">
      <c r="A37" s="114"/>
      <c r="B37" s="126"/>
      <c r="C37" s="126"/>
      <c r="D37" s="126"/>
      <c r="E37" s="126"/>
      <c r="F37" s="126"/>
      <c r="G37" s="126"/>
      <c r="H37" s="126"/>
      <c r="I37" s="127" t="s">
        <v>710</v>
      </c>
      <c r="J37" s="128">
        <v>20</v>
      </c>
      <c r="K37" s="115"/>
    </row>
    <row r="38" spans="1:11" hidden="1" outlineLevel="1">
      <c r="A38" s="114"/>
      <c r="B38" s="126"/>
      <c r="C38" s="126"/>
      <c r="D38" s="126"/>
      <c r="E38" s="126"/>
      <c r="F38" s="126"/>
      <c r="G38" s="126"/>
      <c r="H38" s="126"/>
      <c r="I38" s="127" t="s">
        <v>185</v>
      </c>
      <c r="J38" s="128">
        <v>0</v>
      </c>
      <c r="K38" s="115"/>
    </row>
    <row r="39" spans="1:11" collapsed="1">
      <c r="A39" s="114"/>
      <c r="B39" s="126"/>
      <c r="C39" s="126"/>
      <c r="D39" s="126"/>
      <c r="E39" s="126"/>
      <c r="F39" s="126"/>
      <c r="G39" s="126"/>
      <c r="H39" s="126"/>
      <c r="I39" s="127" t="s">
        <v>257</v>
      </c>
      <c r="J39" s="128">
        <f>SUM(J36:J38)</f>
        <v>156.13</v>
      </c>
      <c r="K39" s="115"/>
    </row>
    <row r="40" spans="1:11">
      <c r="A40" s="6"/>
      <c r="B40" s="7"/>
      <c r="C40" s="7"/>
      <c r="D40" s="7"/>
      <c r="E40" s="7"/>
      <c r="F40" s="7"/>
      <c r="G40" s="7"/>
      <c r="H40" s="7" t="s">
        <v>745</v>
      </c>
      <c r="I40" s="7"/>
      <c r="J40" s="7"/>
      <c r="K40" s="8"/>
    </row>
    <row r="42" spans="1:11">
      <c r="H42" s="1" t="s">
        <v>705</v>
      </c>
      <c r="I42" s="91">
        <f>'Tax Invoice'!M11</f>
        <v>35.869999999999997</v>
      </c>
    </row>
    <row r="43" spans="1:11">
      <c r="H43" s="1" t="s">
        <v>706</v>
      </c>
      <c r="I43" s="91">
        <f>I42*J36</f>
        <v>4882.9830999999995</v>
      </c>
    </row>
    <row r="44" spans="1:11">
      <c r="H44" s="1" t="s">
        <v>707</v>
      </c>
      <c r="I44" s="91">
        <f>I42*J39</f>
        <v>5600.3830999999991</v>
      </c>
    </row>
    <row r="45" spans="1:11">
      <c r="H45" s="1"/>
      <c r="I45" s="91"/>
    </row>
    <row r="46" spans="1:11">
      <c r="H46" s="138" t="s">
        <v>747</v>
      </c>
      <c r="I46" s="139" t="s">
        <v>748</v>
      </c>
    </row>
    <row r="47" spans="1:11">
      <c r="H47" s="1"/>
      <c r="I47" s="91"/>
    </row>
  </sheetData>
  <mergeCells count="18">
    <mergeCell ref="F31:G31"/>
    <mergeCell ref="F32:G32"/>
    <mergeCell ref="F33:G33"/>
    <mergeCell ref="F34:G34"/>
    <mergeCell ref="F35:G35"/>
    <mergeCell ref="J10:J11"/>
    <mergeCell ref="J14:J15"/>
    <mergeCell ref="F20:G20"/>
    <mergeCell ref="F21:G21"/>
    <mergeCell ref="F22:G22"/>
    <mergeCell ref="F28:G28"/>
    <mergeCell ref="F29:G29"/>
    <mergeCell ref="F30:G30"/>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88</v>
      </c>
      <c r="O1" t="s">
        <v>144</v>
      </c>
      <c r="T1" t="s">
        <v>255</v>
      </c>
      <c r="U1">
        <v>152.63</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172.63</v>
      </c>
    </row>
    <row r="5" spans="1:21">
      <c r="A5" s="114"/>
      <c r="B5" s="121" t="s">
        <v>137</v>
      </c>
      <c r="C5" s="120"/>
      <c r="D5" s="120"/>
      <c r="E5" s="120"/>
      <c r="F5" s="120"/>
      <c r="G5" s="120"/>
      <c r="H5" s="120"/>
      <c r="I5" s="120"/>
      <c r="J5" s="115"/>
      <c r="S5" t="s">
        <v>742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713</v>
      </c>
      <c r="C10" s="120"/>
      <c r="D10" s="120"/>
      <c r="E10" s="115"/>
      <c r="F10" s="116"/>
      <c r="G10" s="116" t="s">
        <v>713</v>
      </c>
      <c r="H10" s="120"/>
      <c r="I10" s="142"/>
      <c r="J10" s="115"/>
    </row>
    <row r="11" spans="1:21">
      <c r="A11" s="114"/>
      <c r="B11" s="114" t="s">
        <v>714</v>
      </c>
      <c r="C11" s="120"/>
      <c r="D11" s="120"/>
      <c r="E11" s="115"/>
      <c r="F11" s="116"/>
      <c r="G11" s="116" t="s">
        <v>714</v>
      </c>
      <c r="H11" s="120"/>
      <c r="I11" s="143"/>
      <c r="J11" s="115"/>
    </row>
    <row r="12" spans="1:21">
      <c r="A12" s="114"/>
      <c r="B12" s="114" t="s">
        <v>715</v>
      </c>
      <c r="C12" s="120"/>
      <c r="D12" s="120"/>
      <c r="E12" s="115"/>
      <c r="F12" s="116"/>
      <c r="G12" s="116" t="s">
        <v>715</v>
      </c>
      <c r="H12" s="120"/>
      <c r="I12" s="120"/>
      <c r="J12" s="115"/>
    </row>
    <row r="13" spans="1:21">
      <c r="A13" s="114"/>
      <c r="B13" s="114" t="s">
        <v>716</v>
      </c>
      <c r="C13" s="120"/>
      <c r="D13" s="120"/>
      <c r="E13" s="115"/>
      <c r="F13" s="116"/>
      <c r="G13" s="116" t="s">
        <v>716</v>
      </c>
      <c r="H13" s="120"/>
      <c r="I13" s="99" t="s">
        <v>11</v>
      </c>
      <c r="J13" s="115"/>
    </row>
    <row r="14" spans="1:21">
      <c r="A14" s="114"/>
      <c r="B14" s="114" t="s">
        <v>708</v>
      </c>
      <c r="C14" s="120"/>
      <c r="D14" s="120"/>
      <c r="E14" s="115"/>
      <c r="F14" s="116"/>
      <c r="G14" s="116" t="s">
        <v>708</v>
      </c>
      <c r="H14" s="120"/>
      <c r="I14" s="144">
        <v>45188</v>
      </c>
      <c r="J14" s="115"/>
    </row>
    <row r="15" spans="1:21">
      <c r="A15" s="114"/>
      <c r="B15" s="6" t="s">
        <v>6</v>
      </c>
      <c r="C15" s="7"/>
      <c r="D15" s="7"/>
      <c r="E15" s="8"/>
      <c r="F15" s="116"/>
      <c r="G15" s="9" t="s">
        <v>6</v>
      </c>
      <c r="H15" s="120"/>
      <c r="I15" s="145"/>
      <c r="J15" s="115"/>
    </row>
    <row r="16" spans="1:21">
      <c r="A16" s="114"/>
      <c r="B16" s="120"/>
      <c r="C16" s="120"/>
      <c r="D16" s="120"/>
      <c r="E16" s="120"/>
      <c r="F16" s="120"/>
      <c r="G16" s="120"/>
      <c r="H16" s="123" t="s">
        <v>142</v>
      </c>
      <c r="I16" s="129">
        <v>40054</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159</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192">
      <c r="A22" s="114"/>
      <c r="B22" s="107">
        <v>1</v>
      </c>
      <c r="C22" s="10" t="s">
        <v>719</v>
      </c>
      <c r="D22" s="118" t="s">
        <v>720</v>
      </c>
      <c r="E22" s="140" t="s">
        <v>210</v>
      </c>
      <c r="F22" s="141"/>
      <c r="G22" s="11" t="s">
        <v>721</v>
      </c>
      <c r="H22" s="14">
        <v>30.03</v>
      </c>
      <c r="I22" s="109">
        <f t="shared" ref="I22:I35" si="0">H22*B22</f>
        <v>30.03</v>
      </c>
      <c r="J22" s="115"/>
    </row>
    <row r="23" spans="1:16" ht="108">
      <c r="A23" s="114"/>
      <c r="B23" s="107">
        <v>1</v>
      </c>
      <c r="C23" s="10" t="s">
        <v>722</v>
      </c>
      <c r="D23" s="118" t="s">
        <v>723</v>
      </c>
      <c r="E23" s="140" t="s">
        <v>724</v>
      </c>
      <c r="F23" s="141"/>
      <c r="G23" s="11" t="s">
        <v>725</v>
      </c>
      <c r="H23" s="14">
        <v>12</v>
      </c>
      <c r="I23" s="109">
        <f t="shared" si="0"/>
        <v>12</v>
      </c>
      <c r="J23" s="115"/>
    </row>
    <row r="24" spans="1:16" ht="168">
      <c r="A24" s="114"/>
      <c r="B24" s="107">
        <v>1</v>
      </c>
      <c r="C24" s="10" t="s">
        <v>726</v>
      </c>
      <c r="D24" s="118" t="s">
        <v>27</v>
      </c>
      <c r="E24" s="140" t="s">
        <v>207</v>
      </c>
      <c r="F24" s="141"/>
      <c r="G24" s="11" t="s">
        <v>727</v>
      </c>
      <c r="H24" s="14">
        <v>21.05</v>
      </c>
      <c r="I24" s="109">
        <f t="shared" si="0"/>
        <v>21.05</v>
      </c>
      <c r="J24" s="115"/>
    </row>
    <row r="25" spans="1:16" ht="120">
      <c r="A25" s="114"/>
      <c r="B25" s="107">
        <v>5</v>
      </c>
      <c r="C25" s="10" t="s">
        <v>728</v>
      </c>
      <c r="D25" s="118" t="s">
        <v>34</v>
      </c>
      <c r="E25" s="140"/>
      <c r="F25" s="141"/>
      <c r="G25" s="11" t="s">
        <v>729</v>
      </c>
      <c r="H25" s="14">
        <v>0.77</v>
      </c>
      <c r="I25" s="109">
        <f t="shared" si="0"/>
        <v>3.85</v>
      </c>
      <c r="J25" s="115"/>
    </row>
    <row r="26" spans="1:16" ht="120">
      <c r="A26" s="114"/>
      <c r="B26" s="107">
        <v>5</v>
      </c>
      <c r="C26" s="10" t="s">
        <v>728</v>
      </c>
      <c r="D26" s="118" t="s">
        <v>35</v>
      </c>
      <c r="E26" s="140"/>
      <c r="F26" s="141"/>
      <c r="G26" s="11" t="s">
        <v>729</v>
      </c>
      <c r="H26" s="14">
        <v>0.77</v>
      </c>
      <c r="I26" s="109">
        <f t="shared" si="0"/>
        <v>3.85</v>
      </c>
      <c r="J26" s="115"/>
    </row>
    <row r="27" spans="1:16" ht="120">
      <c r="A27" s="114"/>
      <c r="B27" s="107">
        <v>5</v>
      </c>
      <c r="C27" s="10" t="s">
        <v>728</v>
      </c>
      <c r="D27" s="118" t="s">
        <v>37</v>
      </c>
      <c r="E27" s="140"/>
      <c r="F27" s="141"/>
      <c r="G27" s="11" t="s">
        <v>729</v>
      </c>
      <c r="H27" s="14">
        <v>0.77</v>
      </c>
      <c r="I27" s="109">
        <f t="shared" si="0"/>
        <v>3.85</v>
      </c>
      <c r="J27" s="115"/>
    </row>
    <row r="28" spans="1:16" ht="120">
      <c r="A28" s="114"/>
      <c r="B28" s="107">
        <v>5</v>
      </c>
      <c r="C28" s="10" t="s">
        <v>730</v>
      </c>
      <c r="D28" s="118" t="s">
        <v>23</v>
      </c>
      <c r="E28" s="140"/>
      <c r="F28" s="141"/>
      <c r="G28" s="11" t="s">
        <v>731</v>
      </c>
      <c r="H28" s="14">
        <v>0.79</v>
      </c>
      <c r="I28" s="109">
        <f t="shared" si="0"/>
        <v>3.95</v>
      </c>
      <c r="J28" s="115"/>
    </row>
    <row r="29" spans="1:16" ht="120">
      <c r="A29" s="114"/>
      <c r="B29" s="107">
        <v>10</v>
      </c>
      <c r="C29" s="10" t="s">
        <v>730</v>
      </c>
      <c r="D29" s="118" t="s">
        <v>25</v>
      </c>
      <c r="E29" s="140"/>
      <c r="F29" s="141"/>
      <c r="G29" s="11" t="s">
        <v>731</v>
      </c>
      <c r="H29" s="14">
        <v>0.79</v>
      </c>
      <c r="I29" s="109">
        <f t="shared" si="0"/>
        <v>7.9</v>
      </c>
      <c r="J29" s="115"/>
    </row>
    <row r="30" spans="1:16" ht="120">
      <c r="A30" s="114"/>
      <c r="B30" s="107">
        <v>10</v>
      </c>
      <c r="C30" s="10" t="s">
        <v>730</v>
      </c>
      <c r="D30" s="118" t="s">
        <v>26</v>
      </c>
      <c r="E30" s="140"/>
      <c r="F30" s="141"/>
      <c r="G30" s="11" t="s">
        <v>731</v>
      </c>
      <c r="H30" s="14">
        <v>0.79</v>
      </c>
      <c r="I30" s="109">
        <f t="shared" si="0"/>
        <v>7.9</v>
      </c>
      <c r="J30" s="115"/>
    </row>
    <row r="31" spans="1:16" ht="144">
      <c r="A31" s="114"/>
      <c r="B31" s="107">
        <v>10</v>
      </c>
      <c r="C31" s="10" t="s">
        <v>75</v>
      </c>
      <c r="D31" s="118" t="s">
        <v>25</v>
      </c>
      <c r="E31" s="140"/>
      <c r="F31" s="141"/>
      <c r="G31" s="11" t="s">
        <v>648</v>
      </c>
      <c r="H31" s="14">
        <v>0.74</v>
      </c>
      <c r="I31" s="109">
        <f t="shared" si="0"/>
        <v>7.4</v>
      </c>
      <c r="J31" s="115"/>
    </row>
    <row r="32" spans="1:16" ht="144">
      <c r="A32" s="114"/>
      <c r="B32" s="107">
        <v>10</v>
      </c>
      <c r="C32" s="10" t="s">
        <v>75</v>
      </c>
      <c r="D32" s="118" t="s">
        <v>26</v>
      </c>
      <c r="E32" s="140"/>
      <c r="F32" s="141"/>
      <c r="G32" s="11" t="s">
        <v>648</v>
      </c>
      <c r="H32" s="14">
        <v>0.74</v>
      </c>
      <c r="I32" s="109">
        <f t="shared" si="0"/>
        <v>7.4</v>
      </c>
      <c r="J32" s="115"/>
    </row>
    <row r="33" spans="1:10" ht="204">
      <c r="A33" s="114"/>
      <c r="B33" s="107">
        <v>5</v>
      </c>
      <c r="C33" s="10" t="s">
        <v>732</v>
      </c>
      <c r="D33" s="118" t="s">
        <v>572</v>
      </c>
      <c r="E33" s="140"/>
      <c r="F33" s="141"/>
      <c r="G33" s="11" t="s">
        <v>733</v>
      </c>
      <c r="H33" s="14">
        <v>1.49</v>
      </c>
      <c r="I33" s="109">
        <f t="shared" si="0"/>
        <v>7.45</v>
      </c>
      <c r="J33" s="115"/>
    </row>
    <row r="34" spans="1:10" ht="204">
      <c r="A34" s="114"/>
      <c r="B34" s="107">
        <v>10</v>
      </c>
      <c r="C34" s="10" t="s">
        <v>732</v>
      </c>
      <c r="D34" s="118" t="s">
        <v>734</v>
      </c>
      <c r="E34" s="140"/>
      <c r="F34" s="141"/>
      <c r="G34" s="11" t="s">
        <v>733</v>
      </c>
      <c r="H34" s="14">
        <v>1.65</v>
      </c>
      <c r="I34" s="109">
        <f t="shared" si="0"/>
        <v>16.5</v>
      </c>
      <c r="J34" s="115"/>
    </row>
    <row r="35" spans="1:10" ht="204">
      <c r="A35" s="114"/>
      <c r="B35" s="108">
        <v>10</v>
      </c>
      <c r="C35" s="12" t="s">
        <v>732</v>
      </c>
      <c r="D35" s="119" t="s">
        <v>735</v>
      </c>
      <c r="E35" s="152"/>
      <c r="F35" s="153"/>
      <c r="G35" s="13" t="s">
        <v>733</v>
      </c>
      <c r="H35" s="15">
        <v>1.95</v>
      </c>
      <c r="I35" s="110">
        <f t="shared" si="0"/>
        <v>19.5</v>
      </c>
      <c r="J35" s="115"/>
    </row>
  </sheetData>
  <mergeCells count="18">
    <mergeCell ref="I10:I11"/>
    <mergeCell ref="I14:I15"/>
    <mergeCell ref="E20:F20"/>
    <mergeCell ref="E21:F21"/>
    <mergeCell ref="E22:F22"/>
    <mergeCell ref="E33:F33"/>
    <mergeCell ref="E34:F34"/>
    <mergeCell ref="E35:F35"/>
    <mergeCell ref="E23:F23"/>
    <mergeCell ref="E30:F30"/>
    <mergeCell ref="E31:F31"/>
    <mergeCell ref="E32:F32"/>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152.63</v>
      </c>
      <c r="O2" t="s">
        <v>182</v>
      </c>
    </row>
    <row r="3" spans="1:15" ht="12.75" customHeight="1">
      <c r="A3" s="114"/>
      <c r="B3" s="121" t="s">
        <v>135</v>
      </c>
      <c r="C3" s="120"/>
      <c r="D3" s="120"/>
      <c r="E3" s="120"/>
      <c r="F3" s="120"/>
      <c r="G3" s="120"/>
      <c r="H3" s="120"/>
      <c r="I3" s="120"/>
      <c r="J3" s="120"/>
      <c r="K3" s="120"/>
      <c r="L3" s="115"/>
      <c r="N3">
        <v>152.63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713</v>
      </c>
      <c r="C10" s="120"/>
      <c r="D10" s="120"/>
      <c r="E10" s="120"/>
      <c r="F10" s="115"/>
      <c r="G10" s="116"/>
      <c r="H10" s="116" t="s">
        <v>713</v>
      </c>
      <c r="I10" s="120"/>
      <c r="J10" s="120"/>
      <c r="K10" s="142">
        <f>IF(Invoice!J10&lt;&gt;"",Invoice!J10,"")</f>
        <v>51485</v>
      </c>
      <c r="L10" s="115"/>
    </row>
    <row r="11" spans="1:15" ht="12.75" customHeight="1">
      <c r="A11" s="114"/>
      <c r="B11" s="114" t="s">
        <v>714</v>
      </c>
      <c r="C11" s="120"/>
      <c r="D11" s="120"/>
      <c r="E11" s="120"/>
      <c r="F11" s="115"/>
      <c r="G11" s="116"/>
      <c r="H11" s="116" t="s">
        <v>714</v>
      </c>
      <c r="I11" s="120"/>
      <c r="J11" s="120"/>
      <c r="K11" s="143"/>
      <c r="L11" s="115"/>
    </row>
    <row r="12" spans="1:15" ht="12.75" customHeight="1">
      <c r="A12" s="114"/>
      <c r="B12" s="114" t="s">
        <v>743</v>
      </c>
      <c r="C12" s="120"/>
      <c r="D12" s="120"/>
      <c r="E12" s="120"/>
      <c r="F12" s="115"/>
      <c r="G12" s="116"/>
      <c r="H12" s="116" t="s">
        <v>743</v>
      </c>
      <c r="I12" s="120"/>
      <c r="J12" s="120"/>
      <c r="K12" s="120"/>
      <c r="L12" s="115"/>
    </row>
    <row r="13" spans="1:15" ht="12.75" customHeight="1">
      <c r="A13" s="114"/>
      <c r="B13" s="114" t="s">
        <v>744</v>
      </c>
      <c r="C13" s="120"/>
      <c r="D13" s="120"/>
      <c r="E13" s="120"/>
      <c r="F13" s="115"/>
      <c r="G13" s="116"/>
      <c r="H13" s="116" t="s">
        <v>744</v>
      </c>
      <c r="I13" s="120"/>
      <c r="J13" s="120"/>
      <c r="K13" s="99" t="s">
        <v>11</v>
      </c>
      <c r="L13" s="115"/>
    </row>
    <row r="14" spans="1:15" ht="15" customHeight="1">
      <c r="A14" s="114"/>
      <c r="B14" s="114" t="s">
        <v>708</v>
      </c>
      <c r="C14" s="120"/>
      <c r="D14" s="120"/>
      <c r="E14" s="120"/>
      <c r="F14" s="115"/>
      <c r="G14" s="116"/>
      <c r="H14" s="116" t="s">
        <v>708</v>
      </c>
      <c r="I14" s="120"/>
      <c r="J14" s="120"/>
      <c r="K14" s="144">
        <f>Invoice!J14</f>
        <v>45189</v>
      </c>
      <c r="L14" s="115"/>
    </row>
    <row r="15" spans="1:15" ht="15" customHeight="1">
      <c r="A15" s="114"/>
      <c r="B15" s="6" t="s">
        <v>6</v>
      </c>
      <c r="C15" s="7"/>
      <c r="D15" s="7"/>
      <c r="E15" s="7"/>
      <c r="F15" s="8"/>
      <c r="G15" s="116"/>
      <c r="H15" s="9" t="s">
        <v>6</v>
      </c>
      <c r="I15" s="120"/>
      <c r="J15" s="120"/>
      <c r="K15" s="145"/>
      <c r="L15" s="115"/>
    </row>
    <row r="16" spans="1:15" ht="15" customHeight="1">
      <c r="A16" s="114"/>
      <c r="B16" s="120"/>
      <c r="C16" s="120"/>
      <c r="D16" s="120"/>
      <c r="E16" s="120"/>
      <c r="F16" s="120"/>
      <c r="G16" s="120"/>
      <c r="H16" s="120"/>
      <c r="I16" s="123" t="s">
        <v>142</v>
      </c>
      <c r="J16" s="123" t="s">
        <v>142</v>
      </c>
      <c r="K16" s="129">
        <v>40054</v>
      </c>
      <c r="L16" s="115"/>
    </row>
    <row r="17" spans="1:12" ht="12.75" customHeight="1">
      <c r="A17" s="114"/>
      <c r="B17" s="120" t="s">
        <v>717</v>
      </c>
      <c r="C17" s="120"/>
      <c r="D17" s="120"/>
      <c r="E17" s="120"/>
      <c r="F17" s="120"/>
      <c r="G17" s="120"/>
      <c r="H17" s="120"/>
      <c r="I17" s="123" t="s">
        <v>143</v>
      </c>
      <c r="J17" s="123" t="s">
        <v>143</v>
      </c>
      <c r="K17" s="129" t="str">
        <f>IF(Invoice!J17&lt;&gt;"",Invoice!J17,"")</f>
        <v>Sura</v>
      </c>
      <c r="L17" s="115"/>
    </row>
    <row r="18" spans="1:12" ht="18" customHeight="1">
      <c r="A18" s="114"/>
      <c r="B18" s="120" t="s">
        <v>718</v>
      </c>
      <c r="C18" s="120"/>
      <c r="D18" s="120"/>
      <c r="E18" s="120"/>
      <c r="F18" s="120"/>
      <c r="G18" s="120"/>
      <c r="H18" s="131" t="s">
        <v>711</v>
      </c>
      <c r="I18" s="122" t="s">
        <v>258</v>
      </c>
      <c r="J18" s="122" t="s">
        <v>258</v>
      </c>
      <c r="K18" s="104" t="s">
        <v>159</v>
      </c>
      <c r="L18" s="115"/>
    </row>
    <row r="19" spans="1:12" ht="12.75" customHeight="1">
      <c r="A19" s="114"/>
      <c r="B19" s="120"/>
      <c r="C19" s="120"/>
      <c r="D19" s="120"/>
      <c r="E19" s="120"/>
      <c r="F19" s="120"/>
      <c r="G19" s="120"/>
      <c r="H19" s="130" t="s">
        <v>712</v>
      </c>
      <c r="I19" s="120"/>
      <c r="J19" s="120"/>
      <c r="K19" s="120"/>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12.75" customHeight="1">
      <c r="A21" s="114"/>
      <c r="B21" s="105"/>
      <c r="C21" s="105"/>
      <c r="D21" s="105"/>
      <c r="E21" s="106"/>
      <c r="F21" s="148"/>
      <c r="G21" s="149"/>
      <c r="H21" s="105" t="s">
        <v>141</v>
      </c>
      <c r="I21" s="105"/>
      <c r="J21" s="105"/>
      <c r="K21" s="105"/>
      <c r="L21" s="115"/>
    </row>
    <row r="22" spans="1:12" ht="36" customHeight="1">
      <c r="A22" s="114"/>
      <c r="B22" s="107">
        <f>'Tax Invoice'!D18</f>
        <v>1</v>
      </c>
      <c r="C22" s="10" t="s">
        <v>719</v>
      </c>
      <c r="D22" s="10" t="s">
        <v>736</v>
      </c>
      <c r="E22" s="118" t="s">
        <v>720</v>
      </c>
      <c r="F22" s="140" t="s">
        <v>210</v>
      </c>
      <c r="G22" s="141"/>
      <c r="H22" s="11" t="s">
        <v>721</v>
      </c>
      <c r="I22" s="14">
        <f t="shared" ref="I22:I35" si="0">ROUNDUP(J22*$N$1,2)</f>
        <v>30.03</v>
      </c>
      <c r="J22" s="14">
        <v>30.03</v>
      </c>
      <c r="K22" s="109">
        <f t="shared" ref="K22:K35" si="1">I22*B22</f>
        <v>30.03</v>
      </c>
      <c r="L22" s="115"/>
    </row>
    <row r="23" spans="1:12" ht="35.1" customHeight="1">
      <c r="A23" s="114"/>
      <c r="B23" s="107">
        <f>'Tax Invoice'!D19</f>
        <v>1</v>
      </c>
      <c r="C23" s="10" t="s">
        <v>722</v>
      </c>
      <c r="D23" s="10" t="s">
        <v>737</v>
      </c>
      <c r="E23" s="118" t="s">
        <v>723</v>
      </c>
      <c r="F23" s="140" t="s">
        <v>724</v>
      </c>
      <c r="G23" s="141"/>
      <c r="H23" s="11" t="s">
        <v>725</v>
      </c>
      <c r="I23" s="14">
        <f t="shared" si="0"/>
        <v>12</v>
      </c>
      <c r="J23" s="14">
        <v>12</v>
      </c>
      <c r="K23" s="109">
        <f t="shared" si="1"/>
        <v>12</v>
      </c>
      <c r="L23" s="115"/>
    </row>
    <row r="24" spans="1:12" ht="24" customHeight="1">
      <c r="A24" s="114"/>
      <c r="B24" s="107">
        <f>'Tax Invoice'!D20</f>
        <v>1</v>
      </c>
      <c r="C24" s="10" t="s">
        <v>726</v>
      </c>
      <c r="D24" s="10" t="s">
        <v>738</v>
      </c>
      <c r="E24" s="118" t="s">
        <v>27</v>
      </c>
      <c r="F24" s="140" t="s">
        <v>207</v>
      </c>
      <c r="G24" s="141"/>
      <c r="H24" s="11" t="s">
        <v>727</v>
      </c>
      <c r="I24" s="14">
        <f t="shared" si="0"/>
        <v>21.05</v>
      </c>
      <c r="J24" s="14">
        <v>21.05</v>
      </c>
      <c r="K24" s="109">
        <f t="shared" si="1"/>
        <v>21.05</v>
      </c>
      <c r="L24" s="115"/>
    </row>
    <row r="25" spans="1:12" ht="24" customHeight="1">
      <c r="A25" s="114"/>
      <c r="B25" s="107">
        <f>'Tax Invoice'!D21</f>
        <v>5</v>
      </c>
      <c r="C25" s="10" t="s">
        <v>728</v>
      </c>
      <c r="D25" s="10" t="s">
        <v>728</v>
      </c>
      <c r="E25" s="118" t="s">
        <v>34</v>
      </c>
      <c r="F25" s="140"/>
      <c r="G25" s="141"/>
      <c r="H25" s="11" t="s">
        <v>729</v>
      </c>
      <c r="I25" s="14">
        <f t="shared" si="0"/>
        <v>0.77</v>
      </c>
      <c r="J25" s="14">
        <v>0.77</v>
      </c>
      <c r="K25" s="109">
        <f t="shared" si="1"/>
        <v>3.85</v>
      </c>
      <c r="L25" s="115"/>
    </row>
    <row r="26" spans="1:12" ht="24" customHeight="1">
      <c r="A26" s="114"/>
      <c r="B26" s="107">
        <f>'Tax Invoice'!D22</f>
        <v>5</v>
      </c>
      <c r="C26" s="10" t="s">
        <v>728</v>
      </c>
      <c r="D26" s="10" t="s">
        <v>728</v>
      </c>
      <c r="E26" s="118" t="s">
        <v>35</v>
      </c>
      <c r="F26" s="140"/>
      <c r="G26" s="141"/>
      <c r="H26" s="11" t="s">
        <v>729</v>
      </c>
      <c r="I26" s="14">
        <f t="shared" si="0"/>
        <v>0.77</v>
      </c>
      <c r="J26" s="14">
        <v>0.77</v>
      </c>
      <c r="K26" s="109">
        <f t="shared" si="1"/>
        <v>3.85</v>
      </c>
      <c r="L26" s="115"/>
    </row>
    <row r="27" spans="1:12" ht="24" customHeight="1">
      <c r="A27" s="114"/>
      <c r="B27" s="107">
        <f>'Tax Invoice'!D23</f>
        <v>5</v>
      </c>
      <c r="C27" s="10" t="s">
        <v>728</v>
      </c>
      <c r="D27" s="10" t="s">
        <v>728</v>
      </c>
      <c r="E27" s="118" t="s">
        <v>37</v>
      </c>
      <c r="F27" s="140"/>
      <c r="G27" s="141"/>
      <c r="H27" s="11" t="s">
        <v>729</v>
      </c>
      <c r="I27" s="14">
        <f t="shared" si="0"/>
        <v>0.77</v>
      </c>
      <c r="J27" s="14">
        <v>0.77</v>
      </c>
      <c r="K27" s="109">
        <f t="shared" si="1"/>
        <v>3.85</v>
      </c>
      <c r="L27" s="115"/>
    </row>
    <row r="28" spans="1:12" ht="24" customHeight="1">
      <c r="A28" s="114"/>
      <c r="B28" s="107">
        <f>'Tax Invoice'!D24</f>
        <v>5</v>
      </c>
      <c r="C28" s="10" t="s">
        <v>730</v>
      </c>
      <c r="D28" s="10" t="s">
        <v>730</v>
      </c>
      <c r="E28" s="118" t="s">
        <v>23</v>
      </c>
      <c r="F28" s="140"/>
      <c r="G28" s="141"/>
      <c r="H28" s="11" t="s">
        <v>731</v>
      </c>
      <c r="I28" s="14">
        <f t="shared" si="0"/>
        <v>0.79</v>
      </c>
      <c r="J28" s="14">
        <v>0.79</v>
      </c>
      <c r="K28" s="109">
        <f t="shared" si="1"/>
        <v>3.95</v>
      </c>
      <c r="L28" s="115"/>
    </row>
    <row r="29" spans="1:12" ht="24" customHeight="1">
      <c r="A29" s="114"/>
      <c r="B29" s="107">
        <f>'Tax Invoice'!D25</f>
        <v>10</v>
      </c>
      <c r="C29" s="10" t="s">
        <v>730</v>
      </c>
      <c r="D29" s="10" t="s">
        <v>730</v>
      </c>
      <c r="E29" s="118" t="s">
        <v>25</v>
      </c>
      <c r="F29" s="140"/>
      <c r="G29" s="141"/>
      <c r="H29" s="11" t="s">
        <v>731</v>
      </c>
      <c r="I29" s="14">
        <f t="shared" si="0"/>
        <v>0.79</v>
      </c>
      <c r="J29" s="14">
        <v>0.79</v>
      </c>
      <c r="K29" s="109">
        <f t="shared" si="1"/>
        <v>7.9</v>
      </c>
      <c r="L29" s="115"/>
    </row>
    <row r="30" spans="1:12" ht="24" customHeight="1">
      <c r="A30" s="114"/>
      <c r="B30" s="107">
        <f>'Tax Invoice'!D26</f>
        <v>10</v>
      </c>
      <c r="C30" s="10" t="s">
        <v>730</v>
      </c>
      <c r="D30" s="10" t="s">
        <v>730</v>
      </c>
      <c r="E30" s="118" t="s">
        <v>26</v>
      </c>
      <c r="F30" s="140"/>
      <c r="G30" s="141"/>
      <c r="H30" s="11" t="s">
        <v>731</v>
      </c>
      <c r="I30" s="14">
        <f t="shared" si="0"/>
        <v>0.79</v>
      </c>
      <c r="J30" s="14">
        <v>0.79</v>
      </c>
      <c r="K30" s="109">
        <f t="shared" si="1"/>
        <v>7.9</v>
      </c>
      <c r="L30" s="115"/>
    </row>
    <row r="31" spans="1:12" ht="24" customHeight="1">
      <c r="A31" s="114"/>
      <c r="B31" s="107">
        <f>'Tax Invoice'!D27</f>
        <v>10</v>
      </c>
      <c r="C31" s="10" t="s">
        <v>75</v>
      </c>
      <c r="D31" s="10" t="s">
        <v>75</v>
      </c>
      <c r="E31" s="118" t="s">
        <v>25</v>
      </c>
      <c r="F31" s="140"/>
      <c r="G31" s="141"/>
      <c r="H31" s="11" t="s">
        <v>648</v>
      </c>
      <c r="I31" s="14">
        <f t="shared" si="0"/>
        <v>0.74</v>
      </c>
      <c r="J31" s="14">
        <v>0.74</v>
      </c>
      <c r="K31" s="109">
        <f t="shared" si="1"/>
        <v>7.4</v>
      </c>
      <c r="L31" s="115"/>
    </row>
    <row r="32" spans="1:12" ht="24" customHeight="1">
      <c r="A32" s="114"/>
      <c r="B32" s="107">
        <f>'Tax Invoice'!D28</f>
        <v>10</v>
      </c>
      <c r="C32" s="10" t="s">
        <v>75</v>
      </c>
      <c r="D32" s="10" t="s">
        <v>75</v>
      </c>
      <c r="E32" s="118" t="s">
        <v>26</v>
      </c>
      <c r="F32" s="140"/>
      <c r="G32" s="141"/>
      <c r="H32" s="11" t="s">
        <v>648</v>
      </c>
      <c r="I32" s="14">
        <f t="shared" si="0"/>
        <v>0.74</v>
      </c>
      <c r="J32" s="14">
        <v>0.74</v>
      </c>
      <c r="K32" s="109">
        <f t="shared" si="1"/>
        <v>7.4</v>
      </c>
      <c r="L32" s="115"/>
    </row>
    <row r="33" spans="1:12" ht="36" customHeight="1">
      <c r="A33" s="114"/>
      <c r="B33" s="107">
        <f>'Tax Invoice'!D29</f>
        <v>5</v>
      </c>
      <c r="C33" s="10" t="s">
        <v>732</v>
      </c>
      <c r="D33" s="10" t="s">
        <v>739</v>
      </c>
      <c r="E33" s="118" t="s">
        <v>572</v>
      </c>
      <c r="F33" s="140"/>
      <c r="G33" s="141"/>
      <c r="H33" s="11" t="s">
        <v>733</v>
      </c>
      <c r="I33" s="14">
        <f t="shared" si="0"/>
        <v>1.49</v>
      </c>
      <c r="J33" s="14">
        <v>1.49</v>
      </c>
      <c r="K33" s="109">
        <f t="shared" si="1"/>
        <v>7.45</v>
      </c>
      <c r="L33" s="115"/>
    </row>
    <row r="34" spans="1:12" ht="36" hidden="1" customHeight="1">
      <c r="A34" s="114"/>
      <c r="B34" s="132">
        <f>'Tax Invoice'!D30</f>
        <v>0</v>
      </c>
      <c r="C34" s="133" t="s">
        <v>732</v>
      </c>
      <c r="D34" s="133" t="s">
        <v>740</v>
      </c>
      <c r="E34" s="134" t="s">
        <v>734</v>
      </c>
      <c r="F34" s="150"/>
      <c r="G34" s="151"/>
      <c r="H34" s="135" t="s">
        <v>733</v>
      </c>
      <c r="I34" s="136">
        <f t="shared" si="0"/>
        <v>1.65</v>
      </c>
      <c r="J34" s="136">
        <v>1.65</v>
      </c>
      <c r="K34" s="137">
        <f t="shared" si="1"/>
        <v>0</v>
      </c>
      <c r="L34" s="115"/>
    </row>
    <row r="35" spans="1:12" ht="36" customHeight="1">
      <c r="A35" s="114"/>
      <c r="B35" s="108">
        <f>'Tax Invoice'!D31</f>
        <v>10</v>
      </c>
      <c r="C35" s="12" t="s">
        <v>732</v>
      </c>
      <c r="D35" s="12" t="s">
        <v>741</v>
      </c>
      <c r="E35" s="119" t="s">
        <v>735</v>
      </c>
      <c r="F35" s="152"/>
      <c r="G35" s="153"/>
      <c r="H35" s="13" t="s">
        <v>733</v>
      </c>
      <c r="I35" s="15">
        <f t="shared" si="0"/>
        <v>1.95</v>
      </c>
      <c r="J35" s="15">
        <v>1.95</v>
      </c>
      <c r="K35" s="110">
        <f t="shared" si="1"/>
        <v>19.5</v>
      </c>
      <c r="L35" s="115"/>
    </row>
    <row r="36" spans="1:12" ht="12.75" customHeight="1">
      <c r="A36" s="114"/>
      <c r="B36" s="126"/>
      <c r="C36" s="126"/>
      <c r="D36" s="126"/>
      <c r="E36" s="126"/>
      <c r="F36" s="126"/>
      <c r="G36" s="126"/>
      <c r="H36" s="126"/>
      <c r="I36" s="127" t="s">
        <v>255</v>
      </c>
      <c r="J36" s="127" t="s">
        <v>255</v>
      </c>
      <c r="K36" s="128">
        <f>SUM(K22:K35)</f>
        <v>136.13</v>
      </c>
      <c r="L36" s="115"/>
    </row>
    <row r="37" spans="1:12" ht="12.75" customHeight="1">
      <c r="A37" s="114"/>
      <c r="B37" s="126"/>
      <c r="C37" s="126"/>
      <c r="D37" s="126"/>
      <c r="E37" s="126"/>
      <c r="F37" s="126"/>
      <c r="G37" s="126"/>
      <c r="H37" s="126"/>
      <c r="I37" s="127" t="s">
        <v>710</v>
      </c>
      <c r="J37" s="127" t="s">
        <v>184</v>
      </c>
      <c r="K37" s="128">
        <v>0</v>
      </c>
      <c r="L37" s="115"/>
    </row>
    <row r="38" spans="1:12" ht="12.75" hidden="1" customHeight="1" outlineLevel="1">
      <c r="A38" s="114"/>
      <c r="B38" s="126"/>
      <c r="C38" s="126"/>
      <c r="D38" s="126"/>
      <c r="E38" s="126"/>
      <c r="F38" s="126"/>
      <c r="G38" s="126"/>
      <c r="H38" s="126"/>
      <c r="I38" s="127" t="s">
        <v>185</v>
      </c>
      <c r="J38" s="127" t="s">
        <v>185</v>
      </c>
      <c r="K38" s="128">
        <f>Invoice!J38</f>
        <v>0</v>
      </c>
      <c r="L38" s="115"/>
    </row>
    <row r="39" spans="1:12" ht="12.75" customHeight="1" collapsed="1">
      <c r="A39" s="114"/>
      <c r="B39" s="126"/>
      <c r="C39" s="126"/>
      <c r="D39" s="126"/>
      <c r="E39" s="126"/>
      <c r="F39" s="126"/>
      <c r="G39" s="126"/>
      <c r="H39" s="126"/>
      <c r="I39" s="127" t="s">
        <v>257</v>
      </c>
      <c r="J39" s="127" t="s">
        <v>257</v>
      </c>
      <c r="K39" s="128">
        <f>SUM(K36:K38)</f>
        <v>136.13</v>
      </c>
      <c r="L39" s="115"/>
    </row>
    <row r="40" spans="1:12" ht="12.75" customHeight="1">
      <c r="A40" s="6"/>
      <c r="B40" s="7"/>
      <c r="C40" s="7"/>
      <c r="D40" s="7"/>
      <c r="E40" s="7"/>
      <c r="F40" s="7"/>
      <c r="G40" s="7"/>
      <c r="H40" s="7" t="s">
        <v>746</v>
      </c>
      <c r="I40" s="7"/>
      <c r="J40" s="7"/>
      <c r="K40" s="7"/>
      <c r="L40" s="8"/>
    </row>
    <row r="41" spans="1:12" ht="12.75" customHeight="1"/>
    <row r="42" spans="1:12" ht="12.75" customHeight="1"/>
    <row r="43" spans="1:12" ht="12.75" customHeight="1"/>
    <row r="44" spans="1:12" ht="12.75" customHeight="1"/>
    <row r="45" spans="1:12" ht="12.75" customHeight="1"/>
    <row r="46" spans="1:12" ht="12.75" customHeight="1"/>
    <row r="47" spans="1:12" ht="12.75" customHeight="1"/>
  </sheetData>
  <mergeCells count="18">
    <mergeCell ref="K10:K11"/>
    <mergeCell ref="K14:K15"/>
    <mergeCell ref="F33:G33"/>
    <mergeCell ref="F34:G34"/>
    <mergeCell ref="F35:G35"/>
    <mergeCell ref="F30:G30"/>
    <mergeCell ref="F31:G31"/>
    <mergeCell ref="F32:G32"/>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152.63</v>
      </c>
      <c r="O2" s="21" t="s">
        <v>259</v>
      </c>
    </row>
    <row r="3" spans="1:15" s="21" customFormat="1" ht="15" customHeight="1" thickBot="1">
      <c r="A3" s="22" t="s">
        <v>151</v>
      </c>
      <c r="G3" s="28">
        <v>45193</v>
      </c>
      <c r="H3" s="29"/>
      <c r="N3" s="21">
        <v>152.63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Goddess Ink</v>
      </c>
      <c r="B10" s="37"/>
      <c r="C10" s="37"/>
      <c r="D10" s="37"/>
      <c r="F10" s="38" t="str">
        <f>'Copy paste to Here'!B10</f>
        <v>Goddess Ink</v>
      </c>
      <c r="G10" s="39"/>
      <c r="H10" s="40"/>
      <c r="K10" s="95" t="s">
        <v>276</v>
      </c>
      <c r="L10" s="35" t="s">
        <v>276</v>
      </c>
      <c r="M10" s="21">
        <v>1</v>
      </c>
    </row>
    <row r="11" spans="1:15" s="21" customFormat="1" ht="15.75" thickBot="1">
      <c r="A11" s="41" t="str">
        <f>'Copy paste to Here'!G11</f>
        <v>Jonathan Randolph</v>
      </c>
      <c r="B11" s="42"/>
      <c r="C11" s="42"/>
      <c r="D11" s="42"/>
      <c r="F11" s="43" t="str">
        <f>'Copy paste to Here'!B11</f>
        <v>Jonathan Randolph</v>
      </c>
      <c r="G11" s="44"/>
      <c r="H11" s="45"/>
      <c r="K11" s="93" t="s">
        <v>158</v>
      </c>
      <c r="L11" s="46" t="s">
        <v>159</v>
      </c>
      <c r="M11" s="21">
        <f>VLOOKUP(G3,[1]Sheet1!$A$9:$I$7290,2,FALSE)</f>
        <v>35.869999999999997</v>
      </c>
    </row>
    <row r="12" spans="1:15" s="21" customFormat="1" ht="15.75" thickBot="1">
      <c r="A12" s="41" t="str">
        <f>'Copy paste to Here'!G12</f>
        <v>600 n lovers ln</v>
      </c>
      <c r="B12" s="42"/>
      <c r="C12" s="42"/>
      <c r="D12" s="42"/>
      <c r="E12" s="89"/>
      <c r="F12" s="43" t="str">
        <f>'Copy paste to Here'!B12</f>
        <v>600 n lovers ln</v>
      </c>
      <c r="G12" s="44"/>
      <c r="H12" s="45"/>
      <c r="K12" s="93" t="s">
        <v>160</v>
      </c>
      <c r="L12" s="46" t="s">
        <v>133</v>
      </c>
      <c r="M12" s="21">
        <f>VLOOKUP(G3,[1]Sheet1!$A$9:$I$7290,3,FALSE)</f>
        <v>37.99</v>
      </c>
    </row>
    <row r="13" spans="1:15" s="21" customFormat="1" ht="15.75" thickBot="1">
      <c r="A13" s="41" t="str">
        <f>'Copy paste to Here'!G13</f>
        <v>76528 gatesville</v>
      </c>
      <c r="B13" s="42"/>
      <c r="C13" s="42"/>
      <c r="D13" s="42"/>
      <c r="E13" s="111" t="s">
        <v>159</v>
      </c>
      <c r="F13" s="43" t="str">
        <f>'Copy paste to Here'!B13</f>
        <v>76528 gatesville</v>
      </c>
      <c r="G13" s="44"/>
      <c r="H13" s="45"/>
      <c r="K13" s="93" t="s">
        <v>161</v>
      </c>
      <c r="L13" s="46" t="s">
        <v>162</v>
      </c>
      <c r="M13" s="113">
        <f>VLOOKUP(G3,[1]Sheet1!$A$9:$I$7290,4,FALSE)</f>
        <v>43.72</v>
      </c>
    </row>
    <row r="14" spans="1:15" s="21" customFormat="1" ht="15.75" thickBot="1">
      <c r="A14" s="41" t="str">
        <f>'Copy paste to Here'!G14</f>
        <v>United States</v>
      </c>
      <c r="B14" s="42"/>
      <c r="C14" s="42"/>
      <c r="D14" s="42"/>
      <c r="E14" s="111">
        <f>VLOOKUP(J9,$L$10:$M$17,2,FALSE)</f>
        <v>35.869999999999997</v>
      </c>
      <c r="F14" s="43" t="str">
        <f>'Copy paste to Here'!B14</f>
        <v>United States</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48">
      <c r="A18" s="56" t="str">
        <f>IF((LEN('Copy paste to Here'!G22))&gt;5,((CONCATENATE('Copy paste to Here'!G22," &amp; ",'Copy paste to Here'!D22,"  &amp;  ",'Copy paste to Here'!E22))),"Empty Cell")</f>
        <v>Piercing supplies: Assortment of 12 to 250 pcs. of EO gas sterilized piercing: surgical steel belly bananas, 14g (1.6mm) with a 5 &amp; 8mm jewel ball &amp; Quantity In Bulk: Size 8mm Quantity 24 pcs  &amp;  Crystal Color: AB</v>
      </c>
      <c r="B18" s="57" t="str">
        <f>'Copy paste to Here'!C22</f>
        <v>BLK484</v>
      </c>
      <c r="C18" s="57" t="s">
        <v>736</v>
      </c>
      <c r="D18" s="58">
        <f>Invoice!B22</f>
        <v>1</v>
      </c>
      <c r="E18" s="59">
        <f>'Shipping Invoice'!J22*$N$1</f>
        <v>30.03</v>
      </c>
      <c r="F18" s="59">
        <f>D18*E18</f>
        <v>30.03</v>
      </c>
      <c r="G18" s="60">
        <f>E18*$E$14</f>
        <v>1077.1760999999999</v>
      </c>
      <c r="H18" s="61">
        <f>D18*G18</f>
        <v>1077.1760999999999</v>
      </c>
    </row>
    <row r="19" spans="1:13" s="62" customFormat="1" ht="36">
      <c r="A19" s="112" t="str">
        <f>IF((LEN('Copy paste to Here'!G23))&gt;5,((CONCATENATE('Copy paste to Here'!G23," &amp; ",'Copy paste to Here'!D23,"  &amp;  ",'Copy paste to Here'!E23))),"Empty Cell")</f>
        <v>Eo gas sterilized single use piercing clamp: Rounded slotted top forceps &amp; Packing Option: Sold in Box of 10 pcs. without Acha Logo  &amp;  Color: Pink</v>
      </c>
      <c r="B19" s="57" t="str">
        <f>'Copy paste to Here'!C23</f>
        <v>CLAMPB</v>
      </c>
      <c r="C19" s="57" t="s">
        <v>737</v>
      </c>
      <c r="D19" s="58">
        <f>Invoice!B23</f>
        <v>1</v>
      </c>
      <c r="E19" s="59">
        <f>'Shipping Invoice'!J23*$N$1</f>
        <v>12</v>
      </c>
      <c r="F19" s="59">
        <f t="shared" ref="F19:F82" si="0">D19*E19</f>
        <v>12</v>
      </c>
      <c r="G19" s="60">
        <f t="shared" ref="G19:G82" si="1">E19*$E$14</f>
        <v>430.43999999999994</v>
      </c>
      <c r="H19" s="63">
        <f t="shared" ref="H19:H82" si="2">D19*G19</f>
        <v>430.43999999999994</v>
      </c>
    </row>
    <row r="20" spans="1:13" s="62" customFormat="1" ht="36">
      <c r="A20" s="56" t="str">
        <f>IF((LEN('Copy paste to Here'!G24))&gt;5,((CONCATENATE('Copy paste to Here'!G24," &amp; ",'Copy paste to Here'!D24,"  &amp;  ",'Copy paste to Here'!E24))),"Empty Cell")</f>
        <v>EO gas sterilized high polished titanium G23 nipple barbells, 1.6mm (14g) with 4mm balls / 12 to 250 pcs per pack. &amp; Length: 12mm  &amp;  Quantity In Bulk: 12 pcs.</v>
      </c>
      <c r="B20" s="57" t="str">
        <f>'Copy paste to Here'!C24</f>
        <v>UBLK673</v>
      </c>
      <c r="C20" s="57" t="s">
        <v>738</v>
      </c>
      <c r="D20" s="58">
        <f>Invoice!B24</f>
        <v>1</v>
      </c>
      <c r="E20" s="59">
        <f>'Shipping Invoice'!J24*$N$1</f>
        <v>21.05</v>
      </c>
      <c r="F20" s="59">
        <f t="shared" si="0"/>
        <v>21.05</v>
      </c>
      <c r="G20" s="60">
        <f t="shared" si="1"/>
        <v>755.06349999999998</v>
      </c>
      <c r="H20" s="63">
        <f t="shared" si="2"/>
        <v>755.06349999999998</v>
      </c>
    </row>
    <row r="21" spans="1:13" s="62" customFormat="1" ht="24">
      <c r="A21" s="56" t="str">
        <f>IF((LEN('Copy paste to Here'!G25))&gt;5,((CONCATENATE('Copy paste to Here'!G25," &amp; ",'Copy paste to Here'!D25,"  &amp;  ",'Copy paste to Here'!E25))),"Empty Cell")</f>
        <v xml:space="preserve">EO gas sterilized 316L steel industrial barbell, 1.2mm (16g) with two 4mm balls &amp; Length: 32mm  &amp;  </v>
      </c>
      <c r="B21" s="57" t="str">
        <f>'Copy paste to Here'!C25</f>
        <v>ZBBINDS</v>
      </c>
      <c r="C21" s="57" t="s">
        <v>728</v>
      </c>
      <c r="D21" s="58">
        <f>Invoice!B25</f>
        <v>5</v>
      </c>
      <c r="E21" s="59">
        <f>'Shipping Invoice'!J25*$N$1</f>
        <v>0.77</v>
      </c>
      <c r="F21" s="59">
        <f t="shared" si="0"/>
        <v>3.85</v>
      </c>
      <c r="G21" s="60">
        <f t="shared" si="1"/>
        <v>27.619899999999998</v>
      </c>
      <c r="H21" s="63">
        <f t="shared" si="2"/>
        <v>138.09949999999998</v>
      </c>
    </row>
    <row r="22" spans="1:13" s="62" customFormat="1" ht="24">
      <c r="A22" s="56" t="str">
        <f>IF((LEN('Copy paste to Here'!G26))&gt;5,((CONCATENATE('Copy paste to Here'!G26," &amp; ",'Copy paste to Here'!D26,"  &amp;  ",'Copy paste to Here'!E26))),"Empty Cell")</f>
        <v xml:space="preserve">EO gas sterilized 316L steel industrial barbell, 1.2mm (16g) with two 4mm balls &amp; Length: 35mm  &amp;  </v>
      </c>
      <c r="B22" s="57" t="str">
        <f>'Copy paste to Here'!C26</f>
        <v>ZBBINDS</v>
      </c>
      <c r="C22" s="57" t="s">
        <v>728</v>
      </c>
      <c r="D22" s="58">
        <f>Invoice!B26</f>
        <v>5</v>
      </c>
      <c r="E22" s="59">
        <f>'Shipping Invoice'!J26*$N$1</f>
        <v>0.77</v>
      </c>
      <c r="F22" s="59">
        <f t="shared" si="0"/>
        <v>3.85</v>
      </c>
      <c r="G22" s="60">
        <f t="shared" si="1"/>
        <v>27.619899999999998</v>
      </c>
      <c r="H22" s="63">
        <f t="shared" si="2"/>
        <v>138.09949999999998</v>
      </c>
    </row>
    <row r="23" spans="1:13" s="62" customFormat="1" ht="24">
      <c r="A23" s="56" t="str">
        <f>IF((LEN('Copy paste to Here'!G27))&gt;5,((CONCATENATE('Copy paste to Here'!G27," &amp; ",'Copy paste to Here'!D27,"  &amp;  ",'Copy paste to Here'!E27))),"Empty Cell")</f>
        <v xml:space="preserve">EO gas sterilized 316L steel industrial barbell, 1.2mm (16g) with two 4mm balls &amp; Length: 38mm  &amp;  </v>
      </c>
      <c r="B23" s="57" t="str">
        <f>'Copy paste to Here'!C27</f>
        <v>ZBBINDS</v>
      </c>
      <c r="C23" s="57" t="s">
        <v>728</v>
      </c>
      <c r="D23" s="58">
        <f>Invoice!B27</f>
        <v>5</v>
      </c>
      <c r="E23" s="59">
        <f>'Shipping Invoice'!J27*$N$1</f>
        <v>0.77</v>
      </c>
      <c r="F23" s="59">
        <f t="shared" si="0"/>
        <v>3.85</v>
      </c>
      <c r="G23" s="60">
        <f t="shared" si="1"/>
        <v>27.619899999999998</v>
      </c>
      <c r="H23" s="63">
        <f t="shared" si="2"/>
        <v>138.09949999999998</v>
      </c>
    </row>
    <row r="24" spans="1:13" s="62" customFormat="1" ht="24">
      <c r="A24" s="56" t="str">
        <f>IF((LEN('Copy paste to Here'!G28))&gt;5,((CONCATENATE('Copy paste to Here'!G28," &amp; ",'Copy paste to Here'!D28,"  &amp;  ",'Copy paste to Here'!E28))),"Empty Cell")</f>
        <v xml:space="preserve">EO gas sterilized 316L steel circular barbell, 1mm (18g) with two 3mm balls &amp; Length: 6mm  &amp;  </v>
      </c>
      <c r="B24" s="57" t="str">
        <f>'Copy paste to Here'!C28</f>
        <v>ZCB18B3</v>
      </c>
      <c r="C24" s="57" t="s">
        <v>730</v>
      </c>
      <c r="D24" s="58">
        <f>Invoice!B28</f>
        <v>5</v>
      </c>
      <c r="E24" s="59">
        <f>'Shipping Invoice'!J28*$N$1</f>
        <v>0.79</v>
      </c>
      <c r="F24" s="59">
        <f t="shared" si="0"/>
        <v>3.95</v>
      </c>
      <c r="G24" s="60">
        <f t="shared" si="1"/>
        <v>28.337299999999999</v>
      </c>
      <c r="H24" s="63">
        <f t="shared" si="2"/>
        <v>141.6865</v>
      </c>
    </row>
    <row r="25" spans="1:13" s="62" customFormat="1" ht="24">
      <c r="A25" s="56" t="str">
        <f>IF((LEN('Copy paste to Here'!G29))&gt;5,((CONCATENATE('Copy paste to Here'!G29," &amp; ",'Copy paste to Here'!D29,"  &amp;  ",'Copy paste to Here'!E29))),"Empty Cell")</f>
        <v xml:space="preserve">EO gas sterilized 316L steel circular barbell, 1mm (18g) with two 3mm balls &amp; Length: 8mm  &amp;  </v>
      </c>
      <c r="B25" s="57" t="str">
        <f>'Copy paste to Here'!C29</f>
        <v>ZCB18B3</v>
      </c>
      <c r="C25" s="57" t="s">
        <v>730</v>
      </c>
      <c r="D25" s="58">
        <f>Invoice!B29</f>
        <v>10</v>
      </c>
      <c r="E25" s="59">
        <f>'Shipping Invoice'!J29*$N$1</f>
        <v>0.79</v>
      </c>
      <c r="F25" s="59">
        <f t="shared" si="0"/>
        <v>7.9</v>
      </c>
      <c r="G25" s="60">
        <f t="shared" si="1"/>
        <v>28.337299999999999</v>
      </c>
      <c r="H25" s="63">
        <f t="shared" si="2"/>
        <v>283.37299999999999</v>
      </c>
    </row>
    <row r="26" spans="1:13" s="62" customFormat="1" ht="24">
      <c r="A26" s="56" t="str">
        <f>IF((LEN('Copy paste to Here'!G30))&gt;5,((CONCATENATE('Copy paste to Here'!G30," &amp; ",'Copy paste to Here'!D30,"  &amp;  ",'Copy paste to Here'!E30))),"Empty Cell")</f>
        <v xml:space="preserve">EO gas sterilized 316L steel circular barbell, 1mm (18g) with two 3mm balls &amp; Length: 10mm  &amp;  </v>
      </c>
      <c r="B26" s="57" t="str">
        <f>'Copy paste to Here'!C30</f>
        <v>ZCB18B3</v>
      </c>
      <c r="C26" s="57" t="s">
        <v>730</v>
      </c>
      <c r="D26" s="58">
        <f>Invoice!B30</f>
        <v>10</v>
      </c>
      <c r="E26" s="59">
        <f>'Shipping Invoice'!J30*$N$1</f>
        <v>0.79</v>
      </c>
      <c r="F26" s="59">
        <f t="shared" si="0"/>
        <v>7.9</v>
      </c>
      <c r="G26" s="60">
        <f t="shared" si="1"/>
        <v>28.337299999999999</v>
      </c>
      <c r="H26" s="63">
        <f t="shared" si="2"/>
        <v>283.37299999999999</v>
      </c>
    </row>
    <row r="27" spans="1:13" s="62" customFormat="1" ht="24">
      <c r="A27" s="56" t="str">
        <f>IF((LEN('Copy paste to Here'!G31))&gt;5,((CONCATENATE('Copy paste to Here'!G31," &amp; ",'Copy paste to Here'!D31,"  &amp;  ",'Copy paste to Here'!E31))),"Empty Cell")</f>
        <v xml:space="preserve">EO gas sterilized piercing: 316L steel circular barbell, 16g (1.2mm) with two 3mm balls &amp; Length: 8mm  &amp;  </v>
      </c>
      <c r="B27" s="57" t="str">
        <f>'Copy paste to Here'!C31</f>
        <v>ZCBEB</v>
      </c>
      <c r="C27" s="57" t="s">
        <v>75</v>
      </c>
      <c r="D27" s="58">
        <f>Invoice!B31</f>
        <v>10</v>
      </c>
      <c r="E27" s="59">
        <f>'Shipping Invoice'!J31*$N$1</f>
        <v>0.74</v>
      </c>
      <c r="F27" s="59">
        <f t="shared" si="0"/>
        <v>7.4</v>
      </c>
      <c r="G27" s="60">
        <f t="shared" si="1"/>
        <v>26.543799999999997</v>
      </c>
      <c r="H27" s="63">
        <f t="shared" si="2"/>
        <v>265.43799999999999</v>
      </c>
    </row>
    <row r="28" spans="1:13" s="62" customFormat="1" ht="24">
      <c r="A28" s="56" t="str">
        <f>IF((LEN('Copy paste to Here'!G32))&gt;5,((CONCATENATE('Copy paste to Here'!G32," &amp; ",'Copy paste to Here'!D32,"  &amp;  ",'Copy paste to Here'!E32))),"Empty Cell")</f>
        <v xml:space="preserve">EO gas sterilized piercing: 316L steel circular barbell, 16g (1.2mm) with two 3mm balls &amp; Length: 10mm  &amp;  </v>
      </c>
      <c r="B28" s="57" t="str">
        <f>'Copy paste to Here'!C32</f>
        <v>ZCBEB</v>
      </c>
      <c r="C28" s="57" t="s">
        <v>75</v>
      </c>
      <c r="D28" s="58">
        <f>Invoice!B32</f>
        <v>10</v>
      </c>
      <c r="E28" s="59">
        <f>'Shipping Invoice'!J32*$N$1</f>
        <v>0.74</v>
      </c>
      <c r="F28" s="59">
        <f t="shared" si="0"/>
        <v>7.4</v>
      </c>
      <c r="G28" s="60">
        <f t="shared" si="1"/>
        <v>26.543799999999997</v>
      </c>
      <c r="H28" s="63">
        <f t="shared" si="2"/>
        <v>265.43799999999999</v>
      </c>
    </row>
    <row r="29" spans="1:13" s="62" customFormat="1" ht="36">
      <c r="A29" s="56" t="str">
        <f>IF((LEN('Copy paste to Here'!G33))&gt;5,((CONCATENATE('Copy paste to Here'!G33," &amp; ",'Copy paste to Here'!D33,"  &amp;  ",'Copy paste to Here'!E33))),"Empty Cell")</f>
        <v xml:space="preserve">One pair of EO gas sterilized stainless steel ear studs, 0.8mm (20g) with 2mm to 6mm prong set clear round Cubic Zirconia (CZ) stone &amp; Size: 3mm  &amp;  </v>
      </c>
      <c r="B29" s="57" t="str">
        <f>'Copy paste to Here'!C33</f>
        <v>ZERZ</v>
      </c>
      <c r="C29" s="57" t="s">
        <v>739</v>
      </c>
      <c r="D29" s="58">
        <f>Invoice!B33</f>
        <v>5</v>
      </c>
      <c r="E29" s="59">
        <f>'Shipping Invoice'!J33*$N$1</f>
        <v>1.49</v>
      </c>
      <c r="F29" s="59">
        <f t="shared" si="0"/>
        <v>7.45</v>
      </c>
      <c r="G29" s="60">
        <f t="shared" si="1"/>
        <v>53.446299999999994</v>
      </c>
      <c r="H29" s="63">
        <f t="shared" si="2"/>
        <v>267.23149999999998</v>
      </c>
    </row>
    <row r="30" spans="1:13" s="62" customFormat="1" ht="36">
      <c r="A30" s="56" t="str">
        <f>IF((LEN('Copy paste to Here'!G34))&gt;5,((CONCATENATE('Copy paste to Here'!G34," &amp; ",'Copy paste to Here'!D34,"  &amp;  ",'Copy paste to Here'!E34))),"Empty Cell")</f>
        <v xml:space="preserve">One pair of EO gas sterilized stainless steel ear studs, 0.8mm (20g) with 2mm to 6mm prong set clear round Cubic Zirconia (CZ) stone &amp; Size: 4mm  &amp;  </v>
      </c>
      <c r="B30" s="57" t="str">
        <f>'Copy paste to Here'!C34</f>
        <v>ZERZ</v>
      </c>
      <c r="C30" s="57" t="s">
        <v>740</v>
      </c>
      <c r="D30" s="58">
        <f>Invoice!B34</f>
        <v>0</v>
      </c>
      <c r="E30" s="59">
        <f>'Shipping Invoice'!J34*$N$1</f>
        <v>1.65</v>
      </c>
      <c r="F30" s="59">
        <f t="shared" si="0"/>
        <v>0</v>
      </c>
      <c r="G30" s="60">
        <f t="shared" si="1"/>
        <v>59.18549999999999</v>
      </c>
      <c r="H30" s="63">
        <f t="shared" si="2"/>
        <v>0</v>
      </c>
    </row>
    <row r="31" spans="1:13" s="62" customFormat="1" ht="36">
      <c r="A31" s="56" t="str">
        <f>IF((LEN('Copy paste to Here'!G35))&gt;5,((CONCATENATE('Copy paste to Here'!G35," &amp; ",'Copy paste to Here'!D35,"  &amp;  ",'Copy paste to Here'!E35))),"Empty Cell")</f>
        <v xml:space="preserve">One pair of EO gas sterilized stainless steel ear studs, 0.8mm (20g) with 2mm to 6mm prong set clear round Cubic Zirconia (CZ) stone &amp; Size: 5mm  &amp;  </v>
      </c>
      <c r="B31" s="57" t="str">
        <f>'Copy paste to Here'!C35</f>
        <v>ZERZ</v>
      </c>
      <c r="C31" s="57" t="s">
        <v>741</v>
      </c>
      <c r="D31" s="58">
        <f>Invoice!B35</f>
        <v>10</v>
      </c>
      <c r="E31" s="59">
        <f>'Shipping Invoice'!J35*$N$1</f>
        <v>1.95</v>
      </c>
      <c r="F31" s="59">
        <f t="shared" si="0"/>
        <v>19.5</v>
      </c>
      <c r="G31" s="60">
        <f t="shared" si="1"/>
        <v>69.9465</v>
      </c>
      <c r="H31" s="63">
        <f t="shared" si="2"/>
        <v>699.46500000000003</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136.13</v>
      </c>
      <c r="G1000" s="60"/>
      <c r="H1000" s="61">
        <f t="shared" ref="H1000:H1007" si="49">F1000*$E$14</f>
        <v>4882.9830999999995</v>
      </c>
    </row>
    <row r="1001" spans="1:8" s="62" customFormat="1">
      <c r="A1001" s="56" t="str">
        <f>'[2]Copy paste to Here'!T2</f>
        <v>SHIPPING HANDLING</v>
      </c>
      <c r="B1001" s="75"/>
      <c r="C1001" s="75"/>
      <c r="D1001" s="76"/>
      <c r="E1001" s="67"/>
      <c r="F1001" s="59">
        <f>Invoice!J37</f>
        <v>20</v>
      </c>
      <c r="G1001" s="60"/>
      <c r="H1001" s="61">
        <f t="shared" si="49"/>
        <v>717.4</v>
      </c>
    </row>
    <row r="1002" spans="1:8" s="62" customFormat="1" outlineLevel="1">
      <c r="A1002" s="56" t="str">
        <f>'[2]Copy paste to Here'!T3</f>
        <v>DISCOUNT</v>
      </c>
      <c r="B1002" s="75"/>
      <c r="C1002" s="75"/>
      <c r="D1002" s="76"/>
      <c r="E1002" s="67"/>
      <c r="F1002" s="59">
        <f>Invoice!J38</f>
        <v>0</v>
      </c>
      <c r="G1002" s="60"/>
      <c r="H1002" s="61">
        <f t="shared" si="49"/>
        <v>0</v>
      </c>
    </row>
    <row r="1003" spans="1:8" s="62" customFormat="1">
      <c r="A1003" s="56" t="str">
        <f>'[2]Copy paste to Here'!T4</f>
        <v>Total:</v>
      </c>
      <c r="B1003" s="75"/>
      <c r="C1003" s="75"/>
      <c r="D1003" s="76"/>
      <c r="E1003" s="67"/>
      <c r="F1003" s="59">
        <f>SUM(F1000:F1002)</f>
        <v>156.13</v>
      </c>
      <c r="G1003" s="60"/>
      <c r="H1003" s="61">
        <f t="shared" si="49"/>
        <v>5600.3830999999991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4882.9830999999995</v>
      </c>
    </row>
    <row r="1010" spans="1:8" s="21" customFormat="1">
      <c r="A1010" s="22"/>
      <c r="E1010" s="21" t="s">
        <v>177</v>
      </c>
      <c r="H1010" s="84">
        <f>(SUMIF($A$1000:$A$1008,"Total:",$H$1000:$H$1008))</f>
        <v>5600.3830999999991</v>
      </c>
    </row>
    <row r="1011" spans="1:8" s="21" customFormat="1">
      <c r="E1011" s="21" t="s">
        <v>178</v>
      </c>
      <c r="H1011" s="85">
        <f>H1013-H1012</f>
        <v>5234</v>
      </c>
    </row>
    <row r="1012" spans="1:8" s="21" customFormat="1">
      <c r="E1012" s="21" t="s">
        <v>179</v>
      </c>
      <c r="H1012" s="85">
        <f>ROUND((H1013*7)/107,2)</f>
        <v>366.38</v>
      </c>
    </row>
    <row r="1013" spans="1:8" s="21" customFormat="1">
      <c r="E1013" s="22" t="s">
        <v>180</v>
      </c>
      <c r="H1013" s="86">
        <f>ROUND((SUMIF($A$1000:$A$1008,"Total:",$H$1000:$H$1008)),2)</f>
        <v>5600.38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
  <sheetViews>
    <sheetView workbookViewId="0">
      <selection activeCell="A5" sqref="A5"/>
    </sheetView>
  </sheetViews>
  <sheetFormatPr defaultRowHeight="15"/>
  <sheetData>
    <row r="1" spans="1:1">
      <c r="A1" s="2" t="s">
        <v>736</v>
      </c>
    </row>
    <row r="2" spans="1:1">
      <c r="A2" s="2" t="s">
        <v>737</v>
      </c>
    </row>
    <row r="3" spans="1:1">
      <c r="A3" s="2" t="s">
        <v>738</v>
      </c>
    </row>
    <row r="4" spans="1:1">
      <c r="A4" s="2" t="s">
        <v>728</v>
      </c>
    </row>
    <row r="5" spans="1:1">
      <c r="A5" s="2" t="s">
        <v>728</v>
      </c>
    </row>
    <row r="6" spans="1:1">
      <c r="A6" s="2" t="s">
        <v>728</v>
      </c>
    </row>
    <row r="7" spans="1:1">
      <c r="A7" s="2" t="s">
        <v>730</v>
      </c>
    </row>
    <row r="8" spans="1:1">
      <c r="A8" s="2" t="s">
        <v>730</v>
      </c>
    </row>
    <row r="9" spans="1:1">
      <c r="A9" s="2" t="s">
        <v>730</v>
      </c>
    </row>
    <row r="10" spans="1:1">
      <c r="A10" s="2" t="s">
        <v>75</v>
      </c>
    </row>
    <row r="11" spans="1:1">
      <c r="A11" s="2" t="s">
        <v>75</v>
      </c>
    </row>
    <row r="12" spans="1:1">
      <c r="A12" s="2" t="s">
        <v>739</v>
      </c>
    </row>
    <row r="13" spans="1:1">
      <c r="A13" s="2" t="s">
        <v>740</v>
      </c>
    </row>
    <row r="14" spans="1:1">
      <c r="A14" s="2" t="s">
        <v>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2023-09-26T11:45:17Z</cp:lastPrinted>
  <dcterms:created xsi:type="dcterms:W3CDTF">2009-06-02T18:56:54Z</dcterms:created>
  <dcterms:modified xsi:type="dcterms:W3CDTF">2023-09-26T11:45:21Z</dcterms:modified>
</cp:coreProperties>
</file>