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334AAB3-CDAB-4315-9ACD-1173EAE3B84E}"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Invoice!$A$1:$K$35</definedName>
    <definedName name="_xlnm.Print_Area" localSheetId="2">'Shipping Invoice'!$A$1:$L$31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7" l="1"/>
  <c r="K14" i="7"/>
  <c r="K17" i="7"/>
  <c r="K10" i="7"/>
  <c r="I25" i="7"/>
  <c r="I24" i="7"/>
  <c r="N1" i="7"/>
  <c r="I23" i="7" s="1"/>
  <c r="N1" i="6"/>
  <c r="E21" i="6" s="1"/>
  <c r="F1002" i="6"/>
  <c r="F1001" i="6"/>
  <c r="D22" i="6"/>
  <c r="B26" i="7" s="1"/>
  <c r="D21" i="6"/>
  <c r="B25" i="7" s="1"/>
  <c r="D20" i="6"/>
  <c r="B24" i="7" s="1"/>
  <c r="D19" i="6"/>
  <c r="B23" i="7" s="1"/>
  <c r="D18" i="6"/>
  <c r="B22" i="7" s="1"/>
  <c r="G3" i="6"/>
  <c r="I26" i="5"/>
  <c r="I25" i="5"/>
  <c r="I24" i="5"/>
  <c r="I23" i="5"/>
  <c r="I22" i="5"/>
  <c r="J26" i="2"/>
  <c r="J27" i="2" s="1"/>
  <c r="J30" i="2" s="1"/>
  <c r="J25" i="2"/>
  <c r="J24" i="2"/>
  <c r="J23" i="2"/>
  <c r="J22" i="2"/>
  <c r="A1007" i="6"/>
  <c r="A1006" i="6"/>
  <c r="A1005" i="6"/>
  <c r="F1004" i="6"/>
  <c r="A1004" i="6"/>
  <c r="A1003" i="6"/>
  <c r="A1002" i="6"/>
  <c r="A1001" i="6"/>
  <c r="K23" i="7" l="1"/>
  <c r="I26" i="7"/>
  <c r="K26" i="7" s="1"/>
  <c r="K24" i="7"/>
  <c r="K25" i="7"/>
  <c r="I22" i="7"/>
  <c r="E19" i="6"/>
  <c r="E22" i="6"/>
  <c r="E18" i="6"/>
  <c r="E20" i="6"/>
  <c r="K22" i="7"/>
  <c r="K27" i="7" s="1"/>
  <c r="K30" i="7" s="1"/>
  <c r="B27" i="7"/>
  <c r="M11" i="6"/>
  <c r="I33" i="2" s="1"/>
  <c r="I34" i="2" l="1"/>
  <c r="I3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<sst xmlns="http://schemas.openxmlformats.org/spreadsheetml/2006/main" count="1948" uniqueCount="739">
  <si>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</si>
  <si>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</si>
  <si>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</si>
  <si>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</si>
  <si>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</si>
  <si>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</si>
  <si>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</si>
  <si>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</si>
  <si>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</si>
  <si>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</si>
  <si>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</si>
  <si>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</si>
  <si>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</si>
  <si>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</si>
  <si>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</si>
  <si>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</si>
  <si>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</si>
  <si>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</si>
  <si>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</si>
  <si>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</si>
  <si>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</si>
  <si>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</si>
  <si>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</si>
  <si>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</si>
  <si>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</si>
  <si>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</si>
  <si>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</si>
  <si>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</si>
  <si>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</si>
  <si>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</si>
  <si>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</si>
  <si>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</si>
  <si>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</si>
  <si>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</si>
  <si>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</si>
  <si>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</si>
  <si>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</si>
  <si>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</si>
  <si>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</si>
  <si>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</si>
  <si>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</si>
  <si>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</si>
  <si>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</si>
  <si>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</si>
  <si>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</si>
  <si>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</si>
  <si>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</si>
  <si>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</si>
  <si>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</si>
  <si>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</si>
  <si>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</si>
  <si>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</si>
  <si>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</si>
  <si>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</si>
  <si>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</si>
  <si>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</si>
  <si>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</si>
  <si>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</si>
  <si>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</si>
  <si>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</si>
  <si>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</si>
  <si>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</si>
  <si>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</si>
  <si>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</si>
  <si>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</si>
  <si>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</si>
  <si>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</si>
  <si>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</si>
  <si>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</si>
  <si>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</si>
  <si>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</si>
  <si>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</si>
  <si>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</si>
  <si>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</si>
  <si>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</si>
  <si>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</si>
  <si>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</si>
  <si>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</si>
  <si>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</si>
  <si>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</si>
  <si>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</si>
  <si>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</si>
  <si>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</si>
  <si>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</si>
  <si>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</si>
  <si>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</si>
  <si>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</si>
  <si>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</si>
  <si>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</si>
  <si>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</si>
  <si>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</si>
  <si>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</si>
  <si>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</si>
  <si>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</si>
  <si>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</si>
  <si>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</si>
  <si>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</si>
  <si>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</si>
  <si>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</si>
  <si>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</si>
  <si>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</si>
  <si>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</si>
  <si>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</si>
  <si>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</si>
  <si>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</si>
  <si>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</si>
  <si>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</si>
  <si>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</si>
  <si>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</si>
  <si>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</si>
  <si>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</si>
  <si>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</si>
  <si>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</si>
  <si>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</si>
  <si>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</si>
  <si>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</si>
  <si>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</si>
  <si>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</si>
  <si>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</si>
  <si>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</si>
  <si>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</si>
  <si>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</si>
  <si>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</si>
  <si>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</si>
  <si>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</si>
  <si>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</si>
  <si>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</si>
  <si>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</si>
  <si>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</si>
  <si>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</si>
  <si>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</si>
  <si>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</si>
  <si>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</si>
  <si>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</si>
  <si>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</si>
  <si>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</si>
  <si>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</si>
  <si>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</si>
  <si>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</si>
  <si>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</si>
  <si>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</si>
  <si>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</si>
  <si>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</si>
  <si>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</si>
  <si>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</si>
  <si>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</si>
  <si>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</si>
  <si>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</si>
  <si>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</si>
  <si>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</si>
  <si>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</si>
  <si>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</si>
  <si>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</si>
  <si>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</si>
  <si>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</si>
  <si>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</si>
  <si>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</si>
  <si>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</si>
  <si>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</si>
  <si>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</si>
  <si>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</si>
  <si>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</si>
  <si>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</si>
  <si>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</si>
  <si>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</si>
  <si>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</si>
  <si>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</si>
  <si>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</si>
  <si>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</si>
  <si>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</si>
  <si>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</si>
  <si>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</si>
  <si>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</si>
  <si>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</si>
  <si>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</si>
  <si>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</si>
  <si>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</si>
  <si>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</si>
  <si>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</si>
  <si>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</si>
  <si>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</si>
  <si>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</si>
  <si>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</si>
  <si>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</si>
  <si>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</si>
  <si>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</si>
  <si>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</si>
  <si>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</si>
  <si>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</si>
  <si>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</si>
  <si>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</si>
  <si>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</si>
  <si>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</si>
  <si>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</si>
  <si>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</si>
  <si>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</si>
  <si>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</si>
  <si>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</si>
  <si>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</si>
  <si>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</si>
  <si>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</si>
  <si>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</si>
  <si>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</si>
  <si>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</si>
  <si>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</si>
  <si>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</si>
  <si>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</si>
  <si>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</si>
  <si>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</si>
  <si>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</si>
  <si>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</si>
  <si>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</si>
  <si>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</si>
  <si>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</si>
  <si>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</si>
  <si>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</si>
  <si>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</si>
  <si>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</si>
  <si>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</si>
  <si>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</si>
  <si>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</si>
  <si>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</si>
  <si>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</si>
  <si>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</si>
  <si>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</si>
  <si>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</si>
  <si>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</si>
  <si>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</si>
  <si>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</si>
  <si>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</si>
  <si>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</si>
  <si>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</si>
  <si>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</si>
  <si>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</si>
  <si>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</si>
  <si>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</si>
  <si>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</si>
  <si>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</si>
  <si>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</si>
  <si>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</si>
  <si>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</si>
  <si>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</si>
  <si>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</si>
  <si>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</si>
  <si>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</si>
  <si>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</si>
  <si>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</si>
  <si>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</si>
  <si>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</si>
  <si>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</si>
  <si>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</si>
  <si>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</si>
  <si>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</si>
  <si>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</si>
  <si>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</si>
  <si>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</si>
  <si>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</si>
  <si>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</si>
  <si>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</si>
  <si>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</si>
  <si>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</si>
  <si>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</si>
  <si>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</si>
  <si>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</si>
  <si>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</si>
  <si>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</si>
  <si>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</si>
  <si>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</si>
  <si>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</si>
  <si>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</si>
  <si>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</si>
  <si>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</si>
  <si>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</si>
  <si>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</si>
  <si>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</si>
  <si>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</si>
  <si>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</si>
  <si>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</si>
  <si>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</si>
  <si>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</si>
  <si>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</si>
  <si>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</si>
  <si>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</si>
  <si>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</si>
  <si>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</si>
  <si>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</si>
  <si>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</si>
  <si>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</si>
  <si>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</si>
  <si>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</si>
  <si>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</si>
  <si>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</si>
  <si>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</si>
  <si>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</si>
  <si>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</si>
  <si>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</si>
  <si>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</si>
  <si>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</si>
  <si>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</si>
  <si>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</si>
  <si>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</si>
  <si>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</si>
  <si>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</si>
  <si>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</si>
  <si>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</si>
  <si>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</si>
  <si>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</si>
  <si>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</si>
  <si>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</si>
  <si>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</si>
  <si>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</si>
  <si>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</si>
  <si>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</si>
  <si>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</si>
  <si>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</si>
  <si>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</si>
  <si>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</si>
  <si>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</si>
  <si>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</si>
  <si>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</si>
  <si>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</si>
  <si>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</si>
  <si>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</si>
  <si>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</si>
  <si>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</si>
  <si>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</si>
  <si>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</si>
  <si>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</si>
  <si>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</si>
  <si>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</si>
  <si>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</si>
  <si>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</si>
  <si>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</si>
  <si>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</si>
  <si>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</si>
  <si>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</si>
  <si>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</si>
  <si>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</si>
  <si>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</si>
  <si>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</si>
  <si>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</si>
  <si>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</si>
  <si>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</si>
  <si>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</si>
  <si>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</si>
  <si>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</si>
  <si>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</si>
  <si>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</si>
  <si>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</si>
  <si>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</si>
  <si>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</si>
  <si>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</si>
  <si>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</si>
  <si>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</si>
  <si>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</si>
  <si>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</si>
  <si>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</si>
  <si>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</si>
  <si>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</si>
  <si>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</si>
  <si>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</si>
  <si>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</si>
  <si>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</si>
  <si>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</si>
  <si>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</si>
  <si>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</si>
  <si>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</si>
  <si>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</si>
  <si>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</si>
  <si>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</si>
  <si>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</si>
  <si>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</si>
  <si>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</si>
  <si>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</si>
  <si>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</si>
  <si>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</si>
  <si>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</si>
  <si>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</si>
  <si>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</si>
  <si>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</si>
  <si>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</si>
  <si>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</si>
  <si>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</si>
  <si>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</si>
  <si>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</si>
  <si>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</si>
  <si>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</si>
  <si>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</si>
  <si>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</si>
  <si>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</si>
  <si>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</si>
  <si>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</si>
  <si>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</si>
  <si>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</si>
  <si>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</si>
  <si>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</si>
  <si>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</si>
  <si>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</si>
  <si>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</si>
  <si>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</si>
  <si>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</si>
  <si>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</si>
  <si>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</si>
  <si>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</si>
  <si>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</si>
  <si>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</si>
  <si>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</si>
  <si>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</si>
  <si>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</si>
  <si>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</si>
  <si>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</si>
  <si>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</si>
  <si>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</si>
  <si>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</si>
  <si>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</si>
  <si>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</si>
  <si>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</si>
  <si>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</si>
  <si>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</si>
  <si>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</si>
  <si>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</si>
  <si>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</si>
  <si>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</si>
  <si>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</si>
  <si>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</si>
  <si>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</si>
  <si>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</si>
  <si>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</si>
  <si>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</si>
  <si>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</si>
  <si>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</si>
  <si>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</si>
  <si>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</si>
  <si>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</si>
  <si>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</si>
  <si>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</si>
  <si>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</si>
  <si>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</si>
  <si>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</si>
  <si>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</si>
  <si>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</si>
  <si>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</si>
  <si>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</si>
  <si>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</si>
  <si>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</si>
  <si>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</si>
  <si>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</si>
  <si>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</si>
  <si>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</si>
  <si>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</si>
  <si>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</si>
  <si>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</si>
  <si>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</si>
  <si>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</si>
  <si>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</si>
  <si>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</si>
  <si>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</si>
  <si>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</si>
  <si>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</si>
  <si>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</si>
  <si>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</si>
  <si>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</si>
  <si>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</si>
  <si>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</si>
  <si>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</si>
  <si>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</si>
  <si>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</si>
  <si>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</si>
  <si>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</si>
  <si>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</si>
  <si>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</si>
  <si>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</si>
  <si>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</si>
  <si>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</si>
  <si>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</si>
  <si>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</si>
  <si>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</si>
  <si>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</si>
  <si>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</si>
  <si>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</si>
  <si>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</si>
  <si>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</si>
  <si>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</si>
  <si>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</si>
  <si>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</si>
  <si>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</si>
  <si>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</si>
  <si>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</si>
  <si>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</si>
  <si>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</si>
  <si>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</si>
  <si>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</si>
  <si>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</si>
  <si>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</si>
  <si>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</si>
  <si>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</si>
  <si>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</si>
  <si>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</si>
  <si>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</si>
  <si>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</si>
  <si>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</si>
  <si>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</si>
  <si>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</si>
  <si>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</si>
  <si>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</si>
  <si>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</si>
  <si>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</si>
  <si>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</si>
  <si>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</si>
  <si>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</si>
  <si>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</si>
  <si>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</si>
  <si>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</si>
  <si>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</si>
  <si>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</si>
  <si>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</si>
  <si>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</si>
  <si>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</si>
  <si>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</si>
  <si>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</si>
  <si>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</si>
  <si>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</si>
  <si>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</si>
  <si>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</si>
  <si>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</si>
  <si>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</si>
  <si>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</si>
  <si>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</si>
  <si>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</si>
  <si>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</si>
  <si>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</si>
  <si>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</si>
  <si>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</si>
  <si>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</si>
  <si>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</si>
  <si>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</si>
  <si>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</si>
  <si>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</si>
  <si>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</si>
  <si>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</si>
  <si>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</si>
  <si>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</si>
  <si>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</si>
  <si>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</si>
  <si>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</si>
  <si>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</si>
  <si>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</si>
  <si>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</si>
  <si>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</si>
  <si>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</si>
  <si>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</si>
  <si>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</si>
  <si>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</si>
  <si>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</si>
  <si>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</si>
  <si>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</si>
  <si>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</si>
  <si>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</si>
  <si>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</si>
  <si>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</si>
  <si>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</si>
  <si>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</si>
  <si>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</si>
  <si>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</si>
  <si>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</si>
  <si>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</si>
  <si>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</si>
  <si>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</si>
  <si>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</si>
  <si>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</si>
  <si>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</si>
  <si>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</si>
  <si>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</si>
  <si>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</si>
  <si>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</si>
  <si>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</si>
  <si>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</si>
  <si>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</si>
  <si>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</si>
  <si>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</si>
  <si>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</si>
  <si>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</si>
  <si>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</si>
  <si>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</si>
  <si>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</si>
  <si>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</si>
  <si>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</si>
  <si>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</si>
  <si>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</si>
  <si>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</si>
  <si>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</si>
  <si>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</si>
  <si>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</si>
  <si>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</si>
  <si>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</si>
  <si>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</si>
  <si>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</si>
  <si>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</si>
  <si>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</si>
  <si>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</si>
  <si>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</si>
  <si>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</si>
  <si>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</si>
  <si>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</si>
  <si>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</si>
  <si>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</si>
  <si>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</si>
  <si>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</si>
  <si>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</si>
  <si>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</si>
  <si>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</si>
  <si>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</si>
  <si>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</si>
  <si>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</si>
  <si>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</si>
  <si>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</si>
  <si>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</si>
  <si>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</si>
  <si>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</si>
  <si>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</si>
  <si>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</si>
  <si>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</si>
  <si>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</si>
  <si>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</si>
  <si>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</si>
  <si>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</si>
  <si>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</si>
  <si>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</si>
  <si>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</si>
  <si>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</si>
  <si>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</si>
  <si>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</si>
  <si>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</si>
  <si>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</si>
  <si>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</si>
  <si>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</si>
  <si>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</si>
  <si>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</si>
  <si>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</si>
  <si>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</si>
  <si>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</si>
  <si>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</si>
  <si>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</si>
  <si>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</si>
  <si>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</si>
  <si>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</si>
  <si>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</si>
  <si>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</si>
  <si>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</si>
  <si>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</si>
  <si>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</si>
  <si>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</si>
  <si>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</si>
  <si>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</si>
  <si>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</si>
  <si>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</si>
  <si>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</si>
  <si>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</si>
  <si>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</si>
  <si>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</si>
  <si>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</si>
  <si>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</si>
  <si>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</si>
  <si>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</si>
  <si>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</si>
  <si>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</si>
  <si>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</si>
  <si>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</si>
  <si>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</si>
  <si>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</si>
  <si>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</si>
  <si>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</si>
  <si>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</si>
  <si>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</si>
  <si>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</si>
  <si>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</si>
  <si>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</si>
  <si>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</si>
  <si>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</si>
  <si>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</si>
  <si>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</si>
  <si>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</si>
  <si>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</si>
  <si>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</si>
  <si>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</si>
  <si>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</si>
  <si>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</si>
  <si>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</si>
  <si>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</si>
  <si>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</si>
  <si>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</si>
  <si>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</si>
  <si>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</si>
  <si>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</si>
  <si>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</si>
  <si>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</si>
  <si>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</si>
  <si>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</si>
  <si>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</si>
  <si>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</si>
  <si>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</si>
  <si>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</si>
  <si>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</si>
  <si>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</si>
  <si>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</si>
  <si>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</si>
  <si>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</si>
  <si>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</si>
  <si>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</si>
  <si>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Quantity In Bulk: 50 pcs.</t>
  </si>
  <si>
    <t>house of ink</t>
  </si>
  <si>
    <t>robert fulwider</t>
  </si>
  <si>
    <t>1026 w. north blvd</t>
  </si>
  <si>
    <t>34748 leesburg</t>
  </si>
  <si>
    <t>Tel: 2244301883</t>
  </si>
  <si>
    <t>Email: ta2d-jedi@live.com</t>
  </si>
  <si>
    <t>BLK468</t>
  </si>
  <si>
    <t>Piercing supplies: Assortment of 12 to 250 pcs. of EO gas sterilized piercing: surgical steel eyebrow bananas, 16g (1.2mm) with two 3mm balls</t>
  </si>
  <si>
    <t>BLK477</t>
  </si>
  <si>
    <t>Piercing supplies: Assortment of 12 to 250 pcs. of EO gas sterilized piercing: surgical steel tongue barbells, 14g (1.6mm) with two 6mm balls</t>
  </si>
  <si>
    <t>Quantity In Bulk: Size 8mm Quantity 50 pcs</t>
  </si>
  <si>
    <t>EO gas sterilized piercing: Surgical steel circular barbell, 1.2mm (16g) with two 3mm jewel balls, 12 to 250 pcs per pack</t>
  </si>
  <si>
    <t>BLK675</t>
  </si>
  <si>
    <t>EO gas sterilized, hand polished 316L steel hinged segment ring, 1.2mm (16g) / 12 to 250 pcs per bulk</t>
  </si>
  <si>
    <t>BLK468A</t>
  </si>
  <si>
    <t>BLK477A</t>
  </si>
  <si>
    <t>BLK487A</t>
  </si>
  <si>
    <t>BLK675D</t>
  </si>
  <si>
    <t>One Hundred Eighty Four and 03 cents USD</t>
  </si>
  <si>
    <t>Sura</t>
  </si>
  <si>
    <t>House of Ink</t>
  </si>
  <si>
    <t>Robert Fulwider</t>
  </si>
  <si>
    <t>1026 W. North Blvd</t>
  </si>
  <si>
    <t>34748 Leesburg, Florida</t>
  </si>
  <si>
    <t>Shipping cost to USA via DHL:</t>
  </si>
  <si>
    <t>GSP Eligible</t>
  </si>
  <si>
    <t xml:space="preserve">  HTS - A7117.19.9000: Imitation jewelry of base metal</t>
  </si>
  <si>
    <t xml:space="preserve">Shippig cost to USA via DHL : </t>
  </si>
  <si>
    <t>One Hundred Sixty Four and 03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</si>
</sst>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b/>
      <sz val="14"/>
      <color indexed="8"/>
      <name val="Arial"/>
      <family val="2"/>
    </font>
    <font>
      <sz val="11"/>
      <color theme="1"/>
      <name val="Calibri"/>
      <family val="2"/>
      <charset val="129"/>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3"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9" fontId="22" fillId="2" borderId="0" xfId="6" applyNumberFormat="1" applyFont="1" applyFill="1" applyBorder="1" applyAlignment="1" applyProtection="1">
      <alignment horizontal="center" vertical="center"/>
    </xf>
    <xf numFmtId="0" fontId="18" fillId="2" borderId="0" xfId="0" applyFont="1" applyFill="1" applyAlignment="1">
      <alignment vertic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83">
    <cellStyle name="Comma 2" xfId="7" xr:uid="{14692342-D594-4E03-9B69-FCA0C5296380}"/>
    <cellStyle name="Currency 10" xfId="8" xr:uid="{96246B79-64DA-4AEF-8DB1-19063EB08BDD}"/>
    <cellStyle name="Currency 10 2" xfId="9" xr:uid="{07583264-AB3A-4B9B-9585-A2972FD695B8}"/>
    <cellStyle name="Currency 10 3" xfId="10" xr:uid="{05EBD115-4B66-4E82-989F-8D423AD95A87}"/>
    <cellStyle name="Currency 11" xfId="11" xr:uid="{E907EE89-4431-4189-B3BB-E75EB6715A87}"/>
    <cellStyle name="Currency 11 2" xfId="12" xr:uid="{1F24A4F8-627C-46FD-B3B2-C74470410B1E}"/>
    <cellStyle name="Currency 11 3" xfId="13" xr:uid="{3255A2F8-FE0D-414A-92D3-2278A50D8068}"/>
    <cellStyle name="Currency 12" xfId="14" xr:uid="{5A730775-EAB0-4669-A9DA-6D98A7D4640F}"/>
    <cellStyle name="Currency 12 2" xfId="15" xr:uid="{D338DD2A-4B3C-420D-878F-075FFE3DE4D2}"/>
    <cellStyle name="Currency 13" xfId="16" xr:uid="{618066E5-9E0F-475B-9769-553A105D492B}"/>
    <cellStyle name="Currency 14" xfId="17" xr:uid="{B9EFC1C7-684E-4C53-B4B2-66B6F594C14B}"/>
    <cellStyle name="Currency 2" xfId="18" xr:uid="{86A93281-0592-4FBE-892B-265F1A0AC542}"/>
    <cellStyle name="Currency 2 2" xfId="19" xr:uid="{7A783040-2CF5-45B3-B0DE-96579FA37BE9}"/>
    <cellStyle name="Currency 2 2 2" xfId="20" xr:uid="{678388DA-57B5-4792-B46F-C74761B5C0BF}"/>
    <cellStyle name="Currency 2 2 2 2" xfId="21" xr:uid="{A54D0DF8-AC82-4DC3-9A7B-0EA56EBBD62B}"/>
    <cellStyle name="Currency 2 2 2 3" xfId="22" xr:uid="{0702C61C-1454-40A2-A1FA-826DE52F42E1}"/>
    <cellStyle name="Currency 2 3" xfId="23" xr:uid="{B0480800-6049-4BA2-8A9F-FC9AEEF445AC}"/>
    <cellStyle name="Currency 3" xfId="24" xr:uid="{897795A5-45F8-43FE-88D2-0D1D2587CA72}"/>
    <cellStyle name="Currency 3 2" xfId="25" xr:uid="{868DB8B9-EA2C-458D-A5EE-2D02E16947DD}"/>
    <cellStyle name="Currency 3 3" xfId="26" xr:uid="{E7464C2B-66D8-47CD-9B81-B0C08CBC7C30}"/>
    <cellStyle name="Currency 3 4" xfId="27" xr:uid="{50E3546A-9C57-4239-AA2C-B0B8A5CC3EDB}"/>
    <cellStyle name="Currency 4" xfId="28" xr:uid="{C0F1958C-3056-4EE2-9959-CE51DEA0F8BD}"/>
    <cellStyle name="Currency 4 2" xfId="29" xr:uid="{773B1103-7D02-4119-893B-559928A27F5C}"/>
    <cellStyle name="Currency 4 3" xfId="30" xr:uid="{1F233B5E-1D26-48BB-A0B6-0F0AA0AF4F65}"/>
    <cellStyle name="Currency 5" xfId="31" xr:uid="{BB1DD789-9AD0-43A0-AD51-01A796447E54}"/>
    <cellStyle name="Currency 5 2" xfId="32" xr:uid="{FA4E6040-59E7-4A36-BAF8-27AB2EC33402}"/>
    <cellStyle name="Currency 6" xfId="33" xr:uid="{AD7BCD3F-07E8-4423-8253-76BB86CC77C5}"/>
    <cellStyle name="Currency 7" xfId="34" xr:uid="{99CD2BFE-8E9A-418C-9A7B-F8E5A9D90F46}"/>
    <cellStyle name="Currency 7 2" xfId="35" xr:uid="{A5EB2D78-8BB8-4DA7-8023-03BC89E68A07}"/>
    <cellStyle name="Currency 8" xfId="36" xr:uid="{2D902E23-BB0C-4696-BB8A-0EEA77332F2A}"/>
    <cellStyle name="Currency 8 2" xfId="37" xr:uid="{1371D40D-7BED-4075-A1E3-03E58FB821A2}"/>
    <cellStyle name="Currency 8 3" xfId="38" xr:uid="{39FAB404-FA01-494F-A2EA-DF1712772BD1}"/>
    <cellStyle name="Currency 8 4" xfId="39" xr:uid="{F8077F8F-FD6F-4471-AD3B-78779193499A}"/>
    <cellStyle name="Currency 9" xfId="40" xr:uid="{3373D7CE-94CA-4E91-ACE5-CA8952BEA18E}"/>
    <cellStyle name="Currency 9 2" xfId="41" xr:uid="{E894FABE-537F-4D83-8E96-E036D3877BEC}"/>
    <cellStyle name="Currency 9 3" xfId="42" xr:uid="{0BF494D8-85A3-4E5C-B2E0-95CA8A2746E5}"/>
    <cellStyle name="Hyperlink 2" xfId="6" xr:uid="{6CFFD761-E1C4-4FFC-9C82-FDD569F38491}"/>
    <cellStyle name="Normal" xfId="0" builtinId="0"/>
    <cellStyle name="Normal 10" xfId="43" xr:uid="{C5E40FD3-807C-483D-A90C-367493E9E029}"/>
    <cellStyle name="Normal 11" xfId="44" xr:uid="{96810C10-CCD2-4116-B340-D6B333CEE750}"/>
    <cellStyle name="Normal 12" xfId="45" xr:uid="{8B00D174-61E0-44B3-8731-74569083B587}"/>
    <cellStyle name="Normal 13" xfId="46" xr:uid="{F403A107-B54E-46FF-A6AD-8496E31E76EE}"/>
    <cellStyle name="Normal 13 2" xfId="47" xr:uid="{2745CE62-7D68-4EF6-B73A-D1774972586D}"/>
    <cellStyle name="Normal 14" xfId="48" xr:uid="{AE06BA60-CFD9-48BE-B7F3-CB5793B4D9FF}"/>
    <cellStyle name="Normal 14 2" xfId="49" xr:uid="{7C55B316-0ADB-4E3E-B830-6F1F1C1F91AA}"/>
    <cellStyle name="Normal 14 2 2" xfId="50" xr:uid="{3FA4BEF6-8A07-4F34-A486-59F5E1BF50B8}"/>
    <cellStyle name="Normal 15" xfId="51" xr:uid="{83430285-19C9-48C1-A041-A0366BE7DC7F}"/>
    <cellStyle name="Normal 15 2" xfId="52" xr:uid="{E26C7835-AC60-4A96-ADE6-14A16A75B812}"/>
    <cellStyle name="Normal 16" xfId="53" xr:uid="{79CF6DC7-D07E-4A5E-B778-5EA7EDC37AEC}"/>
    <cellStyle name="Normal 17" xfId="54" xr:uid="{6B87536C-D4C4-4CD5-9657-5017777555F9}"/>
    <cellStyle name="Normal 18" xfId="55" xr:uid="{B0152A6F-367B-4A0A-85C2-438BDF69FDFB}"/>
    <cellStyle name="Normal 19" xfId="56" xr:uid="{EFF73D2A-0D52-48A4-9DB5-BE235638E862}"/>
    <cellStyle name="Normal 19 2" xfId="57" xr:uid="{B7BDC351-4770-46B0-B56F-A25C53D2B650}"/>
    <cellStyle name="Normal 2" xfId="3" xr:uid="{0035700C-F3A5-4A6F-B63A-5CE25669DEE2}"/>
    <cellStyle name="Normal 2 2" xfId="58" xr:uid="{C4076A8A-69D3-4472-8205-6B4D459AC1E1}"/>
    <cellStyle name="Normal 2 2 2" xfId="59" xr:uid="{2A4E1487-7E5B-4121-A409-6630DD28C051}"/>
    <cellStyle name="Normal 2 3" xfId="60" xr:uid="{999CC56B-661B-4999-9C84-5EF60FA5B29A}"/>
    <cellStyle name="Normal 2 3 2" xfId="61" xr:uid="{DFBF5E47-AF8B-4DBB-A51D-698324F15047}"/>
    <cellStyle name="Normal 2 3 3" xfId="62" xr:uid="{26061365-614D-4C82-977F-D2CE45167FFB}"/>
    <cellStyle name="Normal 2 3 4" xfId="63" xr:uid="{08E028AA-64AD-4861-A932-C548216B125E}"/>
    <cellStyle name="Normal 2 4" xfId="64" xr:uid="{402EC6EA-063C-4838-A1AE-1F675D81580D}"/>
    <cellStyle name="Normal 2 4 2" xfId="65" xr:uid="{F1B377F7-B519-447A-A740-9B8835842CFA}"/>
    <cellStyle name="Normal 20" xfId="66" xr:uid="{EAD12C11-758F-4A99-8E3A-4B1EA24E9A39}"/>
    <cellStyle name="Normal 21" xfId="67" xr:uid="{DF5F9B4F-5217-4B2D-A555-1750215F58AC}"/>
    <cellStyle name="Normal 3" xfId="2" xr:uid="{665067A7-73F8-4B7E-BFD2-7BB3B9468366}"/>
    <cellStyle name="Normal 3 2" xfId="68" xr:uid="{EFA1D43E-6191-4E58-AA86-2FD9FBB9046A}"/>
    <cellStyle name="Normal 3 2 2" xfId="69" xr:uid="{027CA8B6-B72E-4849-86BB-42C8E65F590D}"/>
    <cellStyle name="Normal 3 2 3" xfId="70" xr:uid="{91509289-4DBC-4EDF-B615-FC3F332A70A8}"/>
    <cellStyle name="Normal 3 3" xfId="71" xr:uid="{D6DA1DE2-0B40-48D8-B704-4B1299ABF67F}"/>
    <cellStyle name="Normal 4" xfId="72" xr:uid="{795191CB-10C1-4D8D-95E0-6E5AF3C050AB}"/>
    <cellStyle name="Normal 5" xfId="73" xr:uid="{CAC047A7-91F9-4593-8683-465FABC31B53}"/>
    <cellStyle name="Normal 5 2" xfId="74" xr:uid="{2FB95239-AC08-423B-9669-A9757C3D658B}"/>
    <cellStyle name="Normal 5 3" xfId="75" xr:uid="{A896330A-E9AF-40C2-9D8B-C5F8DC9906A8}"/>
    <cellStyle name="Normal 6" xfId="76" xr:uid="{05C3A114-BECD-44DF-9AB8-E021C303C424}"/>
    <cellStyle name="Normal 6 2" xfId="77" xr:uid="{EEA5DC7C-2D22-48A8-A503-83A6D22CF6F1}"/>
    <cellStyle name="Normal 7" xfId="78" xr:uid="{E3BF8633-A136-43BD-B611-9B175A4C4E41}"/>
    <cellStyle name="Normal 8" xfId="79" xr:uid="{4358E26C-BCCD-486F-9405-A962301E99D5}"/>
    <cellStyle name="Normal 9" xfId="80" xr:uid="{E80ECD77-D447-40E0-AD33-10CCCCBCB163}"/>
    <cellStyle name="Normal 9 2" xfId="81" xr:uid="{388A04A9-7A0A-4BB8-B4EC-DAAAC1F381CE}"/>
    <cellStyle name="Percent 2" xfId="82" xr:uid="{13D48D3E-C15C-4AEC-83E8-B7ED76BBAD0A}"/>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8"/>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730</v>
      </c>
      <c r="C10" s="120"/>
      <c r="D10" s="120"/>
      <c r="E10" s="120"/>
      <c r="F10" s="115"/>
      <c r="G10" s="116"/>
      <c r="H10" s="116" t="s">
        <v>730</v>
      </c>
      <c r="I10" s="120"/>
      <c r="J10" s="136">
        <v>51285</v>
      </c>
      <c r="K10" s="115"/>
    </row>
    <row r="11" spans="1:11">
      <c r="A11" s="114"/>
      <c r="B11" s="114" t="s">
        <v>731</v>
      </c>
      <c r="C11" s="120"/>
      <c r="D11" s="120"/>
      <c r="E11" s="120"/>
      <c r="F11" s="115"/>
      <c r="G11" s="116"/>
      <c r="H11" s="116" t="s">
        <v>731</v>
      </c>
      <c r="I11" s="120"/>
      <c r="J11" s="137"/>
      <c r="K11" s="115"/>
    </row>
    <row r="12" spans="1:11">
      <c r="A12" s="114"/>
      <c r="B12" s="114" t="s">
        <v>732</v>
      </c>
      <c r="C12" s="120"/>
      <c r="D12" s="120"/>
      <c r="E12" s="120"/>
      <c r="F12" s="115"/>
      <c r="G12" s="116"/>
      <c r="H12" s="116" t="s">
        <v>732</v>
      </c>
      <c r="I12" s="120"/>
      <c r="J12" s="120"/>
      <c r="K12" s="115"/>
    </row>
    <row r="13" spans="1:11">
      <c r="A13" s="114"/>
      <c r="B13" s="114" t="s">
        <v>733</v>
      </c>
      <c r="C13" s="120"/>
      <c r="D13" s="120"/>
      <c r="E13" s="120"/>
      <c r="F13" s="115"/>
      <c r="G13" s="116"/>
      <c r="H13" s="116" t="s">
        <v>733</v>
      </c>
      <c r="I13" s="120"/>
      <c r="J13" s="99" t="s">
        <v>11</v>
      </c>
      <c r="K13" s="115"/>
    </row>
    <row r="14" spans="1:11" ht="15" customHeight="1">
      <c r="A14" s="114"/>
      <c r="B14" s="114" t="s">
        <v>708</v>
      </c>
      <c r="C14" s="120"/>
      <c r="D14" s="120"/>
      <c r="E14" s="120"/>
      <c r="F14" s="115"/>
      <c r="G14" s="116"/>
      <c r="H14" s="116" t="s">
        <v>708</v>
      </c>
      <c r="I14" s="120"/>
      <c r="J14" s="138">
        <v>45173</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39846</v>
      </c>
      <c r="K16" s="115"/>
    </row>
    <row r="17" spans="1:11">
      <c r="A17" s="114"/>
      <c r="B17" s="120" t="s">
        <v>714</v>
      </c>
      <c r="C17" s="120"/>
      <c r="D17" s="120"/>
      <c r="E17" s="120"/>
      <c r="F17" s="120"/>
      <c r="G17" s="120"/>
      <c r="H17" s="120"/>
      <c r="I17" s="123" t="s">
        <v>143</v>
      </c>
      <c r="J17" s="129" t="s">
        <v>729</v>
      </c>
      <c r="K17" s="115"/>
    </row>
    <row r="18" spans="1:11" ht="18">
      <c r="A18" s="114"/>
      <c r="B18" s="120" t="s">
        <v>715</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0" t="s">
        <v>201</v>
      </c>
      <c r="G20" s="141"/>
      <c r="H20" s="100" t="s">
        <v>169</v>
      </c>
      <c r="I20" s="100" t="s">
        <v>202</v>
      </c>
      <c r="J20" s="100" t="s">
        <v>21</v>
      </c>
      <c r="K20" s="115"/>
    </row>
    <row r="21" spans="1:11">
      <c r="A21" s="114"/>
      <c r="B21" s="105"/>
      <c r="C21" s="105"/>
      <c r="D21" s="106"/>
      <c r="E21" s="106"/>
      <c r="F21" s="142"/>
      <c r="G21" s="143"/>
      <c r="H21" s="105" t="s">
        <v>141</v>
      </c>
      <c r="I21" s="105"/>
      <c r="J21" s="105"/>
      <c r="K21" s="115"/>
    </row>
    <row r="22" spans="1:11" ht="36">
      <c r="A22" s="114"/>
      <c r="B22" s="107">
        <v>1</v>
      </c>
      <c r="C22" s="10" t="s">
        <v>716</v>
      </c>
      <c r="D22" s="118" t="s">
        <v>724</v>
      </c>
      <c r="E22" s="118" t="s">
        <v>709</v>
      </c>
      <c r="F22" s="132" t="s">
        <v>25</v>
      </c>
      <c r="G22" s="133"/>
      <c r="H22" s="11" t="s">
        <v>717</v>
      </c>
      <c r="I22" s="14">
        <v>30.4</v>
      </c>
      <c r="J22" s="109">
        <f>I22*B22</f>
        <v>30.4</v>
      </c>
      <c r="K22" s="115"/>
    </row>
    <row r="23" spans="1:11" ht="36">
      <c r="A23" s="114"/>
      <c r="B23" s="107">
        <v>1</v>
      </c>
      <c r="C23" s="10" t="s">
        <v>718</v>
      </c>
      <c r="D23" s="118" t="s">
        <v>725</v>
      </c>
      <c r="E23" s="118" t="s">
        <v>709</v>
      </c>
      <c r="F23" s="132" t="s">
        <v>48</v>
      </c>
      <c r="G23" s="133"/>
      <c r="H23" s="11" t="s">
        <v>719</v>
      </c>
      <c r="I23" s="14">
        <v>33.729999999999997</v>
      </c>
      <c r="J23" s="109">
        <f>I23*B23</f>
        <v>33.729999999999997</v>
      </c>
      <c r="K23" s="115"/>
    </row>
    <row r="24" spans="1:11" ht="36">
      <c r="A24" s="114"/>
      <c r="B24" s="107">
        <v>1</v>
      </c>
      <c r="C24" s="10" t="s">
        <v>398</v>
      </c>
      <c r="D24" s="118" t="s">
        <v>726</v>
      </c>
      <c r="E24" s="118" t="s">
        <v>720</v>
      </c>
      <c r="F24" s="132" t="s">
        <v>210</v>
      </c>
      <c r="G24" s="133"/>
      <c r="H24" s="11" t="s">
        <v>721</v>
      </c>
      <c r="I24" s="14">
        <v>50.74</v>
      </c>
      <c r="J24" s="109">
        <f>I24*B24</f>
        <v>50.74</v>
      </c>
      <c r="K24" s="115"/>
    </row>
    <row r="25" spans="1:11" ht="24">
      <c r="A25" s="114"/>
      <c r="B25" s="107">
        <v>1</v>
      </c>
      <c r="C25" s="10" t="s">
        <v>722</v>
      </c>
      <c r="D25" s="118" t="s">
        <v>727</v>
      </c>
      <c r="E25" s="118" t="s">
        <v>26</v>
      </c>
      <c r="F25" s="132" t="s">
        <v>207</v>
      </c>
      <c r="G25" s="133"/>
      <c r="H25" s="11" t="s">
        <v>723</v>
      </c>
      <c r="I25" s="14">
        <v>24.58</v>
      </c>
      <c r="J25" s="109">
        <f>I25*B25</f>
        <v>24.58</v>
      </c>
      <c r="K25" s="115"/>
    </row>
    <row r="26" spans="1:11" ht="24">
      <c r="A26" s="114"/>
      <c r="B26" s="108">
        <v>1</v>
      </c>
      <c r="C26" s="12" t="s">
        <v>722</v>
      </c>
      <c r="D26" s="119" t="s">
        <v>727</v>
      </c>
      <c r="E26" s="119" t="s">
        <v>27</v>
      </c>
      <c r="F26" s="134" t="s">
        <v>207</v>
      </c>
      <c r="G26" s="135"/>
      <c r="H26" s="13" t="s">
        <v>723</v>
      </c>
      <c r="I26" s="15">
        <v>24.58</v>
      </c>
      <c r="J26" s="110">
        <f>I26*B26</f>
        <v>24.58</v>
      </c>
      <c r="K26" s="115"/>
    </row>
    <row r="27" spans="1:11">
      <c r="A27" s="114"/>
      <c r="B27" s="126"/>
      <c r="C27" s="126"/>
      <c r="D27" s="126"/>
      <c r="E27" s="126"/>
      <c r="F27" s="126"/>
      <c r="G27" s="126"/>
      <c r="H27" s="126"/>
      <c r="I27" s="127" t="s">
        <v>255</v>
      </c>
      <c r="J27" s="128">
        <f>SUM(J22:J26)</f>
        <v>164.02999999999997</v>
      </c>
      <c r="K27" s="115"/>
    </row>
    <row r="28" spans="1:11">
      <c r="A28" s="114"/>
      <c r="B28" s="126"/>
      <c r="C28" s="126"/>
      <c r="D28" s="126"/>
      <c r="E28" s="126"/>
      <c r="F28" s="126"/>
      <c r="G28" s="126"/>
      <c r="H28" s="126"/>
      <c r="I28" s="127" t="s">
        <v>734</v>
      </c>
      <c r="J28" s="128">
        <v>20</v>
      </c>
      <c r="K28" s="115"/>
    </row>
    <row r="29" spans="1:11" hidden="1" outlineLevel="1">
      <c r="A29" s="114"/>
      <c r="B29" s="126"/>
      <c r="C29" s="126"/>
      <c r="D29" s="126"/>
      <c r="E29" s="126"/>
      <c r="F29" s="126"/>
      <c r="G29" s="126"/>
      <c r="H29" s="126"/>
      <c r="I29" s="127" t="s">
        <v>185</v>
      </c>
      <c r="J29" s="128"/>
      <c r="K29" s="115"/>
    </row>
    <row r="30" spans="1:11" collapsed="1">
      <c r="A30" s="114"/>
      <c r="B30" s="126"/>
      <c r="C30" s="126"/>
      <c r="D30" s="126"/>
      <c r="E30" s="126"/>
      <c r="F30" s="126"/>
      <c r="G30" s="126"/>
      <c r="H30" s="126"/>
      <c r="I30" s="127" t="s">
        <v>257</v>
      </c>
      <c r="J30" s="128">
        <f>SUM(J27:J29)</f>
        <v>184.02999999999997</v>
      </c>
      <c r="K30" s="115"/>
    </row>
    <row r="31" spans="1:11">
      <c r="A31" s="6"/>
      <c r="B31" s="7"/>
      <c r="C31" s="7"/>
      <c r="D31" s="7"/>
      <c r="E31" s="7"/>
      <c r="F31" s="7"/>
      <c r="G31" s="7"/>
      <c r="H31" s="7" t="s">
        <v>728</v>
      </c>
      <c r="I31" s="7"/>
      <c r="J31" s="7"/>
      <c r="K31" s="8"/>
    </row>
    <row r="33" spans="8:9">
      <c r="H33" s="1" t="s">
        <v>705</v>
      </c>
      <c r="I33" s="91">
        <f>'Tax Invoice'!M11</f>
        <v>34.97</v>
      </c>
    </row>
    <row r="34" spans="8:9">
      <c r="H34" s="1" t="s">
        <v>706</v>
      </c>
      <c r="I34" s="91">
        <f>I33*J27</f>
        <v>5736.1290999999992</v>
      </c>
    </row>
    <row r="35" spans="8:9">
      <c r="H35" s="1" t="s">
        <v>707</v>
      </c>
      <c r="I35" s="91">
        <f>I33*J30</f>
        <v>6435.5290999999988</v>
      </c>
    </row>
    <row r="36" spans="8:9">
      <c r="H36" s="1"/>
      <c r="I36" s="91"/>
    </row>
    <row r="37" spans="8:9">
      <c r="H37" s="1"/>
      <c r="I37" s="91"/>
    </row>
    <row r="38" spans="8:9">
      <c r="H38" s="1"/>
      <c r="I38" s="91"/>
    </row>
  </sheetData>
  <mergeCells count="9">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v>
      </c>
      <c r="O1" t="s">
        <v>144</v>
      </c>
      <c r="T1" t="s">
        <v>255</v>
      </c>
      <c r="U1">
        <v>164.02999999999997</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184.02999999999997</v>
      </c>
    </row>
    <row r="5" spans="1:21">
      <c r="A5" s="114"/>
      <c r="B5" s="121" t="s">
        <v>137</v>
      </c>
      <c r="C5" s="120"/>
      <c r="D5" s="120"/>
      <c r="E5" s="120"/>
      <c r="F5" s="120"/>
      <c r="G5" s="120"/>
      <c r="H5" s="120"/>
      <c r="I5" s="120"/>
      <c r="J5" s="115"/>
      <c r="S5" t="s">
        <v>728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6"/>
      <c r="J10" s="115"/>
    </row>
    <row r="11" spans="1:21">
      <c r="A11" s="114"/>
      <c r="B11" s="114" t="s">
        <v>711</v>
      </c>
      <c r="C11" s="120"/>
      <c r="D11" s="120"/>
      <c r="E11" s="115"/>
      <c r="F11" s="116"/>
      <c r="G11" s="116" t="s">
        <v>711</v>
      </c>
      <c r="H11" s="120"/>
      <c r="I11" s="137"/>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708</v>
      </c>
      <c r="C14" s="120"/>
      <c r="D14" s="120"/>
      <c r="E14" s="115"/>
      <c r="F14" s="116"/>
      <c r="G14" s="116" t="s">
        <v>708</v>
      </c>
      <c r="H14" s="120"/>
      <c r="I14" s="138">
        <v>45172</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39846</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45172</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204">
      <c r="A22" s="114"/>
      <c r="B22" s="107">
        <v>1</v>
      </c>
      <c r="C22" s="10" t="s">
        <v>716</v>
      </c>
      <c r="D22" s="118" t="s">
        <v>709</v>
      </c>
      <c r="E22" s="132" t="s">
        <v>25</v>
      </c>
      <c r="F22" s="133"/>
      <c r="G22" s="11" t="s">
        <v>717</v>
      </c>
      <c r="H22" s="14">
        <v>30.4</v>
      </c>
      <c r="I22" s="109">
        <f>H22*B22</f>
        <v>30.4</v>
      </c>
      <c r="J22" s="115"/>
    </row>
    <row r="23" spans="1:16" ht="204">
      <c r="A23" s="114"/>
      <c r="B23" s="107">
        <v>1</v>
      </c>
      <c r="C23" s="10" t="s">
        <v>718</v>
      </c>
      <c r="D23" s="118" t="s">
        <v>709</v>
      </c>
      <c r="E23" s="132" t="s">
        <v>48</v>
      </c>
      <c r="F23" s="133"/>
      <c r="G23" s="11" t="s">
        <v>719</v>
      </c>
      <c r="H23" s="14">
        <v>33.729999999999997</v>
      </c>
      <c r="I23" s="109">
        <f>H23*B23</f>
        <v>33.729999999999997</v>
      </c>
      <c r="J23" s="115"/>
    </row>
    <row r="24" spans="1:16" ht="180">
      <c r="A24" s="114"/>
      <c r="B24" s="107">
        <v>1</v>
      </c>
      <c r="C24" s="10" t="s">
        <v>398</v>
      </c>
      <c r="D24" s="118" t="s">
        <v>720</v>
      </c>
      <c r="E24" s="132" t="s">
        <v>210</v>
      </c>
      <c r="F24" s="133"/>
      <c r="G24" s="11" t="s">
        <v>721</v>
      </c>
      <c r="H24" s="14">
        <v>50.74</v>
      </c>
      <c r="I24" s="109">
        <f>H24*B24</f>
        <v>50.74</v>
      </c>
      <c r="J24" s="115"/>
    </row>
    <row r="25" spans="1:16" ht="168">
      <c r="A25" s="114"/>
      <c r="B25" s="107">
        <v>1</v>
      </c>
      <c r="C25" s="10" t="s">
        <v>722</v>
      </c>
      <c r="D25" s="118" t="s">
        <v>26</v>
      </c>
      <c r="E25" s="132" t="s">
        <v>207</v>
      </c>
      <c r="F25" s="133"/>
      <c r="G25" s="11" t="s">
        <v>723</v>
      </c>
      <c r="H25" s="14">
        <v>24.58</v>
      </c>
      <c r="I25" s="109">
        <f>H25*B25</f>
        <v>24.58</v>
      </c>
      <c r="J25" s="115"/>
    </row>
    <row r="26" spans="1:16" ht="168">
      <c r="A26" s="114"/>
      <c r="B26" s="108">
        <v>1</v>
      </c>
      <c r="C26" s="12" t="s">
        <v>722</v>
      </c>
      <c r="D26" s="119" t="s">
        <v>27</v>
      </c>
      <c r="E26" s="134" t="s">
        <v>207</v>
      </c>
      <c r="F26" s="135"/>
      <c r="G26" s="13" t="s">
        <v>723</v>
      </c>
      <c r="H26" s="15">
        <v>24.58</v>
      </c>
      <c r="I26" s="110">
        <f>H26*B26</f>
        <v>24.58</v>
      </c>
      <c r="J26" s="115"/>
    </row>
  </sheetData>
  <mergeCells count="9">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8"/>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164.02999999999997</v>
      </c>
      <c r="O2" t="s">
        <v>182</v>
      </c>
    </row>
    <row r="3" spans="1:15" ht="12.75" customHeight="1">
      <c r="A3" s="114"/>
      <c r="B3" s="121" t="s">
        <v>135</v>
      </c>
      <c r="C3" s="120"/>
      <c r="D3" s="120"/>
      <c r="E3" s="120"/>
      <c r="F3" s="120"/>
      <c r="G3" s="120"/>
      <c r="H3" s="120"/>
      <c r="I3" s="120"/>
      <c r="J3" s="120"/>
      <c r="K3" s="120"/>
      <c r="L3" s="115"/>
      <c r="N3">
        <v>164.02999999999997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730</v>
      </c>
      <c r="C10" s="120"/>
      <c r="D10" s="120"/>
      <c r="E10" s="120"/>
      <c r="F10" s="115"/>
      <c r="G10" s="116"/>
      <c r="H10" s="116" t="s">
        <v>730</v>
      </c>
      <c r="I10" s="120"/>
      <c r="J10" s="120"/>
      <c r="K10" s="136">
        <f>IF(Invoice!J10&lt;&gt;"",Invoice!J10,"")</f>
        <v>51285</v>
      </c>
      <c r="L10" s="115"/>
    </row>
    <row r="11" spans="1:15" ht="12.75" customHeight="1">
      <c r="A11" s="114"/>
      <c r="B11" s="114" t="s">
        <v>731</v>
      </c>
      <c r="C11" s="120"/>
      <c r="D11" s="120"/>
      <c r="E11" s="120"/>
      <c r="F11" s="115"/>
      <c r="G11" s="116"/>
      <c r="H11" s="116" t="s">
        <v>731</v>
      </c>
      <c r="I11" s="120"/>
      <c r="J11" s="120"/>
      <c r="K11" s="137"/>
      <c r="L11" s="115"/>
    </row>
    <row r="12" spans="1:15" ht="12.75" customHeight="1">
      <c r="A12" s="114"/>
      <c r="B12" s="114" t="s">
        <v>732</v>
      </c>
      <c r="C12" s="120"/>
      <c r="D12" s="120"/>
      <c r="E12" s="120"/>
      <c r="F12" s="115"/>
      <c r="G12" s="116"/>
      <c r="H12" s="116" t="s">
        <v>732</v>
      </c>
      <c r="I12" s="120"/>
      <c r="J12" s="120"/>
      <c r="K12" s="120"/>
      <c r="L12" s="115"/>
    </row>
    <row r="13" spans="1:15" ht="12.75" customHeight="1">
      <c r="A13" s="114"/>
      <c r="B13" s="114" t="s">
        <v>733</v>
      </c>
      <c r="C13" s="120"/>
      <c r="D13" s="120"/>
      <c r="E13" s="120"/>
      <c r="F13" s="115"/>
      <c r="G13" s="116"/>
      <c r="H13" s="116" t="s">
        <v>733</v>
      </c>
      <c r="I13" s="120"/>
      <c r="J13" s="120"/>
      <c r="K13" s="99" t="s">
        <v>11</v>
      </c>
      <c r="L13" s="115"/>
    </row>
    <row r="14" spans="1:15" ht="15" customHeight="1">
      <c r="A14" s="114"/>
      <c r="B14" s="114" t="s">
        <v>708</v>
      </c>
      <c r="C14" s="120"/>
      <c r="D14" s="120"/>
      <c r="E14" s="120"/>
      <c r="F14" s="115"/>
      <c r="G14" s="116"/>
      <c r="H14" s="116" t="s">
        <v>708</v>
      </c>
      <c r="I14" s="120"/>
      <c r="J14" s="120"/>
      <c r="K14" s="138">
        <f>Invoice!J14</f>
        <v>45173</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39846</v>
      </c>
      <c r="L16" s="115"/>
    </row>
    <row r="17" spans="1:12" ht="12.75" customHeight="1">
      <c r="A17" s="114"/>
      <c r="B17" s="120" t="s">
        <v>714</v>
      </c>
      <c r="C17" s="120"/>
      <c r="D17" s="120"/>
      <c r="E17" s="120"/>
      <c r="F17" s="120"/>
      <c r="G17" s="120"/>
      <c r="H17" s="120"/>
      <c r="I17" s="123" t="s">
        <v>143</v>
      </c>
      <c r="J17" s="123" t="s">
        <v>143</v>
      </c>
      <c r="K17" s="129" t="str">
        <f>IF(Invoice!J17&lt;&gt;"",Invoice!J17,"")</f>
        <v>Sura</v>
      </c>
      <c r="L17" s="115"/>
    </row>
    <row r="18" spans="1:12" ht="18" customHeight="1">
      <c r="A18" s="114"/>
      <c r="B18" s="120" t="s">
        <v>715</v>
      </c>
      <c r="C18" s="120"/>
      <c r="D18" s="120"/>
      <c r="E18" s="120"/>
      <c r="F18" s="120"/>
      <c r="G18" s="120"/>
      <c r="H18" s="130" t="s">
        <v>735</v>
      </c>
      <c r="I18" s="122" t="s">
        <v>258</v>
      </c>
      <c r="J18" s="122" t="s">
        <v>258</v>
      </c>
      <c r="K18" s="104" t="s">
        <v>159</v>
      </c>
      <c r="L18" s="115"/>
    </row>
    <row r="19" spans="1:12" ht="12.75" customHeight="1">
      <c r="A19" s="114"/>
      <c r="B19" s="120"/>
      <c r="C19" s="120"/>
      <c r="D19" s="120"/>
      <c r="E19" s="120"/>
      <c r="F19" s="120"/>
      <c r="G19" s="120"/>
      <c r="H19" s="131" t="s">
        <v>736</v>
      </c>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36" customHeight="1">
      <c r="A22" s="114"/>
      <c r="B22" s="107">
        <f>'Tax Invoice'!D18</f>
        <v>1</v>
      </c>
      <c r="C22" s="10" t="s">
        <v>716</v>
      </c>
      <c r="D22" s="10" t="s">
        <v>724</v>
      </c>
      <c r="E22" s="118" t="s">
        <v>709</v>
      </c>
      <c r="F22" s="132" t="s">
        <v>25</v>
      </c>
      <c r="G22" s="133"/>
      <c r="H22" s="11" t="s">
        <v>717</v>
      </c>
      <c r="I22" s="14">
        <f>ROUNDUP(J22*$N$1,2)</f>
        <v>30.4</v>
      </c>
      <c r="J22" s="14">
        <v>30.4</v>
      </c>
      <c r="K22" s="109">
        <f>I22*B22</f>
        <v>30.4</v>
      </c>
      <c r="L22" s="115"/>
    </row>
    <row r="23" spans="1:12" ht="36" customHeight="1">
      <c r="A23" s="114"/>
      <c r="B23" s="107">
        <f>'Tax Invoice'!D19</f>
        <v>1</v>
      </c>
      <c r="C23" s="10" t="s">
        <v>718</v>
      </c>
      <c r="D23" s="10" t="s">
        <v>725</v>
      </c>
      <c r="E23" s="118" t="s">
        <v>709</v>
      </c>
      <c r="F23" s="132" t="s">
        <v>48</v>
      </c>
      <c r="G23" s="133"/>
      <c r="H23" s="11" t="s">
        <v>719</v>
      </c>
      <c r="I23" s="14">
        <f>ROUNDUP(J23*$N$1,2)</f>
        <v>33.729999999999997</v>
      </c>
      <c r="J23" s="14">
        <v>33.729999999999997</v>
      </c>
      <c r="K23" s="109">
        <f>I23*B23</f>
        <v>33.729999999999997</v>
      </c>
      <c r="L23" s="115"/>
    </row>
    <row r="24" spans="1:12" ht="36" customHeight="1">
      <c r="A24" s="114"/>
      <c r="B24" s="107">
        <f>'Tax Invoice'!D20</f>
        <v>1</v>
      </c>
      <c r="C24" s="10" t="s">
        <v>398</v>
      </c>
      <c r="D24" s="10" t="s">
        <v>726</v>
      </c>
      <c r="E24" s="118" t="s">
        <v>720</v>
      </c>
      <c r="F24" s="132" t="s">
        <v>210</v>
      </c>
      <c r="G24" s="133"/>
      <c r="H24" s="11" t="s">
        <v>721</v>
      </c>
      <c r="I24" s="14">
        <f>ROUNDUP(J24*$N$1,2)</f>
        <v>50.74</v>
      </c>
      <c r="J24" s="14">
        <v>50.74</v>
      </c>
      <c r="K24" s="109">
        <f>I24*B24</f>
        <v>50.74</v>
      </c>
      <c r="L24" s="115"/>
    </row>
    <row r="25" spans="1:12" ht="24" customHeight="1">
      <c r="A25" s="114"/>
      <c r="B25" s="107">
        <f>'Tax Invoice'!D21</f>
        <v>1</v>
      </c>
      <c r="C25" s="10" t="s">
        <v>722</v>
      </c>
      <c r="D25" s="10" t="s">
        <v>727</v>
      </c>
      <c r="E25" s="118" t="s">
        <v>26</v>
      </c>
      <c r="F25" s="132" t="s">
        <v>207</v>
      </c>
      <c r="G25" s="133"/>
      <c r="H25" s="11" t="s">
        <v>723</v>
      </c>
      <c r="I25" s="14">
        <f>ROUNDUP(J25*$N$1,2)</f>
        <v>24.58</v>
      </c>
      <c r="J25" s="14">
        <v>24.58</v>
      </c>
      <c r="K25" s="109">
        <f>I25*B25</f>
        <v>24.58</v>
      </c>
      <c r="L25" s="115"/>
    </row>
    <row r="26" spans="1:12" ht="24" customHeight="1">
      <c r="A26" s="114"/>
      <c r="B26" s="108">
        <f>'Tax Invoice'!D22</f>
        <v>1</v>
      </c>
      <c r="C26" s="12" t="s">
        <v>722</v>
      </c>
      <c r="D26" s="12" t="s">
        <v>727</v>
      </c>
      <c r="E26" s="119" t="s">
        <v>27</v>
      </c>
      <c r="F26" s="134" t="s">
        <v>207</v>
      </c>
      <c r="G26" s="135"/>
      <c r="H26" s="13" t="s">
        <v>723</v>
      </c>
      <c r="I26" s="15">
        <f>ROUNDUP(J26*$N$1,2)</f>
        <v>24.58</v>
      </c>
      <c r="J26" s="15">
        <v>24.58</v>
      </c>
      <c r="K26" s="110">
        <f>I26*B26</f>
        <v>24.58</v>
      </c>
      <c r="L26" s="115"/>
    </row>
    <row r="27" spans="1:12" ht="12.75" customHeight="1">
      <c r="A27" s="114"/>
      <c r="B27" s="126">
        <f>SUM(B22:B26)</f>
        <v>5</v>
      </c>
      <c r="C27" s="126" t="s">
        <v>144</v>
      </c>
      <c r="D27" s="126"/>
      <c r="E27" s="126"/>
      <c r="F27" s="126"/>
      <c r="G27" s="126"/>
      <c r="H27" s="126"/>
      <c r="I27" s="127" t="s">
        <v>255</v>
      </c>
      <c r="J27" s="127" t="s">
        <v>255</v>
      </c>
      <c r="K27" s="128">
        <f>SUM(K22:K26)</f>
        <v>164.02999999999997</v>
      </c>
      <c r="L27" s="115"/>
    </row>
    <row r="28" spans="1:12" ht="12.75" customHeight="1">
      <c r="A28" s="114"/>
      <c r="B28" s="126"/>
      <c r="C28" s="126"/>
      <c r="D28" s="126"/>
      <c r="E28" s="126"/>
      <c r="F28" s="126"/>
      <c r="G28" s="126"/>
      <c r="H28" s="126"/>
      <c r="I28" s="127" t="s">
        <v>737</v>
      </c>
      <c r="J28" s="127" t="s">
        <v>184</v>
      </c>
      <c r="K28" s="128">
        <v>0</v>
      </c>
      <c r="L28" s="115"/>
    </row>
    <row r="29" spans="1:12" ht="12.75" hidden="1" customHeight="1" outlineLevel="1">
      <c r="A29" s="114"/>
      <c r="B29" s="126"/>
      <c r="C29" s="126"/>
      <c r="D29" s="126"/>
      <c r="E29" s="126"/>
      <c r="F29" s="126"/>
      <c r="G29" s="126"/>
      <c r="H29" s="126"/>
      <c r="I29" s="127" t="s">
        <v>185</v>
      </c>
      <c r="J29" s="127" t="s">
        <v>185</v>
      </c>
      <c r="K29" s="128">
        <f>Invoice!J29</f>
        <v>0</v>
      </c>
      <c r="L29" s="115"/>
    </row>
    <row r="30" spans="1:12" ht="12.75" customHeight="1" collapsed="1">
      <c r="A30" s="114"/>
      <c r="B30" s="126"/>
      <c r="C30" s="126"/>
      <c r="D30" s="126"/>
      <c r="E30" s="126"/>
      <c r="F30" s="126"/>
      <c r="G30" s="126"/>
      <c r="H30" s="126"/>
      <c r="I30" s="127" t="s">
        <v>257</v>
      </c>
      <c r="J30" s="127" t="s">
        <v>257</v>
      </c>
      <c r="K30" s="128">
        <f>SUM(K27:K29)</f>
        <v>164.02999999999997</v>
      </c>
      <c r="L30" s="115"/>
    </row>
    <row r="31" spans="1:12" ht="12.75" customHeight="1">
      <c r="A31" s="6"/>
      <c r="B31" s="7"/>
      <c r="C31" s="7"/>
      <c r="D31" s="7"/>
      <c r="E31" s="7"/>
      <c r="F31" s="7"/>
      <c r="G31" s="7"/>
      <c r="H31" s="7" t="s">
        <v>738</v>
      </c>
      <c r="I31" s="7"/>
      <c r="J31" s="7"/>
      <c r="K31" s="7"/>
      <c r="L31" s="8"/>
    </row>
    <row r="32" spans="1:12" ht="12.75" customHeight="1"/>
    <row r="33" ht="12.75" customHeight="1"/>
    <row r="34" ht="12.75" customHeight="1"/>
    <row r="35" ht="12.75" customHeight="1"/>
    <row r="36" ht="12.75" customHeight="1"/>
    <row r="37" ht="12.75" customHeight="1"/>
    <row r="38" ht="12.75" customHeight="1"/>
  </sheetData>
  <mergeCells count="9">
    <mergeCell ref="F26:G26"/>
    <mergeCell ref="F20:G20"/>
    <mergeCell ref="F21:G21"/>
    <mergeCell ref="F22:G22"/>
    <mergeCell ref="K10:K11"/>
    <mergeCell ref="K14:K15"/>
    <mergeCell ref="F24:G24"/>
    <mergeCell ref="F25:G25"/>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164.02999999999997</v>
      </c>
      <c r="O2" s="21" t="s">
        <v>259</v>
      </c>
    </row>
    <row r="3" spans="1:15" s="21" customFormat="1" ht="15" customHeight="1" thickBot="1">
      <c r="A3" s="22" t="s">
        <v>151</v>
      </c>
      <c r="G3" s="28">
        <f>Invoice!J14</f>
        <v>45173</v>
      </c>
      <c r="H3" s="29"/>
      <c r="N3" s="21">
        <v>164.02999999999997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house of ink</v>
      </c>
      <c r="B10" s="37"/>
      <c r="C10" s="37"/>
      <c r="D10" s="37"/>
      <c r="F10" s="38" t="str">
        <f>'Copy paste to Here'!B10</f>
        <v>house of ink</v>
      </c>
      <c r="G10" s="39"/>
      <c r="H10" s="40"/>
      <c r="K10" s="95" t="s">
        <v>276</v>
      </c>
      <c r="L10" s="35" t="s">
        <v>276</v>
      </c>
      <c r="M10" s="21">
        <v>1</v>
      </c>
    </row>
    <row r="11" spans="1:15" s="21" customFormat="1" ht="15.75" thickBot="1">
      <c r="A11" s="41" t="str">
        <f>'Copy paste to Here'!G11</f>
        <v>robert fulwider</v>
      </c>
      <c r="B11" s="42"/>
      <c r="C11" s="42"/>
      <c r="D11" s="42"/>
      <c r="F11" s="43" t="str">
        <f>'Copy paste to Here'!B11</f>
        <v>robert fulwider</v>
      </c>
      <c r="G11" s="44"/>
      <c r="H11" s="45"/>
      <c r="K11" s="93" t="s">
        <v>158</v>
      </c>
      <c r="L11" s="46" t="s">
        <v>159</v>
      </c>
      <c r="M11" s="21">
        <f>VLOOKUP(G3,[1]Sheet1!$A$9:$I$7290,2,FALSE)</f>
        <v>34.97</v>
      </c>
    </row>
    <row r="12" spans="1:15" s="21" customFormat="1" ht="15.75" thickBot="1">
      <c r="A12" s="41" t="str">
        <f>'Copy paste to Here'!G12</f>
        <v>1026 w. north blvd</v>
      </c>
      <c r="B12" s="42"/>
      <c r="C12" s="42"/>
      <c r="D12" s="42"/>
      <c r="E12" s="89"/>
      <c r="F12" s="43" t="str">
        <f>'Copy paste to Here'!B12</f>
        <v>1026 w. north blvd</v>
      </c>
      <c r="G12" s="44"/>
      <c r="H12" s="45"/>
      <c r="K12" s="93" t="s">
        <v>160</v>
      </c>
      <c r="L12" s="46" t="s">
        <v>133</v>
      </c>
      <c r="M12" s="21">
        <f>VLOOKUP(G3,[1]Sheet1!$A$9:$I$7290,3,FALSE)</f>
        <v>37.49</v>
      </c>
    </row>
    <row r="13" spans="1:15" s="21" customFormat="1" ht="15.75" thickBot="1">
      <c r="A13" s="41" t="str">
        <f>'Copy paste to Here'!G13</f>
        <v>34748 leesburg</v>
      </c>
      <c r="B13" s="42"/>
      <c r="C13" s="42"/>
      <c r="D13" s="42"/>
      <c r="E13" s="111" t="s">
        <v>159</v>
      </c>
      <c r="F13" s="43" t="str">
        <f>'Copy paste to Here'!B13</f>
        <v>34748 leesburg</v>
      </c>
      <c r="G13" s="44"/>
      <c r="H13" s="45"/>
      <c r="K13" s="93" t="s">
        <v>161</v>
      </c>
      <c r="L13" s="46" t="s">
        <v>162</v>
      </c>
      <c r="M13" s="113">
        <f>VLOOKUP(G3,[1]Sheet1!$A$9:$I$7290,4,FALSE)</f>
        <v>43.79</v>
      </c>
    </row>
    <row r="14" spans="1:15" s="21" customFormat="1" ht="15.75" thickBot="1">
      <c r="A14" s="41" t="str">
        <f>'Copy paste to Here'!G14</f>
        <v>United States</v>
      </c>
      <c r="B14" s="42"/>
      <c r="C14" s="42"/>
      <c r="D14" s="42"/>
      <c r="E14" s="111">
        <f>VLOOKUP(J9,$L$10:$M$17,2,FALSE)</f>
        <v>34.97</v>
      </c>
      <c r="F14" s="43" t="str">
        <f>'Copy paste to Here'!B14</f>
        <v>United States</v>
      </c>
      <c r="G14" s="44"/>
      <c r="H14" s="45"/>
      <c r="K14" s="93" t="s">
        <v>163</v>
      </c>
      <c r="L14" s="46" t="s">
        <v>164</v>
      </c>
      <c r="M14" s="21">
        <f>VLOOKUP(G3,[1]Sheet1!$A$9:$I$7290,5,FALSE)</f>
        <v>22.19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25.53</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50 pcs.  &amp;  Length: 8mm</v>
      </c>
      <c r="B18" s="57" t="str">
        <f>'Copy paste to Here'!C22</f>
        <v>BLK468</v>
      </c>
      <c r="C18" s="57" t="s">
        <v>724</v>
      </c>
      <c r="D18" s="58">
        <f>Invoice!B22</f>
        <v>1</v>
      </c>
      <c r="E18" s="59">
        <f>'Shipping Invoice'!J22*$N$1</f>
        <v>30.4</v>
      </c>
      <c r="F18" s="59">
        <f>D18*E18</f>
        <v>30.4</v>
      </c>
      <c r="G18" s="60">
        <f>E18*$E$14</f>
        <v>1063.088</v>
      </c>
      <c r="H18" s="61">
        <f>D18*G18</f>
        <v>1063.088</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tongue barbells, 14g (1.6mm) with two 6mm balls &amp; Quantity In Bulk: 50 pcs.  &amp;  Length: 19mm</v>
      </c>
      <c r="B19" s="57" t="str">
        <f>'Copy paste to Here'!C23</f>
        <v>BLK477</v>
      </c>
      <c r="C19" s="57" t="s">
        <v>725</v>
      </c>
      <c r="D19" s="58">
        <f>Invoice!B23</f>
        <v>1</v>
      </c>
      <c r="E19" s="59">
        <f>'Shipping Invoice'!J23*$N$1</f>
        <v>33.729999999999997</v>
      </c>
      <c r="F19" s="59">
        <f t="shared" ref="F19:F82" si="0">D19*E19</f>
        <v>33.729999999999997</v>
      </c>
      <c r="G19" s="60">
        <f t="shared" ref="G19:G82" si="1">E19*$E$14</f>
        <v>1179.5380999999998</v>
      </c>
      <c r="H19" s="63">
        <f t="shared" ref="H19:H82" si="2">D19*G19</f>
        <v>1179.5380999999998</v>
      </c>
    </row>
    <row r="20" spans="1:13" s="62" customFormat="1" ht="36">
      <c r="A20" s="56" t="str">
        <f>IF((LEN('Copy paste to Here'!G24))&gt;5,((CONCATENATE('Copy paste to Here'!G24," &amp; ",'Copy paste to Here'!D24,"  &amp;  ",'Copy paste to Here'!E24))),"Empty Cell")</f>
        <v>EO gas sterilized piercing: Surgical steel circular barbell, 1.2mm (16g) with two 3mm jewel balls, 12 to 250 pcs per pack &amp; Quantity In Bulk: Size 8mm Quantity 50 pcs  &amp;  Crystal Color: AB</v>
      </c>
      <c r="B20" s="57" t="str">
        <f>'Copy paste to Here'!C24</f>
        <v>BLK487</v>
      </c>
      <c r="C20" s="57" t="s">
        <v>726</v>
      </c>
      <c r="D20" s="58">
        <f>Invoice!B24</f>
        <v>1</v>
      </c>
      <c r="E20" s="59">
        <f>'Shipping Invoice'!J24*$N$1</f>
        <v>50.74</v>
      </c>
      <c r="F20" s="59">
        <f t="shared" si="0"/>
        <v>50.74</v>
      </c>
      <c r="G20" s="60">
        <f t="shared" si="1"/>
        <v>1774.3778</v>
      </c>
      <c r="H20" s="63">
        <f t="shared" si="2"/>
        <v>1774.3778</v>
      </c>
    </row>
    <row r="21" spans="1:13" s="62" customFormat="1" ht="36">
      <c r="A21" s="56" t="str">
        <f>IF((LEN('Copy paste to Here'!G25))&gt;5,((CONCATENATE('Copy paste to Here'!G25," &amp; ",'Copy paste to Here'!D25,"  &amp;  ",'Copy paste to Here'!E25))),"Empty Cell")</f>
        <v>EO gas sterilized, hand polished 316L steel hinged segment ring, 1.2mm (16g) / 12 to 250 pcs per bulk &amp; Length: 10mm  &amp;  Quantity In Bulk: 12 pcs.</v>
      </c>
      <c r="B21" s="57" t="str">
        <f>'Copy paste to Here'!C25</f>
        <v>BLK675</v>
      </c>
      <c r="C21" s="57" t="s">
        <v>727</v>
      </c>
      <c r="D21" s="58">
        <f>Invoice!B25</f>
        <v>1</v>
      </c>
      <c r="E21" s="59">
        <f>'Shipping Invoice'!J25*$N$1</f>
        <v>24.58</v>
      </c>
      <c r="F21" s="59">
        <f t="shared" si="0"/>
        <v>24.58</v>
      </c>
      <c r="G21" s="60">
        <f t="shared" si="1"/>
        <v>859.56259999999986</v>
      </c>
      <c r="H21" s="63">
        <f t="shared" si="2"/>
        <v>859.56259999999986</v>
      </c>
    </row>
    <row r="22" spans="1:13" s="62" customFormat="1" ht="36">
      <c r="A22" s="56" t="str">
        <f>IF((LEN('Copy paste to Here'!G26))&gt;5,((CONCATENATE('Copy paste to Here'!G26," &amp; ",'Copy paste to Here'!D26,"  &amp;  ",'Copy paste to Here'!E26))),"Empty Cell")</f>
        <v>EO gas sterilized, hand polished 316L steel hinged segment ring, 1.2mm (16g) / 12 to 250 pcs per bulk &amp; Length: 12mm  &amp;  Quantity In Bulk: 12 pcs.</v>
      </c>
      <c r="B22" s="57" t="str">
        <f>'Copy paste to Here'!C26</f>
        <v>BLK675</v>
      </c>
      <c r="C22" s="57" t="s">
        <v>727</v>
      </c>
      <c r="D22" s="58">
        <f>Invoice!B26</f>
        <v>1</v>
      </c>
      <c r="E22" s="59">
        <f>'Shipping Invoice'!J26*$N$1</f>
        <v>24.58</v>
      </c>
      <c r="F22" s="59">
        <f t="shared" si="0"/>
        <v>24.58</v>
      </c>
      <c r="G22" s="60">
        <f t="shared" si="1"/>
        <v>859.56259999999986</v>
      </c>
      <c r="H22" s="63">
        <f t="shared" si="2"/>
        <v>859.56259999999986</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164.02999999999997</v>
      </c>
      <c r="G1000" s="60"/>
      <c r="H1000" s="61">
        <f t="shared" ref="H1000:H1007" si="49">F1000*$E$14</f>
        <v>5736.1290999999992</v>
      </c>
    </row>
    <row r="1001" spans="1:8" s="62" customFormat="1">
      <c r="A1001" s="56" t="str">
        <f>'[2]Copy paste to Here'!T2</f>
        <v>SHIPPING HANDLING</v>
      </c>
      <c r="B1001" s="75"/>
      <c r="C1001" s="75"/>
      <c r="D1001" s="76"/>
      <c r="E1001" s="67"/>
      <c r="F1001" s="59">
        <f>Invoice!J28</f>
        <v>20</v>
      </c>
      <c r="G1001" s="60"/>
      <c r="H1001" s="61">
        <f t="shared" si="49"/>
        <v>699.4</v>
      </c>
    </row>
    <row r="1002" spans="1:8" s="62" customFormat="1" outlineLevel="1">
      <c r="A1002" s="56" t="str">
        <f>'[2]Copy paste to Here'!T3</f>
        <v>DISCOUNT</v>
      </c>
      <c r="B1002" s="75"/>
      <c r="C1002" s="75"/>
      <c r="D1002" s="76"/>
      <c r="E1002" s="67"/>
      <c r="F1002" s="59">
        <f>Invoice!J29</f>
        <v>0</v>
      </c>
      <c r="G1002" s="60"/>
      <c r="H1002" s="61">
        <f t="shared" si="49"/>
        <v>0</v>
      </c>
    </row>
    <row r="1003" spans="1:8" s="62" customFormat="1">
      <c r="A1003" s="56" t="str">
        <f>'[2]Copy paste to Here'!T4</f>
        <v>Total:</v>
      </c>
      <c r="B1003" s="75"/>
      <c r="C1003" s="75"/>
      <c r="D1003" s="76"/>
      <c r="E1003" s="67"/>
      <c r="F1003" s="59">
        <f>SUM(F1000:F1002)</f>
        <v>184.02999999999997</v>
      </c>
      <c r="G1003" s="60"/>
      <c r="H1003" s="61">
        <f t="shared" si="49"/>
        <v>6435.5290999999988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5736.1291000000001</v>
      </c>
    </row>
    <row r="1010" spans="1:8" s="21" customFormat="1">
      <c r="A1010" s="22"/>
      <c r="E1010" s="21" t="s">
        <v>177</v>
      </c>
      <c r="H1010" s="84">
        <f>(SUMIF($A$1000:$A$1008,"Total:",$H$1000:$H$1008))</f>
        <v>6435.5290999999988</v>
      </c>
    </row>
    <row r="1011" spans="1:8" s="21" customFormat="1">
      <c r="E1011" s="21" t="s">
        <v>178</v>
      </c>
      <c r="H1011" s="85">
        <f>H1013-H1012</f>
        <v>6014.51</v>
      </c>
    </row>
    <row r="1012" spans="1:8" s="21" customFormat="1">
      <c r="E1012" s="21" t="s">
        <v>179</v>
      </c>
      <c r="H1012" s="85">
        <f>ROUND((H1013*7)/107,2)</f>
        <v>421.02</v>
      </c>
    </row>
    <row r="1013" spans="1:8" s="21" customFormat="1">
      <c r="E1013" s="22" t="s">
        <v>180</v>
      </c>
      <c r="H1013" s="86">
        <f>ROUND((SUMIF($A$1000:$A$1008,"Total:",$H$1000:$H$1008)),2)</f>
        <v>6435.53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
  <sheetViews>
    <sheetView workbookViewId="0">
      <selection activeCell="A5" sqref="A5"/>
    </sheetView>
  </sheetViews>
  <sheetFormatPr defaultRowHeight="15"/>
  <sheetData>
    <row r="1" spans="1:1">
      <c r="A1" s="2" t="s">
        <v>724</v>
      </c>
    </row>
    <row r="2" spans="1:1">
      <c r="A2" s="2" t="s">
        <v>725</v>
      </c>
    </row>
    <row r="3" spans="1:1">
      <c r="A3" s="2" t="s">
        <v>726</v>
      </c>
    </row>
    <row r="4" spans="1:1">
      <c r="A4" s="2" t="s">
        <v>727</v>
      </c>
    </row>
    <row r="5" spans="1:1">
      <c r="A5" s="2"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2023-09-06T09:03:51Z</cp:lastPrinted>
  <dcterms:created xsi:type="dcterms:W3CDTF">2009-06-02T18:56:54Z</dcterms:created>
  <dcterms:modified xsi:type="dcterms:W3CDTF">2023-09-06T09:03:53Z</dcterms:modified>
</cp:coreProperties>
</file>