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FB0A7C3-6584-4688-A7B8-BB395155DAF4}"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Invoice!$A$1:$K$47</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K39" i="7"/>
  <c r="E33" i="6"/>
  <c r="E20" i="6"/>
  <c r="E19" i="6"/>
  <c r="E18" i="6"/>
  <c r="K14" i="7"/>
  <c r="K17" i="7"/>
  <c r="K10" i="7"/>
  <c r="I37" i="7"/>
  <c r="I36" i="7"/>
  <c r="B34" i="7"/>
  <c r="I34" i="7"/>
  <c r="I33" i="7"/>
  <c r="I32" i="7"/>
  <c r="B31" i="7"/>
  <c r="I31" i="7"/>
  <c r="I28" i="7"/>
  <c r="I26" i="7"/>
  <c r="I25" i="7"/>
  <c r="I24" i="7"/>
  <c r="I23" i="7"/>
  <c r="N1" i="7"/>
  <c r="I30" i="7" s="1"/>
  <c r="N1" i="6"/>
  <c r="E24" i="6" s="1"/>
  <c r="F1002" i="6"/>
  <c r="F1001" i="6"/>
  <c r="D33" i="6"/>
  <c r="B37" i="7" s="1"/>
  <c r="D32" i="6"/>
  <c r="B36" i="7" s="1"/>
  <c r="D31" i="6"/>
  <c r="B35" i="7" s="1"/>
  <c r="D30" i="6"/>
  <c r="D29" i="6"/>
  <c r="B33" i="7" s="1"/>
  <c r="K33" i="7" s="1"/>
  <c r="D28" i="6"/>
  <c r="B32" i="7" s="1"/>
  <c r="K32" i="7" s="1"/>
  <c r="D27" i="6"/>
  <c r="D26" i="6"/>
  <c r="B30" i="7" s="1"/>
  <c r="D25" i="6"/>
  <c r="B29" i="7" s="1"/>
  <c r="D24" i="6"/>
  <c r="B28" i="7" s="1"/>
  <c r="K28" i="7" s="1"/>
  <c r="D23" i="6"/>
  <c r="B27" i="7" s="1"/>
  <c r="D22" i="6"/>
  <c r="B26" i="7" s="1"/>
  <c r="D21" i="6"/>
  <c r="B25" i="7" s="1"/>
  <c r="D20" i="6"/>
  <c r="B24" i="7" s="1"/>
  <c r="D19" i="6"/>
  <c r="B23" i="7" s="1"/>
  <c r="D18" i="6"/>
  <c r="B22" i="7" s="1"/>
  <c r="G3" i="6"/>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A1007" i="6"/>
  <c r="A1006" i="6"/>
  <c r="A1005" i="6"/>
  <c r="F1004" i="6"/>
  <c r="A1004" i="6"/>
  <c r="A1003" i="6"/>
  <c r="A1002" i="6"/>
  <c r="A1001" i="6"/>
  <c r="J38" i="2" l="1"/>
  <c r="J41" i="2" s="1"/>
  <c r="I43" i="2" s="1"/>
  <c r="K30" i="7"/>
  <c r="K36" i="7"/>
  <c r="K37" i="7"/>
  <c r="K31" i="7"/>
  <c r="K23" i="7"/>
  <c r="K24" i="7"/>
  <c r="K25" i="7"/>
  <c r="K34" i="7"/>
  <c r="K26" i="7"/>
  <c r="I22" i="7"/>
  <c r="K22" i="7" s="1"/>
  <c r="I35" i="7"/>
  <c r="K35" i="7" s="1"/>
  <c r="K29" i="7"/>
  <c r="I27" i="7"/>
  <c r="K27" i="7" s="1"/>
  <c r="I29" i="7"/>
  <c r="E25" i="6"/>
  <c r="E26" i="6"/>
  <c r="E27" i="6"/>
  <c r="E28" i="6"/>
  <c r="E29" i="6"/>
  <c r="E30" i="6"/>
  <c r="E31" i="6"/>
  <c r="E32" i="6"/>
  <c r="E23" i="6"/>
  <c r="E21" i="6"/>
  <c r="E22" i="6"/>
  <c r="B38" i="7"/>
  <c r="M11" i="6"/>
  <c r="I45" i="2" s="1"/>
  <c r="K38" i="7" l="1"/>
  <c r="K41" i="7" s="1"/>
  <c r="I47" i="2"/>
  <c r="I46"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<sst xmlns="http://schemas.openxmlformats.org/spreadsheetml/2006/main" count="2077" uniqueCount="743">
  <si>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</si>
  <si>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</si>
  <si>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</si>
  <si>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</si>
  <si>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</si>
  <si>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</si>
  <si>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</si>
  <si>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</si>
  <si>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</si>
  <si>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</si>
  <si>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</si>
  <si>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</si>
  <si>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</si>
  <si>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</si>
  <si>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</si>
  <si>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</si>
  <si>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</si>
  <si>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</si>
  <si>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</si>
  <si>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</si>
  <si>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</si>
  <si>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</si>
  <si>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</si>
  <si>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</si>
  <si>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</si>
  <si>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</si>
  <si>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</si>
  <si>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</si>
  <si>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</si>
  <si>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</si>
  <si>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</si>
  <si>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</si>
  <si>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</si>
  <si>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</si>
  <si>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</si>
  <si>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</si>
  <si>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</si>
  <si>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</si>
  <si>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</si>
  <si>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</si>
  <si>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</si>
  <si>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</si>
  <si>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</si>
  <si>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</si>
  <si>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</si>
  <si>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</si>
  <si>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</si>
  <si>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</si>
  <si>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</si>
  <si>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</si>
  <si>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</si>
  <si>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</si>
  <si>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</si>
  <si>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</si>
  <si>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</si>
  <si>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</si>
  <si>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</si>
  <si>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</si>
  <si>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</si>
  <si>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</si>
  <si>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</si>
  <si>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</si>
  <si>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</si>
  <si>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</si>
  <si>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</si>
  <si>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</si>
  <si>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</si>
  <si>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</si>
  <si>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</si>
  <si>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</si>
  <si>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</si>
  <si>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</si>
  <si>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</si>
  <si>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</si>
  <si>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</si>
  <si>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</si>
  <si>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</si>
  <si>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</si>
  <si>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</si>
  <si>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</si>
  <si>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</si>
  <si>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</si>
  <si>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</si>
  <si>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</si>
  <si>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</si>
  <si>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</si>
  <si>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</si>
  <si>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</si>
  <si>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</si>
  <si>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</si>
  <si>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</si>
  <si>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</si>
  <si>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</si>
  <si>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</si>
  <si>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</si>
  <si>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</si>
  <si>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</si>
  <si>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</si>
  <si>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</si>
  <si>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</si>
  <si>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</si>
  <si>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</si>
  <si>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</si>
  <si>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</si>
  <si>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</si>
  <si>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</si>
  <si>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</si>
  <si>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</si>
  <si>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</si>
  <si>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</si>
  <si>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</si>
  <si>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</si>
  <si>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</si>
  <si>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</si>
  <si>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</si>
  <si>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</si>
  <si>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</si>
  <si>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</si>
  <si>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</si>
  <si>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</si>
  <si>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</si>
  <si>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</si>
  <si>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</si>
  <si>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</si>
  <si>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</si>
  <si>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</si>
  <si>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</si>
  <si>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</si>
  <si>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</si>
  <si>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</si>
  <si>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</si>
  <si>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</si>
  <si>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</si>
  <si>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</si>
  <si>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</si>
  <si>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</si>
  <si>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</si>
  <si>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</si>
  <si>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</si>
  <si>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</si>
  <si>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</si>
  <si>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</si>
  <si>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</si>
  <si>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</si>
  <si>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</si>
  <si>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</si>
  <si>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</si>
  <si>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</si>
  <si>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</si>
  <si>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</si>
  <si>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</si>
  <si>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</si>
  <si>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</si>
  <si>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</si>
  <si>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</si>
  <si>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</si>
  <si>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</si>
  <si>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</si>
  <si>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</si>
  <si>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</si>
  <si>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</si>
  <si>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</si>
  <si>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</si>
  <si>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</si>
  <si>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</si>
  <si>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</si>
  <si>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</si>
  <si>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</si>
  <si>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</si>
  <si>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</si>
  <si>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</si>
  <si>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</si>
  <si>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</si>
  <si>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</si>
  <si>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</si>
  <si>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</si>
  <si>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</si>
  <si>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</si>
  <si>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</si>
  <si>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</si>
  <si>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</si>
  <si>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</si>
  <si>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</si>
  <si>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</si>
  <si>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</si>
  <si>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</si>
  <si>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</si>
  <si>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</si>
  <si>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</si>
  <si>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</si>
  <si>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</si>
  <si>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</si>
  <si>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</si>
  <si>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</si>
  <si>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</si>
  <si>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</si>
  <si>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</si>
  <si>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</si>
  <si>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</si>
  <si>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</si>
  <si>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</si>
  <si>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</si>
  <si>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</si>
  <si>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</si>
  <si>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</si>
  <si>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</si>
  <si>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</si>
  <si>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</si>
  <si>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</si>
  <si>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</si>
  <si>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</si>
  <si>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</si>
  <si>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</si>
  <si>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</si>
  <si>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</si>
  <si>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</si>
  <si>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</si>
  <si>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</si>
  <si>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</si>
  <si>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</si>
  <si>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</si>
  <si>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</si>
  <si>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</si>
  <si>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</si>
  <si>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</si>
  <si>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</si>
  <si>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</si>
  <si>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</si>
  <si>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</si>
  <si>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</si>
  <si>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</si>
  <si>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</si>
  <si>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</si>
  <si>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</si>
  <si>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</si>
  <si>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</si>
  <si>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</si>
  <si>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</si>
  <si>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</si>
  <si>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</si>
  <si>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</si>
  <si>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</si>
  <si>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</si>
  <si>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</si>
  <si>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</si>
  <si>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</si>
  <si>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</si>
  <si>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</si>
  <si>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</si>
  <si>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</si>
  <si>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</si>
  <si>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</si>
  <si>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</si>
  <si>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</si>
  <si>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</si>
  <si>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</si>
  <si>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</si>
  <si>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</si>
  <si>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</si>
  <si>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</si>
  <si>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</si>
  <si>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</si>
  <si>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</si>
  <si>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</si>
  <si>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</si>
  <si>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</si>
  <si>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</si>
  <si>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</si>
  <si>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</si>
  <si>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</si>
  <si>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</si>
  <si>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</si>
  <si>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</si>
  <si>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</si>
  <si>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</si>
  <si>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</si>
  <si>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</si>
  <si>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</si>
  <si>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</si>
  <si>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</si>
  <si>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</si>
  <si>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</si>
  <si>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</si>
  <si>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</si>
  <si>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</si>
  <si>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</si>
  <si>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</si>
  <si>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</si>
  <si>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</si>
  <si>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</si>
  <si>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</si>
  <si>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</si>
  <si>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</si>
  <si>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</si>
  <si>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</si>
  <si>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</si>
  <si>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</si>
  <si>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</si>
  <si>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</si>
  <si>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</si>
  <si>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</si>
  <si>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</si>
  <si>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</si>
  <si>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</si>
  <si>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</si>
  <si>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</si>
  <si>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</si>
  <si>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</si>
  <si>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</si>
  <si>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</si>
  <si>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</si>
  <si>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</si>
  <si>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</si>
  <si>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</si>
  <si>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</si>
  <si>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</si>
  <si>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</si>
  <si>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</si>
  <si>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</si>
  <si>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</si>
  <si>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</si>
  <si>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</si>
  <si>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</si>
  <si>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</si>
  <si>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</si>
  <si>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</si>
  <si>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</si>
  <si>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</si>
  <si>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</si>
  <si>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</si>
  <si>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</si>
  <si>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</si>
  <si>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</si>
  <si>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</si>
  <si>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</si>
  <si>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</si>
  <si>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</si>
  <si>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</si>
  <si>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</si>
  <si>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</si>
  <si>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</si>
  <si>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</si>
  <si>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</si>
  <si>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</si>
  <si>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</si>
  <si>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</si>
  <si>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</si>
  <si>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</si>
  <si>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</si>
  <si>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</si>
  <si>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</si>
  <si>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</si>
  <si>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</si>
  <si>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</si>
  <si>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</si>
  <si>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</si>
  <si>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</si>
  <si>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</si>
  <si>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</si>
  <si>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</si>
  <si>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</si>
  <si>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</si>
  <si>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</si>
  <si>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</si>
  <si>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</si>
  <si>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</si>
  <si>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</si>
  <si>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</si>
  <si>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</si>
  <si>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</si>
  <si>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</si>
  <si>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</si>
  <si>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</si>
  <si>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</si>
  <si>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</si>
  <si>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</si>
  <si>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</si>
  <si>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</si>
  <si>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</si>
  <si>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</si>
  <si>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</si>
  <si>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</si>
  <si>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</si>
  <si>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</si>
  <si>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</si>
  <si>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</si>
  <si>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</si>
  <si>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</si>
  <si>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</si>
  <si>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</si>
  <si>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</si>
  <si>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</si>
  <si>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</si>
  <si>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</si>
  <si>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</si>
  <si>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</si>
  <si>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</si>
  <si>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</si>
  <si>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</si>
  <si>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</si>
  <si>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</si>
  <si>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</si>
  <si>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</si>
  <si>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</si>
  <si>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</si>
  <si>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</si>
  <si>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</si>
  <si>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</si>
  <si>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</si>
  <si>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</si>
  <si>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</si>
  <si>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</si>
  <si>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</si>
  <si>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</si>
  <si>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</si>
  <si>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</si>
  <si>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</si>
  <si>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</si>
  <si>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</si>
  <si>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</si>
  <si>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</si>
  <si>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</si>
  <si>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</si>
  <si>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</si>
  <si>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</si>
  <si>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</si>
  <si>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</si>
  <si>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</si>
  <si>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</si>
  <si>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</si>
  <si>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</si>
  <si>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</si>
  <si>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</si>
  <si>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</si>
  <si>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</si>
  <si>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</si>
  <si>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</si>
  <si>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</si>
  <si>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</si>
  <si>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</si>
  <si>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</si>
  <si>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</si>
  <si>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</si>
  <si>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</si>
  <si>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</si>
  <si>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</si>
  <si>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</si>
  <si>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</si>
  <si>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</si>
  <si>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</si>
  <si>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</si>
  <si>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</si>
  <si>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</si>
  <si>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</si>
  <si>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</si>
  <si>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</si>
  <si>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</si>
  <si>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</si>
  <si>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</si>
  <si>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</si>
  <si>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</si>
  <si>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</si>
  <si>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</si>
  <si>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</si>
  <si>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</si>
  <si>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</si>
  <si>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</si>
  <si>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</si>
  <si>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</si>
  <si>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</si>
  <si>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</si>
  <si>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</si>
  <si>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</si>
  <si>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</si>
  <si>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</si>
  <si>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</si>
  <si>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</si>
  <si>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</si>
  <si>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</si>
  <si>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</si>
  <si>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</si>
  <si>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</si>
  <si>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</si>
  <si>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</si>
  <si>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</si>
  <si>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</si>
  <si>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</si>
  <si>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</si>
  <si>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</si>
  <si>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</si>
  <si>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</si>
  <si>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</si>
  <si>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</si>
  <si>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</si>
  <si>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</si>
  <si>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</si>
  <si>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</si>
  <si>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</si>
  <si>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</si>
  <si>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</si>
  <si>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</si>
  <si>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</si>
  <si>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</si>
  <si>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</si>
  <si>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</si>
  <si>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</si>
  <si>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</si>
  <si>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</si>
  <si>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</si>
  <si>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</si>
  <si>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</si>
  <si>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</si>
  <si>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</si>
  <si>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</si>
  <si>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</si>
  <si>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</si>
  <si>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</si>
  <si>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</si>
  <si>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</si>
  <si>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</si>
  <si>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</si>
  <si>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</si>
  <si>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</si>
  <si>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</si>
  <si>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</si>
  <si>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</si>
  <si>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</si>
  <si>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</si>
  <si>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</si>
  <si>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</si>
  <si>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</si>
  <si>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</si>
  <si>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</si>
  <si>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</si>
  <si>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</si>
  <si>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</si>
  <si>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</si>
  <si>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</si>
  <si>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</si>
  <si>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</si>
  <si>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</si>
  <si>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</si>
  <si>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</si>
  <si>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</si>
  <si>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</si>
  <si>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</si>
  <si>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</si>
  <si>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</si>
  <si>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</si>
  <si>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</si>
  <si>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</si>
  <si>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</si>
  <si>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</si>
  <si>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</si>
  <si>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</si>
  <si>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</si>
  <si>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</si>
  <si>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</si>
  <si>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</si>
  <si>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</si>
  <si>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</si>
  <si>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</si>
  <si>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</si>
  <si>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</si>
  <si>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</si>
  <si>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</si>
  <si>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</si>
  <si>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</si>
  <si>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</si>
  <si>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</si>
  <si>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</si>
  <si>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</si>
  <si>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</si>
  <si>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</si>
  <si>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</si>
  <si>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</si>
  <si>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</si>
  <si>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</si>
  <si>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</si>
  <si>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</si>
  <si>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</si>
  <si>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</si>
  <si>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</si>
  <si>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</si>
  <si>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</si>
  <si>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</si>
  <si>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</si>
  <si>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</si>
  <si>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</si>
  <si>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</si>
  <si>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</si>
  <si>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</si>
  <si>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</si>
  <si>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</si>
  <si>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</si>
  <si>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</si>
  <si>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</si>
  <si>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</si>
  <si>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</si>
  <si>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</si>
  <si>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</si>
  <si>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</si>
  <si>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</si>
  <si>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</si>
  <si>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</si>
  <si>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</si>
  <si>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</si>
  <si>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</si>
  <si>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</si>
  <si>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</si>
  <si>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</si>
  <si>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</si>
  <si>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</si>
  <si>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</si>
  <si>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</si>
  <si>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</si>
  <si>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</si>
  <si>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</si>
  <si>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</si>
  <si>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</si>
  <si>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</si>
  <si>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</si>
  <si>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</si>
  <si>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</si>
  <si>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</si>
  <si>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</si>
  <si>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</si>
  <si>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</si>
  <si>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</si>
  <si>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</si>
  <si>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</si>
  <si>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</si>
  <si>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</si>
  <si>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</si>
  <si>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</si>
  <si>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</si>
  <si>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</si>
  <si>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</si>
  <si>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</si>
  <si>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</si>
  <si>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</si>
  <si>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</si>
  <si>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</si>
  <si>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</si>
  <si>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</si>
  <si>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</si>
  <si>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</si>
  <si>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</si>
  <si>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</si>
  <si>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</si>
  <si>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</si>
  <si>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</si>
  <si>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</si>
  <si>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</si>
  <si>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</si>
  <si>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</si>
  <si>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</si>
  <si>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</si>
  <si>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</si>
  <si>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</si>
  <si>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</si>
  <si>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</si>
  <si>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</si>
  <si>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</si>
  <si>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</si>
  <si>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</si>
  <si>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</si>
  <si>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</si>
  <si>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</si>
  <si>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</si>
  <si>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</si>
  <si>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</si>
  <si>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</si>
  <si>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</si>
  <si>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</si>
  <si>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</si>
  <si>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</si>
  <si>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</si>
  <si>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</si>
  <si>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</si>
  <si>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</si>
  <si>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</si>
  <si>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</si>
  <si>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</si>
  <si>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</si>
  <si>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</si>
  <si>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</si>
  <si>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</si>
  <si>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</si>
  <si>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</si>
  <si>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</si>
  <si>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</si>
  <si>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</si>
  <si>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</si>
  <si>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</si>
  <si>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</si>
  <si>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</si>
  <si>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</si>
  <si>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</si>
  <si>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</si>
  <si>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</si>
  <si>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</si>
  <si>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</si>
  <si>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</si>
  <si>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</si>
  <si>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</si>
  <si>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</si>
  <si>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</si>
  <si>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</si>
  <si>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HTS - A7117.19.9000: Imitation jewelry of base metal</t>
  </si>
  <si>
    <t>Ink Station Tattoo Studio</t>
  </si>
  <si>
    <t>Lora Bartholow</t>
  </si>
  <si>
    <t>1617 gold hill rd</t>
  </si>
  <si>
    <t>28025 Concord</t>
  </si>
  <si>
    <t>Tel: 9802052334</t>
  </si>
  <si>
    <t>Email: Lora_bartholow@yahoo.com</t>
  </si>
  <si>
    <t>BCR16</t>
  </si>
  <si>
    <t>316L Surgical steel ball closure ring, 16g (1.2mm) with a 3mm ball</t>
  </si>
  <si>
    <t>BLK22B</t>
  </si>
  <si>
    <t>Bulk body jewelry: 100 pcs. assortment of 16g (1.2mm) surgical steel eyebrow circular barbells with 2.5mm balls</t>
  </si>
  <si>
    <t>UBBEB25</t>
  </si>
  <si>
    <t>High polished titanium G23 eyebrow or helix barbell, 1.2mm (16g) with two 2.5mm balls</t>
  </si>
  <si>
    <t>UBLK03</t>
  </si>
  <si>
    <t>Bulk body jewelry: 20 pcs. of Titanium G23 labret, 16g (1.2mm) with 3mm balls</t>
  </si>
  <si>
    <t>UBLK103</t>
  </si>
  <si>
    <t>Bulk body jewelry: 25 pcs. of Titanium G23 tongue barbells, 14g (1.6mm) with two 5mm balls</t>
  </si>
  <si>
    <t>UBLK18</t>
  </si>
  <si>
    <t>Bulk body jewelry: 25 pcs. of Titanium G23 eyebrow banana, 16g (1.2mm) with 3mm balls</t>
  </si>
  <si>
    <t>UBLK195</t>
  </si>
  <si>
    <t>Bulk body jewelry: 25 pcs. of Titanium G23 belly bananas, 14g (1.6mm) with 5 &amp; 6mm balls</t>
  </si>
  <si>
    <t>UBLK22</t>
  </si>
  <si>
    <t>Bulk body jewelry: 25 pcs. of Titanium G23 circular barbell, 16g (1.2mm) with 3mm balls</t>
  </si>
  <si>
    <t>UINDB4</t>
  </si>
  <si>
    <t>High polished titanium G23 industrial barbell, 1.6mm (14g) with two 4mm balls</t>
  </si>
  <si>
    <t>USEGH16</t>
  </si>
  <si>
    <t>Titanium G23 hinged segment ring, 16g (1.2mm)</t>
  </si>
  <si>
    <t>Four Hundred Forty Six and 86 cents USD</t>
  </si>
  <si>
    <t>Mina</t>
  </si>
  <si>
    <t>1617 Gold Hill Rd</t>
  </si>
  <si>
    <t>28025 Concord, North Carolina</t>
  </si>
  <si>
    <t>GSP Eligible</t>
  </si>
  <si>
    <t>Free Shipping to USA via DHL due to order over 350 USD:</t>
  </si>
  <si>
    <t>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</si>
</sst>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vertical="center"/>
    </xf>
    <xf numFmtId="0" fontId="18" fillId="2" borderId="14" xfId="0" applyFont="1" applyFill="1" applyBorder="1" applyAlignment="1">
      <alignment horizontal="center" vertical="center"/>
    </xf>
    <xf numFmtId="0" fontId="19" fillId="2" borderId="0" xfId="0" applyFont="1" applyFill="1" applyAlignment="1">
      <alignment horizontal="center" vertical="center"/>
    </xf>
    <xf numFmtId="0" fontId="31" fillId="0" borderId="0" xfId="0" applyFont="1" applyAlignment="1">
      <alignment horizontal="right"/>
    </xf>
    <xf numFmtId="2" fontId="31" fillId="0" borderId="0" xfId="0" applyNumberFormat="1"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0"/>
  <sheetViews>
    <sheetView tabSelected="1" zoomScale="90" zoomScaleNormal="90" workbookViewId="0">
      <selection sqref="A1:K4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7">
        <v>51540</v>
      </c>
      <c r="K10" s="115"/>
    </row>
    <row r="11" spans="1:11">
      <c r="A11" s="114"/>
      <c r="B11" s="114" t="s">
        <v>711</v>
      </c>
      <c r="C11" s="120"/>
      <c r="D11" s="120"/>
      <c r="E11" s="120"/>
      <c r="F11" s="115"/>
      <c r="G11" s="116"/>
      <c r="H11" s="116" t="s">
        <v>711</v>
      </c>
      <c r="I11" s="120"/>
      <c r="J11" s="138"/>
      <c r="K11" s="115"/>
    </row>
    <row r="12" spans="1:11">
      <c r="A12" s="114"/>
      <c r="B12" s="114" t="s">
        <v>738</v>
      </c>
      <c r="C12" s="120"/>
      <c r="D12" s="120"/>
      <c r="E12" s="120"/>
      <c r="F12" s="115"/>
      <c r="G12" s="116"/>
      <c r="H12" s="116" t="s">
        <v>738</v>
      </c>
      <c r="I12" s="120"/>
      <c r="J12" s="120"/>
      <c r="K12" s="115"/>
    </row>
    <row r="13" spans="1:11">
      <c r="A13" s="114"/>
      <c r="B13" s="114" t="s">
        <v>739</v>
      </c>
      <c r="C13" s="120"/>
      <c r="D13" s="120"/>
      <c r="E13" s="120"/>
      <c r="F13" s="115"/>
      <c r="G13" s="116"/>
      <c r="H13" s="116" t="s">
        <v>739</v>
      </c>
      <c r="I13" s="120"/>
      <c r="J13" s="99" t="s">
        <v>11</v>
      </c>
      <c r="K13" s="115"/>
    </row>
    <row r="14" spans="1:11" ht="15" customHeight="1">
      <c r="A14" s="114"/>
      <c r="B14" s="114" t="s">
        <v>708</v>
      </c>
      <c r="C14" s="120"/>
      <c r="D14" s="120"/>
      <c r="E14" s="120"/>
      <c r="F14" s="115"/>
      <c r="G14" s="116"/>
      <c r="H14" s="116" t="s">
        <v>708</v>
      </c>
      <c r="I14" s="120"/>
      <c r="J14" s="139">
        <v>45193</v>
      </c>
      <c r="K14" s="115"/>
    </row>
    <row r="15" spans="1:11" ht="15" customHeight="1">
      <c r="A15" s="114"/>
      <c r="B15" s="6" t="s">
        <v>6</v>
      </c>
      <c r="C15" s="7"/>
      <c r="D15" s="7"/>
      <c r="E15" s="7"/>
      <c r="F15" s="8"/>
      <c r="G15" s="116"/>
      <c r="H15" s="9" t="s">
        <v>6</v>
      </c>
      <c r="I15" s="120"/>
      <c r="J15" s="140"/>
      <c r="K15" s="115"/>
    </row>
    <row r="16" spans="1:11" ht="15" customHeight="1">
      <c r="A16" s="114"/>
      <c r="B16" s="120"/>
      <c r="C16" s="120"/>
      <c r="D16" s="120"/>
      <c r="E16" s="120"/>
      <c r="F16" s="120"/>
      <c r="G16" s="120"/>
      <c r="H16" s="120"/>
      <c r="I16" s="123" t="s">
        <v>142</v>
      </c>
      <c r="J16" s="129">
        <v>40102</v>
      </c>
      <c r="K16" s="115"/>
    </row>
    <row r="17" spans="1:11">
      <c r="A17" s="114"/>
      <c r="B17" s="120" t="s">
        <v>714</v>
      </c>
      <c r="C17" s="120"/>
      <c r="D17" s="120"/>
      <c r="E17" s="120"/>
      <c r="F17" s="120"/>
      <c r="G17" s="120"/>
      <c r="H17" s="120"/>
      <c r="I17" s="123" t="s">
        <v>143</v>
      </c>
      <c r="J17" s="129" t="s">
        <v>737</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1" t="s">
        <v>201</v>
      </c>
      <c r="G20" s="142"/>
      <c r="H20" s="100" t="s">
        <v>169</v>
      </c>
      <c r="I20" s="100" t="s">
        <v>202</v>
      </c>
      <c r="J20" s="100" t="s">
        <v>21</v>
      </c>
      <c r="K20" s="115"/>
    </row>
    <row r="21" spans="1:11">
      <c r="A21" s="114"/>
      <c r="B21" s="105"/>
      <c r="C21" s="105"/>
      <c r="D21" s="106"/>
      <c r="E21" s="106"/>
      <c r="F21" s="143"/>
      <c r="G21" s="144"/>
      <c r="H21" s="105" t="s">
        <v>141</v>
      </c>
      <c r="I21" s="105"/>
      <c r="J21" s="105"/>
      <c r="K21" s="115"/>
    </row>
    <row r="22" spans="1:11" ht="12.95" customHeight="1">
      <c r="A22" s="114"/>
      <c r="B22" s="107">
        <v>10</v>
      </c>
      <c r="C22" s="10" t="s">
        <v>716</v>
      </c>
      <c r="D22" s="118" t="s">
        <v>716</v>
      </c>
      <c r="E22" s="118" t="s">
        <v>28</v>
      </c>
      <c r="F22" s="135"/>
      <c r="G22" s="136"/>
      <c r="H22" s="11" t="s">
        <v>717</v>
      </c>
      <c r="I22" s="14">
        <v>0.19</v>
      </c>
      <c r="J22" s="109">
        <f t="shared" ref="J22:J37" si="0">I22*B22</f>
        <v>1.9</v>
      </c>
      <c r="K22" s="115"/>
    </row>
    <row r="23" spans="1:11" ht="24">
      <c r="A23" s="114"/>
      <c r="B23" s="107">
        <v>1</v>
      </c>
      <c r="C23" s="10" t="s">
        <v>718</v>
      </c>
      <c r="D23" s="118" t="s">
        <v>718</v>
      </c>
      <c r="E23" s="118" t="s">
        <v>27</v>
      </c>
      <c r="F23" s="135"/>
      <c r="G23" s="136"/>
      <c r="H23" s="11" t="s">
        <v>719</v>
      </c>
      <c r="I23" s="14">
        <v>26.1</v>
      </c>
      <c r="J23" s="109">
        <f t="shared" si="0"/>
        <v>26.1</v>
      </c>
      <c r="K23" s="115"/>
    </row>
    <row r="24" spans="1:11" ht="24">
      <c r="A24" s="114"/>
      <c r="B24" s="107">
        <v>30</v>
      </c>
      <c r="C24" s="10" t="s">
        <v>720</v>
      </c>
      <c r="D24" s="118" t="s">
        <v>720</v>
      </c>
      <c r="E24" s="118" t="s">
        <v>26</v>
      </c>
      <c r="F24" s="135"/>
      <c r="G24" s="136"/>
      <c r="H24" s="11" t="s">
        <v>721</v>
      </c>
      <c r="I24" s="14">
        <v>0.99</v>
      </c>
      <c r="J24" s="109">
        <f t="shared" si="0"/>
        <v>29.7</v>
      </c>
      <c r="K24" s="115"/>
    </row>
    <row r="25" spans="1:11" ht="24">
      <c r="A25" s="114"/>
      <c r="B25" s="107">
        <v>1</v>
      </c>
      <c r="C25" s="10" t="s">
        <v>722</v>
      </c>
      <c r="D25" s="118" t="s">
        <v>722</v>
      </c>
      <c r="E25" s="118" t="s">
        <v>26</v>
      </c>
      <c r="F25" s="135"/>
      <c r="G25" s="136"/>
      <c r="H25" s="11" t="s">
        <v>723</v>
      </c>
      <c r="I25" s="14">
        <v>18.809999999999999</v>
      </c>
      <c r="J25" s="109">
        <f t="shared" si="0"/>
        <v>18.809999999999999</v>
      </c>
      <c r="K25" s="115"/>
    </row>
    <row r="26" spans="1:11" ht="24">
      <c r="A26" s="114"/>
      <c r="B26" s="107">
        <v>1</v>
      </c>
      <c r="C26" s="10" t="s">
        <v>722</v>
      </c>
      <c r="D26" s="118" t="s">
        <v>722</v>
      </c>
      <c r="E26" s="118" t="s">
        <v>90</v>
      </c>
      <c r="F26" s="135"/>
      <c r="G26" s="136"/>
      <c r="H26" s="11" t="s">
        <v>723</v>
      </c>
      <c r="I26" s="14">
        <v>18.809999999999999</v>
      </c>
      <c r="J26" s="109">
        <f t="shared" si="0"/>
        <v>18.809999999999999</v>
      </c>
      <c r="K26" s="115"/>
    </row>
    <row r="27" spans="1:11" ht="24">
      <c r="A27" s="114"/>
      <c r="B27" s="107">
        <v>1</v>
      </c>
      <c r="C27" s="10" t="s">
        <v>722</v>
      </c>
      <c r="D27" s="118" t="s">
        <v>722</v>
      </c>
      <c r="E27" s="118" t="s">
        <v>27</v>
      </c>
      <c r="F27" s="135"/>
      <c r="G27" s="136"/>
      <c r="H27" s="11" t="s">
        <v>723</v>
      </c>
      <c r="I27" s="14">
        <v>18.809999999999999</v>
      </c>
      <c r="J27" s="109">
        <f t="shared" si="0"/>
        <v>18.809999999999999</v>
      </c>
      <c r="K27" s="115"/>
    </row>
    <row r="28" spans="1:11" ht="24">
      <c r="A28" s="114"/>
      <c r="B28" s="107">
        <v>1</v>
      </c>
      <c r="C28" s="10" t="s">
        <v>724</v>
      </c>
      <c r="D28" s="118" t="s">
        <v>724</v>
      </c>
      <c r="E28" s="118" t="s">
        <v>27</v>
      </c>
      <c r="F28" s="135"/>
      <c r="G28" s="136"/>
      <c r="H28" s="11" t="s">
        <v>725</v>
      </c>
      <c r="I28" s="14">
        <v>32.54</v>
      </c>
      <c r="J28" s="109">
        <f t="shared" si="0"/>
        <v>32.54</v>
      </c>
      <c r="K28" s="115"/>
    </row>
    <row r="29" spans="1:11" ht="24">
      <c r="A29" s="114"/>
      <c r="B29" s="107">
        <v>1</v>
      </c>
      <c r="C29" s="10" t="s">
        <v>724</v>
      </c>
      <c r="D29" s="118" t="s">
        <v>724</v>
      </c>
      <c r="E29" s="118" t="s">
        <v>48</v>
      </c>
      <c r="F29" s="135"/>
      <c r="G29" s="136"/>
      <c r="H29" s="11" t="s">
        <v>725</v>
      </c>
      <c r="I29" s="14">
        <v>32.54</v>
      </c>
      <c r="J29" s="109">
        <f t="shared" si="0"/>
        <v>32.54</v>
      </c>
      <c r="K29" s="115"/>
    </row>
    <row r="30" spans="1:11" ht="24">
      <c r="A30" s="114"/>
      <c r="B30" s="107">
        <v>1</v>
      </c>
      <c r="C30" s="10" t="s">
        <v>726</v>
      </c>
      <c r="D30" s="118" t="s">
        <v>726</v>
      </c>
      <c r="E30" s="118" t="s">
        <v>27</v>
      </c>
      <c r="F30" s="135"/>
      <c r="G30" s="136"/>
      <c r="H30" s="11" t="s">
        <v>727</v>
      </c>
      <c r="I30" s="14">
        <v>18.850000000000001</v>
      </c>
      <c r="J30" s="109">
        <f t="shared" si="0"/>
        <v>18.850000000000001</v>
      </c>
      <c r="K30" s="115"/>
    </row>
    <row r="31" spans="1:11" ht="24">
      <c r="A31" s="114"/>
      <c r="B31" s="107">
        <v>1</v>
      </c>
      <c r="C31" s="10" t="s">
        <v>728</v>
      </c>
      <c r="D31" s="118" t="s">
        <v>728</v>
      </c>
      <c r="E31" s="118" t="s">
        <v>28</v>
      </c>
      <c r="F31" s="135"/>
      <c r="G31" s="136"/>
      <c r="H31" s="11" t="s">
        <v>729</v>
      </c>
      <c r="I31" s="14">
        <v>34.909999999999997</v>
      </c>
      <c r="J31" s="109">
        <f t="shared" si="0"/>
        <v>34.909999999999997</v>
      </c>
      <c r="K31" s="115"/>
    </row>
    <row r="32" spans="1:11" ht="24">
      <c r="A32" s="114"/>
      <c r="B32" s="107">
        <v>1</v>
      </c>
      <c r="C32" s="10" t="s">
        <v>728</v>
      </c>
      <c r="D32" s="118" t="s">
        <v>728</v>
      </c>
      <c r="E32" s="118" t="s">
        <v>48</v>
      </c>
      <c r="F32" s="135"/>
      <c r="G32" s="136"/>
      <c r="H32" s="11" t="s">
        <v>729</v>
      </c>
      <c r="I32" s="14">
        <v>34.909999999999997</v>
      </c>
      <c r="J32" s="109">
        <f t="shared" si="0"/>
        <v>34.909999999999997</v>
      </c>
      <c r="K32" s="115"/>
    </row>
    <row r="33" spans="1:11" ht="24">
      <c r="A33" s="114"/>
      <c r="B33" s="107">
        <v>1</v>
      </c>
      <c r="C33" s="10" t="s">
        <v>730</v>
      </c>
      <c r="D33" s="118" t="s">
        <v>730</v>
      </c>
      <c r="E33" s="118" t="s">
        <v>26</v>
      </c>
      <c r="F33" s="135"/>
      <c r="G33" s="136"/>
      <c r="H33" s="11" t="s">
        <v>731</v>
      </c>
      <c r="I33" s="14">
        <v>27.79</v>
      </c>
      <c r="J33" s="109">
        <f t="shared" si="0"/>
        <v>27.79</v>
      </c>
      <c r="K33" s="115"/>
    </row>
    <row r="34" spans="1:11" ht="24">
      <c r="A34" s="114"/>
      <c r="B34" s="107">
        <v>1</v>
      </c>
      <c r="C34" s="10" t="s">
        <v>730</v>
      </c>
      <c r="D34" s="118" t="s">
        <v>730</v>
      </c>
      <c r="E34" s="118" t="s">
        <v>90</v>
      </c>
      <c r="F34" s="135"/>
      <c r="G34" s="136"/>
      <c r="H34" s="11" t="s">
        <v>731</v>
      </c>
      <c r="I34" s="14">
        <v>27.79</v>
      </c>
      <c r="J34" s="109">
        <f t="shared" si="0"/>
        <v>27.79</v>
      </c>
      <c r="K34" s="115"/>
    </row>
    <row r="35" spans="1:11" ht="24">
      <c r="A35" s="114"/>
      <c r="B35" s="107">
        <v>20</v>
      </c>
      <c r="C35" s="10" t="s">
        <v>732</v>
      </c>
      <c r="D35" s="118" t="s">
        <v>732</v>
      </c>
      <c r="E35" s="118" t="s">
        <v>37</v>
      </c>
      <c r="F35" s="135"/>
      <c r="G35" s="136"/>
      <c r="H35" s="11" t="s">
        <v>733</v>
      </c>
      <c r="I35" s="14">
        <v>1.39</v>
      </c>
      <c r="J35" s="109">
        <f t="shared" si="0"/>
        <v>27.799999999999997</v>
      </c>
      <c r="K35" s="115"/>
    </row>
    <row r="36" spans="1:11">
      <c r="A36" s="114"/>
      <c r="B36" s="107">
        <v>20</v>
      </c>
      <c r="C36" s="10" t="s">
        <v>734</v>
      </c>
      <c r="D36" s="118" t="s">
        <v>734</v>
      </c>
      <c r="E36" s="118" t="s">
        <v>90</v>
      </c>
      <c r="F36" s="135"/>
      <c r="G36" s="136"/>
      <c r="H36" s="11" t="s">
        <v>735</v>
      </c>
      <c r="I36" s="14">
        <v>2.39</v>
      </c>
      <c r="J36" s="109">
        <f t="shared" si="0"/>
        <v>47.800000000000004</v>
      </c>
      <c r="K36" s="115"/>
    </row>
    <row r="37" spans="1:11">
      <c r="A37" s="114"/>
      <c r="B37" s="108">
        <v>20</v>
      </c>
      <c r="C37" s="12" t="s">
        <v>734</v>
      </c>
      <c r="D37" s="119" t="s">
        <v>734</v>
      </c>
      <c r="E37" s="119" t="s">
        <v>27</v>
      </c>
      <c r="F37" s="145"/>
      <c r="G37" s="146"/>
      <c r="H37" s="13" t="s">
        <v>735</v>
      </c>
      <c r="I37" s="15">
        <v>2.39</v>
      </c>
      <c r="J37" s="110">
        <f t="shared" si="0"/>
        <v>47.800000000000004</v>
      </c>
      <c r="K37" s="115"/>
    </row>
    <row r="38" spans="1:11">
      <c r="A38" s="114"/>
      <c r="B38" s="126"/>
      <c r="C38" s="126"/>
      <c r="D38" s="126"/>
      <c r="E38" s="126"/>
      <c r="F38" s="126"/>
      <c r="G38" s="126"/>
      <c r="H38" s="126"/>
      <c r="I38" s="127" t="s">
        <v>255</v>
      </c>
      <c r="J38" s="128">
        <f>SUM(J22:J37)</f>
        <v>446.86000000000007</v>
      </c>
      <c r="K38" s="115"/>
    </row>
    <row r="39" spans="1:11">
      <c r="A39" s="114"/>
      <c r="B39" s="126"/>
      <c r="C39" s="126"/>
      <c r="D39" s="126"/>
      <c r="E39" s="126"/>
      <c r="F39" s="126"/>
      <c r="G39" s="126"/>
      <c r="H39" s="126"/>
      <c r="I39" s="130" t="s">
        <v>741</v>
      </c>
      <c r="J39" s="128">
        <v>0</v>
      </c>
      <c r="K39" s="115"/>
    </row>
    <row r="40" spans="1:11" hidden="1" outlineLevel="1">
      <c r="A40" s="114"/>
      <c r="B40" s="126"/>
      <c r="C40" s="126"/>
      <c r="D40" s="126"/>
      <c r="E40" s="126"/>
      <c r="F40" s="126"/>
      <c r="G40" s="126"/>
      <c r="H40" s="126"/>
      <c r="I40" s="127" t="s">
        <v>185</v>
      </c>
      <c r="J40" s="128">
        <v>0</v>
      </c>
      <c r="K40" s="115"/>
    </row>
    <row r="41" spans="1:11" collapsed="1">
      <c r="A41" s="114"/>
      <c r="B41" s="126"/>
      <c r="C41" s="126"/>
      <c r="D41" s="126"/>
      <c r="E41" s="126"/>
      <c r="F41" s="126"/>
      <c r="G41" s="126"/>
      <c r="H41" s="126"/>
      <c r="I41" s="127" t="s">
        <v>257</v>
      </c>
      <c r="J41" s="128">
        <f>SUM(J38:J40)</f>
        <v>446.86000000000007</v>
      </c>
      <c r="K41" s="115"/>
    </row>
    <row r="42" spans="1:11">
      <c r="A42" s="6"/>
      <c r="B42" s="7"/>
      <c r="C42" s="7"/>
      <c r="D42" s="7"/>
      <c r="E42" s="7"/>
      <c r="F42" s="7"/>
      <c r="G42" s="7"/>
      <c r="H42" s="7" t="s">
        <v>736</v>
      </c>
      <c r="I42" s="7"/>
      <c r="J42" s="7"/>
      <c r="K42" s="8"/>
    </row>
    <row r="43" spans="1:11" hidden="1">
      <c r="H43" s="133" t="s">
        <v>742</v>
      </c>
      <c r="I43" s="134" t="e">
        <f>#REF!-J41</f>
        <v>#REF!</v>
      </c>
    </row>
    <row r="45" spans="1:11">
      <c r="H45" s="1" t="s">
        <v>705</v>
      </c>
      <c r="I45" s="91">
        <f>'Tax Invoice'!M11</f>
        <v>35.869999999999997</v>
      </c>
    </row>
    <row r="46" spans="1:11">
      <c r="H46" s="1" t="s">
        <v>706</v>
      </c>
      <c r="I46" s="91">
        <f>I45*J38</f>
        <v>16028.868200000001</v>
      </c>
    </row>
    <row r="47" spans="1:11">
      <c r="H47" s="1" t="s">
        <v>707</v>
      </c>
      <c r="I47" s="91">
        <f>I45*J41</f>
        <v>16028.868200000001</v>
      </c>
    </row>
    <row r="48" spans="1:11">
      <c r="H48" s="1"/>
      <c r="I48" s="91"/>
    </row>
    <row r="49" spans="8:9">
      <c r="H49" s="1"/>
      <c r="I49" s="91"/>
    </row>
    <row r="50" spans="8:9">
      <c r="H50" s="1"/>
      <c r="I50" s="91"/>
    </row>
  </sheetData>
  <mergeCells count="20">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111</v>
      </c>
      <c r="O1" t="s">
        <v>144</v>
      </c>
      <c r="T1" t="s">
        <v>255</v>
      </c>
      <c r="U1">
        <v>446.86000000000007</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446.86000000000007</v>
      </c>
    </row>
    <row r="5" spans="1:21">
      <c r="A5" s="114"/>
      <c r="B5" s="121" t="s">
        <v>137</v>
      </c>
      <c r="C5" s="120"/>
      <c r="D5" s="120"/>
      <c r="E5" s="120"/>
      <c r="F5" s="120"/>
      <c r="G5" s="120"/>
      <c r="H5" s="120"/>
      <c r="I5" s="120"/>
      <c r="J5" s="115"/>
      <c r="S5" t="s">
        <v>736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7"/>
      <c r="J10" s="115"/>
    </row>
    <row r="11" spans="1:21">
      <c r="A11" s="114"/>
      <c r="B11" s="114" t="s">
        <v>711</v>
      </c>
      <c r="C11" s="120"/>
      <c r="D11" s="120"/>
      <c r="E11" s="115"/>
      <c r="F11" s="116"/>
      <c r="G11" s="116" t="s">
        <v>711</v>
      </c>
      <c r="H11" s="120"/>
      <c r="I11" s="138"/>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708</v>
      </c>
      <c r="C14" s="120"/>
      <c r="D14" s="120"/>
      <c r="E14" s="115"/>
      <c r="F14" s="116"/>
      <c r="G14" s="116" t="s">
        <v>708</v>
      </c>
      <c r="H14" s="120"/>
      <c r="I14" s="139">
        <v>45192</v>
      </c>
      <c r="J14" s="115"/>
    </row>
    <row r="15" spans="1:21">
      <c r="A15" s="114"/>
      <c r="B15" s="6" t="s">
        <v>6</v>
      </c>
      <c r="C15" s="7"/>
      <c r="D15" s="7"/>
      <c r="E15" s="8"/>
      <c r="F15" s="116"/>
      <c r="G15" s="9" t="s">
        <v>6</v>
      </c>
      <c r="H15" s="120"/>
      <c r="I15" s="140"/>
      <c r="J15" s="115"/>
    </row>
    <row r="16" spans="1:21">
      <c r="A16" s="114"/>
      <c r="B16" s="120"/>
      <c r="C16" s="120"/>
      <c r="D16" s="120"/>
      <c r="E16" s="120"/>
      <c r="F16" s="120"/>
      <c r="G16" s="120"/>
      <c r="H16" s="123" t="s">
        <v>142</v>
      </c>
      <c r="I16" s="129">
        <v>40102</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45192</v>
      </c>
    </row>
    <row r="20" spans="1:16">
      <c r="A20" s="114"/>
      <c r="B20" s="100" t="s">
        <v>198</v>
      </c>
      <c r="C20" s="100" t="s">
        <v>199</v>
      </c>
      <c r="D20" s="117" t="s">
        <v>200</v>
      </c>
      <c r="E20" s="141" t="s">
        <v>201</v>
      </c>
      <c r="F20" s="142"/>
      <c r="G20" s="100" t="s">
        <v>169</v>
      </c>
      <c r="H20" s="100" t="s">
        <v>202</v>
      </c>
      <c r="I20" s="100" t="s">
        <v>21</v>
      </c>
      <c r="J20" s="115"/>
    </row>
    <row r="21" spans="1:16">
      <c r="A21" s="114"/>
      <c r="B21" s="105"/>
      <c r="C21" s="105"/>
      <c r="D21" s="106"/>
      <c r="E21" s="143"/>
      <c r="F21" s="144"/>
      <c r="G21" s="105" t="s">
        <v>141</v>
      </c>
      <c r="H21" s="105"/>
      <c r="I21" s="105"/>
      <c r="J21" s="115"/>
    </row>
    <row r="22" spans="1:16" ht="96">
      <c r="A22" s="114"/>
      <c r="B22" s="107">
        <v>10</v>
      </c>
      <c r="C22" s="10" t="s">
        <v>716</v>
      </c>
      <c r="D22" s="118" t="s">
        <v>28</v>
      </c>
      <c r="E22" s="135"/>
      <c r="F22" s="136"/>
      <c r="G22" s="11" t="s">
        <v>717</v>
      </c>
      <c r="H22" s="14">
        <v>0.19</v>
      </c>
      <c r="I22" s="109">
        <f t="shared" ref="I22:I37" si="0">H22*B22</f>
        <v>1.9</v>
      </c>
      <c r="J22" s="115"/>
    </row>
    <row r="23" spans="1:16" ht="168">
      <c r="A23" s="114"/>
      <c r="B23" s="107">
        <v>1</v>
      </c>
      <c r="C23" s="10" t="s">
        <v>718</v>
      </c>
      <c r="D23" s="118" t="s">
        <v>27</v>
      </c>
      <c r="E23" s="135"/>
      <c r="F23" s="136"/>
      <c r="G23" s="11" t="s">
        <v>719</v>
      </c>
      <c r="H23" s="14">
        <v>26.1</v>
      </c>
      <c r="I23" s="109">
        <f t="shared" si="0"/>
        <v>26.1</v>
      </c>
      <c r="J23" s="115"/>
    </row>
    <row r="24" spans="1:16" ht="144">
      <c r="A24" s="114"/>
      <c r="B24" s="107">
        <v>30</v>
      </c>
      <c r="C24" s="10" t="s">
        <v>720</v>
      </c>
      <c r="D24" s="118" t="s">
        <v>26</v>
      </c>
      <c r="E24" s="135"/>
      <c r="F24" s="136"/>
      <c r="G24" s="11" t="s">
        <v>721</v>
      </c>
      <c r="H24" s="14">
        <v>0.99</v>
      </c>
      <c r="I24" s="109">
        <f t="shared" si="0"/>
        <v>29.7</v>
      </c>
      <c r="J24" s="115"/>
    </row>
    <row r="25" spans="1:16" ht="120">
      <c r="A25" s="114"/>
      <c r="B25" s="107">
        <v>1</v>
      </c>
      <c r="C25" s="10" t="s">
        <v>722</v>
      </c>
      <c r="D25" s="118" t="s">
        <v>26</v>
      </c>
      <c r="E25" s="135"/>
      <c r="F25" s="136"/>
      <c r="G25" s="11" t="s">
        <v>723</v>
      </c>
      <c r="H25" s="14">
        <v>18.809999999999999</v>
      </c>
      <c r="I25" s="109">
        <f t="shared" si="0"/>
        <v>18.809999999999999</v>
      </c>
      <c r="J25" s="115"/>
    </row>
    <row r="26" spans="1:16" ht="120">
      <c r="A26" s="114"/>
      <c r="B26" s="107">
        <v>1</v>
      </c>
      <c r="C26" s="10" t="s">
        <v>722</v>
      </c>
      <c r="D26" s="118" t="s">
        <v>90</v>
      </c>
      <c r="E26" s="135"/>
      <c r="F26" s="136"/>
      <c r="G26" s="11" t="s">
        <v>723</v>
      </c>
      <c r="H26" s="14">
        <v>18.809999999999999</v>
      </c>
      <c r="I26" s="109">
        <f t="shared" si="0"/>
        <v>18.809999999999999</v>
      </c>
      <c r="J26" s="115"/>
    </row>
    <row r="27" spans="1:16" ht="120">
      <c r="A27" s="114"/>
      <c r="B27" s="107">
        <v>1</v>
      </c>
      <c r="C27" s="10" t="s">
        <v>722</v>
      </c>
      <c r="D27" s="118" t="s">
        <v>27</v>
      </c>
      <c r="E27" s="135"/>
      <c r="F27" s="136"/>
      <c r="G27" s="11" t="s">
        <v>723</v>
      </c>
      <c r="H27" s="14">
        <v>18.809999999999999</v>
      </c>
      <c r="I27" s="109">
        <f t="shared" si="0"/>
        <v>18.809999999999999</v>
      </c>
      <c r="J27" s="115"/>
    </row>
    <row r="28" spans="1:16" ht="144">
      <c r="A28" s="114"/>
      <c r="B28" s="107">
        <v>1</v>
      </c>
      <c r="C28" s="10" t="s">
        <v>724</v>
      </c>
      <c r="D28" s="118" t="s">
        <v>27</v>
      </c>
      <c r="E28" s="135"/>
      <c r="F28" s="136"/>
      <c r="G28" s="11" t="s">
        <v>725</v>
      </c>
      <c r="H28" s="14">
        <v>32.54</v>
      </c>
      <c r="I28" s="109">
        <f t="shared" si="0"/>
        <v>32.54</v>
      </c>
      <c r="J28" s="115"/>
    </row>
    <row r="29" spans="1:16" ht="144">
      <c r="A29" s="114"/>
      <c r="B29" s="107">
        <v>1</v>
      </c>
      <c r="C29" s="10" t="s">
        <v>724</v>
      </c>
      <c r="D29" s="118" t="s">
        <v>48</v>
      </c>
      <c r="E29" s="135"/>
      <c r="F29" s="136"/>
      <c r="G29" s="11" t="s">
        <v>725</v>
      </c>
      <c r="H29" s="14">
        <v>32.54</v>
      </c>
      <c r="I29" s="109">
        <f t="shared" si="0"/>
        <v>32.54</v>
      </c>
      <c r="J29" s="115"/>
    </row>
    <row r="30" spans="1:16" ht="132">
      <c r="A30" s="114"/>
      <c r="B30" s="107">
        <v>1</v>
      </c>
      <c r="C30" s="10" t="s">
        <v>726</v>
      </c>
      <c r="D30" s="118" t="s">
        <v>27</v>
      </c>
      <c r="E30" s="135"/>
      <c r="F30" s="136"/>
      <c r="G30" s="11" t="s">
        <v>727</v>
      </c>
      <c r="H30" s="14">
        <v>18.850000000000001</v>
      </c>
      <c r="I30" s="109">
        <f t="shared" si="0"/>
        <v>18.850000000000001</v>
      </c>
      <c r="J30" s="115"/>
    </row>
    <row r="31" spans="1:16" ht="132">
      <c r="A31" s="114"/>
      <c r="B31" s="107">
        <v>1</v>
      </c>
      <c r="C31" s="10" t="s">
        <v>728</v>
      </c>
      <c r="D31" s="118" t="s">
        <v>28</v>
      </c>
      <c r="E31" s="135"/>
      <c r="F31" s="136"/>
      <c r="G31" s="11" t="s">
        <v>729</v>
      </c>
      <c r="H31" s="14">
        <v>34.909999999999997</v>
      </c>
      <c r="I31" s="109">
        <f t="shared" si="0"/>
        <v>34.909999999999997</v>
      </c>
      <c r="J31" s="115"/>
    </row>
    <row r="32" spans="1:16" ht="132">
      <c r="A32" s="114"/>
      <c r="B32" s="107">
        <v>1</v>
      </c>
      <c r="C32" s="10" t="s">
        <v>728</v>
      </c>
      <c r="D32" s="118" t="s">
        <v>48</v>
      </c>
      <c r="E32" s="135"/>
      <c r="F32" s="136"/>
      <c r="G32" s="11" t="s">
        <v>729</v>
      </c>
      <c r="H32" s="14">
        <v>34.909999999999997</v>
      </c>
      <c r="I32" s="109">
        <f t="shared" si="0"/>
        <v>34.909999999999997</v>
      </c>
      <c r="J32" s="115"/>
    </row>
    <row r="33" spans="1:10" ht="132">
      <c r="A33" s="114"/>
      <c r="B33" s="107">
        <v>1</v>
      </c>
      <c r="C33" s="10" t="s">
        <v>730</v>
      </c>
      <c r="D33" s="118" t="s">
        <v>26</v>
      </c>
      <c r="E33" s="135"/>
      <c r="F33" s="136"/>
      <c r="G33" s="11" t="s">
        <v>731</v>
      </c>
      <c r="H33" s="14">
        <v>27.79</v>
      </c>
      <c r="I33" s="109">
        <f t="shared" si="0"/>
        <v>27.79</v>
      </c>
      <c r="J33" s="115"/>
    </row>
    <row r="34" spans="1:10" ht="132">
      <c r="A34" s="114"/>
      <c r="B34" s="107">
        <v>1</v>
      </c>
      <c r="C34" s="10" t="s">
        <v>730</v>
      </c>
      <c r="D34" s="118" t="s">
        <v>90</v>
      </c>
      <c r="E34" s="135"/>
      <c r="F34" s="136"/>
      <c r="G34" s="11" t="s">
        <v>731</v>
      </c>
      <c r="H34" s="14">
        <v>27.79</v>
      </c>
      <c r="I34" s="109">
        <f t="shared" si="0"/>
        <v>27.79</v>
      </c>
      <c r="J34" s="115"/>
    </row>
    <row r="35" spans="1:10" ht="120">
      <c r="A35" s="114"/>
      <c r="B35" s="107">
        <v>20</v>
      </c>
      <c r="C35" s="10" t="s">
        <v>732</v>
      </c>
      <c r="D35" s="118" t="s">
        <v>37</v>
      </c>
      <c r="E35" s="135"/>
      <c r="F35" s="136"/>
      <c r="G35" s="11" t="s">
        <v>733</v>
      </c>
      <c r="H35" s="14">
        <v>1.39</v>
      </c>
      <c r="I35" s="109">
        <f t="shared" si="0"/>
        <v>27.799999999999997</v>
      </c>
      <c r="J35" s="115"/>
    </row>
    <row r="36" spans="1:10" ht="72">
      <c r="A36" s="114"/>
      <c r="B36" s="107">
        <v>20</v>
      </c>
      <c r="C36" s="10" t="s">
        <v>734</v>
      </c>
      <c r="D36" s="118" t="s">
        <v>90</v>
      </c>
      <c r="E36" s="135"/>
      <c r="F36" s="136"/>
      <c r="G36" s="11" t="s">
        <v>735</v>
      </c>
      <c r="H36" s="14">
        <v>2.39</v>
      </c>
      <c r="I36" s="109">
        <f t="shared" si="0"/>
        <v>47.800000000000004</v>
      </c>
      <c r="J36" s="115"/>
    </row>
    <row r="37" spans="1:10" ht="72">
      <c r="A37" s="114"/>
      <c r="B37" s="108">
        <v>20</v>
      </c>
      <c r="C37" s="12" t="s">
        <v>734</v>
      </c>
      <c r="D37" s="119" t="s">
        <v>27</v>
      </c>
      <c r="E37" s="145"/>
      <c r="F37" s="146"/>
      <c r="G37" s="13" t="s">
        <v>735</v>
      </c>
      <c r="H37" s="15">
        <v>2.39</v>
      </c>
      <c r="I37" s="110">
        <f t="shared" si="0"/>
        <v>47.800000000000004</v>
      </c>
      <c r="J37" s="115"/>
    </row>
  </sheetData>
  <mergeCells count="20">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446.86000000000007</v>
      </c>
      <c r="O2" t="s">
        <v>182</v>
      </c>
    </row>
    <row r="3" spans="1:15" ht="12.75" customHeight="1">
      <c r="A3" s="114"/>
      <c r="B3" s="121" t="s">
        <v>135</v>
      </c>
      <c r="C3" s="120"/>
      <c r="D3" s="120"/>
      <c r="E3" s="120"/>
      <c r="F3" s="120"/>
      <c r="G3" s="120"/>
      <c r="H3" s="120"/>
      <c r="I3" s="120"/>
      <c r="J3" s="120"/>
      <c r="K3" s="120"/>
      <c r="L3" s="115"/>
      <c r="N3">
        <v>446.86000000000007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7">
        <f>IF(Invoice!J10&lt;&gt;"",Invoice!J10,"")</f>
        <v>51540</v>
      </c>
      <c r="L10" s="115"/>
    </row>
    <row r="11" spans="1:15" ht="12.75" customHeight="1">
      <c r="A11" s="114"/>
      <c r="B11" s="114" t="s">
        <v>711</v>
      </c>
      <c r="C11" s="120"/>
      <c r="D11" s="120"/>
      <c r="E11" s="120"/>
      <c r="F11" s="115"/>
      <c r="G11" s="116"/>
      <c r="H11" s="116" t="s">
        <v>711</v>
      </c>
      <c r="I11" s="120"/>
      <c r="J11" s="120"/>
      <c r="K11" s="138"/>
      <c r="L11" s="115"/>
    </row>
    <row r="12" spans="1:15" ht="12.75" customHeight="1">
      <c r="A12" s="114"/>
      <c r="B12" s="114" t="s">
        <v>738</v>
      </c>
      <c r="C12" s="120"/>
      <c r="D12" s="120"/>
      <c r="E12" s="120"/>
      <c r="F12" s="115"/>
      <c r="G12" s="116"/>
      <c r="H12" s="116" t="s">
        <v>738</v>
      </c>
      <c r="I12" s="120"/>
      <c r="J12" s="120"/>
      <c r="K12" s="120"/>
      <c r="L12" s="115"/>
    </row>
    <row r="13" spans="1:15" ht="12.75" customHeight="1">
      <c r="A13" s="114"/>
      <c r="B13" s="114" t="s">
        <v>739</v>
      </c>
      <c r="C13" s="120"/>
      <c r="D13" s="120"/>
      <c r="E13" s="120"/>
      <c r="F13" s="115"/>
      <c r="G13" s="116"/>
      <c r="H13" s="116" t="s">
        <v>739</v>
      </c>
      <c r="I13" s="120"/>
      <c r="J13" s="120"/>
      <c r="K13" s="99" t="s">
        <v>11</v>
      </c>
      <c r="L13" s="115"/>
    </row>
    <row r="14" spans="1:15" ht="15" customHeight="1">
      <c r="A14" s="114"/>
      <c r="B14" s="114" t="s">
        <v>708</v>
      </c>
      <c r="C14" s="120"/>
      <c r="D14" s="120"/>
      <c r="E14" s="120"/>
      <c r="F14" s="115"/>
      <c r="G14" s="116"/>
      <c r="H14" s="116" t="s">
        <v>708</v>
      </c>
      <c r="I14" s="120"/>
      <c r="J14" s="120"/>
      <c r="K14" s="139">
        <f>Invoice!J14</f>
        <v>45193</v>
      </c>
      <c r="L14" s="115"/>
    </row>
    <row r="15" spans="1:15" ht="15" customHeight="1">
      <c r="A15" s="114"/>
      <c r="B15" s="6" t="s">
        <v>6</v>
      </c>
      <c r="C15" s="7"/>
      <c r="D15" s="7"/>
      <c r="E15" s="7"/>
      <c r="F15" s="8"/>
      <c r="G15" s="116"/>
      <c r="H15" s="9" t="s">
        <v>6</v>
      </c>
      <c r="I15" s="120"/>
      <c r="J15" s="120"/>
      <c r="K15" s="140"/>
      <c r="L15" s="115"/>
    </row>
    <row r="16" spans="1:15" ht="15" customHeight="1">
      <c r="A16" s="114"/>
      <c r="B16" s="120"/>
      <c r="C16" s="120"/>
      <c r="D16" s="120"/>
      <c r="E16" s="120"/>
      <c r="F16" s="120"/>
      <c r="G16" s="120"/>
      <c r="H16" s="120"/>
      <c r="I16" s="123" t="s">
        <v>142</v>
      </c>
      <c r="J16" s="123" t="s">
        <v>142</v>
      </c>
      <c r="K16" s="129">
        <v>40102</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32" t="s">
        <v>740</v>
      </c>
      <c r="I18" s="122" t="s">
        <v>258</v>
      </c>
      <c r="J18" s="122" t="s">
        <v>258</v>
      </c>
      <c r="K18" s="104" t="s">
        <v>159</v>
      </c>
      <c r="L18" s="115"/>
    </row>
    <row r="19" spans="1:12" ht="12.75" customHeight="1">
      <c r="A19" s="114"/>
      <c r="B19" s="120"/>
      <c r="C19" s="120"/>
      <c r="D19" s="120"/>
      <c r="E19" s="120"/>
      <c r="F19" s="120"/>
      <c r="G19" s="120"/>
      <c r="H19" s="131" t="s">
        <v>709</v>
      </c>
      <c r="I19" s="120"/>
      <c r="J19" s="120"/>
      <c r="K19" s="120"/>
      <c r="L19" s="115"/>
    </row>
    <row r="20" spans="1:12" ht="12.75" customHeight="1">
      <c r="A20" s="114"/>
      <c r="B20" s="100" t="s">
        <v>198</v>
      </c>
      <c r="C20" s="100" t="s">
        <v>199</v>
      </c>
      <c r="D20" s="100" t="s">
        <v>284</v>
      </c>
      <c r="E20" s="117" t="s">
        <v>200</v>
      </c>
      <c r="F20" s="141" t="s">
        <v>201</v>
      </c>
      <c r="G20" s="142"/>
      <c r="H20" s="100" t="s">
        <v>169</v>
      </c>
      <c r="I20" s="100" t="s">
        <v>202</v>
      </c>
      <c r="J20" s="100" t="s">
        <v>202</v>
      </c>
      <c r="K20" s="100" t="s">
        <v>21</v>
      </c>
      <c r="L20" s="115"/>
    </row>
    <row r="21" spans="1:12" ht="12.75" customHeight="1">
      <c r="A21" s="114"/>
      <c r="B21" s="105"/>
      <c r="C21" s="105"/>
      <c r="D21" s="105"/>
      <c r="E21" s="106"/>
      <c r="F21" s="143"/>
      <c r="G21" s="144"/>
      <c r="H21" s="105" t="s">
        <v>141</v>
      </c>
      <c r="I21" s="105"/>
      <c r="J21" s="105"/>
      <c r="K21" s="105"/>
      <c r="L21" s="115"/>
    </row>
    <row r="22" spans="1:12" ht="12.95" customHeight="1">
      <c r="A22" s="114"/>
      <c r="B22" s="107">
        <f>'Tax Invoice'!D18</f>
        <v>10</v>
      </c>
      <c r="C22" s="10" t="s">
        <v>716</v>
      </c>
      <c r="D22" s="10" t="s">
        <v>716</v>
      </c>
      <c r="E22" s="118" t="s">
        <v>28</v>
      </c>
      <c r="F22" s="135"/>
      <c r="G22" s="136"/>
      <c r="H22" s="11" t="s">
        <v>717</v>
      </c>
      <c r="I22" s="14">
        <f t="shared" ref="I22:I37" si="0">ROUNDUP(J22*$N$1,2)</f>
        <v>0.19</v>
      </c>
      <c r="J22" s="14">
        <v>0.19</v>
      </c>
      <c r="K22" s="109">
        <f t="shared" ref="K22:K37" si="1">I22*B22</f>
        <v>1.9</v>
      </c>
      <c r="L22" s="115"/>
    </row>
    <row r="23" spans="1:12" ht="24" customHeight="1">
      <c r="A23" s="114"/>
      <c r="B23" s="107">
        <f>'Tax Invoice'!D19</f>
        <v>1</v>
      </c>
      <c r="C23" s="10" t="s">
        <v>718</v>
      </c>
      <c r="D23" s="10" t="s">
        <v>718</v>
      </c>
      <c r="E23" s="118" t="s">
        <v>27</v>
      </c>
      <c r="F23" s="135"/>
      <c r="G23" s="136"/>
      <c r="H23" s="11" t="s">
        <v>719</v>
      </c>
      <c r="I23" s="14">
        <f t="shared" si="0"/>
        <v>26.1</v>
      </c>
      <c r="J23" s="14">
        <v>26.1</v>
      </c>
      <c r="K23" s="109">
        <f t="shared" si="1"/>
        <v>26.1</v>
      </c>
      <c r="L23" s="115"/>
    </row>
    <row r="24" spans="1:12" ht="24" customHeight="1">
      <c r="A24" s="114"/>
      <c r="B24" s="107">
        <f>'Tax Invoice'!D20</f>
        <v>30</v>
      </c>
      <c r="C24" s="10" t="s">
        <v>720</v>
      </c>
      <c r="D24" s="10" t="s">
        <v>720</v>
      </c>
      <c r="E24" s="118" t="s">
        <v>26</v>
      </c>
      <c r="F24" s="135"/>
      <c r="G24" s="136"/>
      <c r="H24" s="11" t="s">
        <v>721</v>
      </c>
      <c r="I24" s="14">
        <f t="shared" si="0"/>
        <v>0.99</v>
      </c>
      <c r="J24" s="14">
        <v>0.99</v>
      </c>
      <c r="K24" s="109">
        <f t="shared" si="1"/>
        <v>29.7</v>
      </c>
      <c r="L24" s="115"/>
    </row>
    <row r="25" spans="1:12" ht="24" customHeight="1">
      <c r="A25" s="114"/>
      <c r="B25" s="107">
        <f>'Tax Invoice'!D21</f>
        <v>1</v>
      </c>
      <c r="C25" s="10" t="s">
        <v>722</v>
      </c>
      <c r="D25" s="10" t="s">
        <v>722</v>
      </c>
      <c r="E25" s="118" t="s">
        <v>26</v>
      </c>
      <c r="F25" s="135"/>
      <c r="G25" s="136"/>
      <c r="H25" s="11" t="s">
        <v>723</v>
      </c>
      <c r="I25" s="14">
        <f t="shared" si="0"/>
        <v>18.809999999999999</v>
      </c>
      <c r="J25" s="14">
        <v>18.809999999999999</v>
      </c>
      <c r="K25" s="109">
        <f t="shared" si="1"/>
        <v>18.809999999999999</v>
      </c>
      <c r="L25" s="115"/>
    </row>
    <row r="26" spans="1:12" ht="24" customHeight="1">
      <c r="A26" s="114"/>
      <c r="B26" s="107">
        <f>'Tax Invoice'!D22</f>
        <v>1</v>
      </c>
      <c r="C26" s="10" t="s">
        <v>722</v>
      </c>
      <c r="D26" s="10" t="s">
        <v>722</v>
      </c>
      <c r="E26" s="118" t="s">
        <v>90</v>
      </c>
      <c r="F26" s="135"/>
      <c r="G26" s="136"/>
      <c r="H26" s="11" t="s">
        <v>723</v>
      </c>
      <c r="I26" s="14">
        <f t="shared" si="0"/>
        <v>18.809999999999999</v>
      </c>
      <c r="J26" s="14">
        <v>18.809999999999999</v>
      </c>
      <c r="K26" s="109">
        <f t="shared" si="1"/>
        <v>18.809999999999999</v>
      </c>
      <c r="L26" s="115"/>
    </row>
    <row r="27" spans="1:12" ht="24" customHeight="1">
      <c r="A27" s="114"/>
      <c r="B27" s="107">
        <f>'Tax Invoice'!D23</f>
        <v>1</v>
      </c>
      <c r="C27" s="10" t="s">
        <v>722</v>
      </c>
      <c r="D27" s="10" t="s">
        <v>722</v>
      </c>
      <c r="E27" s="118" t="s">
        <v>27</v>
      </c>
      <c r="F27" s="135"/>
      <c r="G27" s="136"/>
      <c r="H27" s="11" t="s">
        <v>723</v>
      </c>
      <c r="I27" s="14">
        <f t="shared" si="0"/>
        <v>18.809999999999999</v>
      </c>
      <c r="J27" s="14">
        <v>18.809999999999999</v>
      </c>
      <c r="K27" s="109">
        <f t="shared" si="1"/>
        <v>18.809999999999999</v>
      </c>
      <c r="L27" s="115"/>
    </row>
    <row r="28" spans="1:12" ht="24" customHeight="1">
      <c r="A28" s="114"/>
      <c r="B28" s="107">
        <f>'Tax Invoice'!D24</f>
        <v>1</v>
      </c>
      <c r="C28" s="10" t="s">
        <v>724</v>
      </c>
      <c r="D28" s="10" t="s">
        <v>724</v>
      </c>
      <c r="E28" s="118" t="s">
        <v>27</v>
      </c>
      <c r="F28" s="135"/>
      <c r="G28" s="136"/>
      <c r="H28" s="11" t="s">
        <v>725</v>
      </c>
      <c r="I28" s="14">
        <f t="shared" si="0"/>
        <v>32.54</v>
      </c>
      <c r="J28" s="14">
        <v>32.54</v>
      </c>
      <c r="K28" s="109">
        <f t="shared" si="1"/>
        <v>32.54</v>
      </c>
      <c r="L28" s="115"/>
    </row>
    <row r="29" spans="1:12" ht="24" customHeight="1">
      <c r="A29" s="114"/>
      <c r="B29" s="107">
        <f>'Tax Invoice'!D25</f>
        <v>1</v>
      </c>
      <c r="C29" s="10" t="s">
        <v>724</v>
      </c>
      <c r="D29" s="10" t="s">
        <v>724</v>
      </c>
      <c r="E29" s="118" t="s">
        <v>48</v>
      </c>
      <c r="F29" s="135"/>
      <c r="G29" s="136"/>
      <c r="H29" s="11" t="s">
        <v>725</v>
      </c>
      <c r="I29" s="14">
        <f t="shared" si="0"/>
        <v>32.54</v>
      </c>
      <c r="J29" s="14">
        <v>32.54</v>
      </c>
      <c r="K29" s="109">
        <f t="shared" si="1"/>
        <v>32.54</v>
      </c>
      <c r="L29" s="115"/>
    </row>
    <row r="30" spans="1:12" ht="24" customHeight="1">
      <c r="A30" s="114"/>
      <c r="B30" s="107">
        <f>'Tax Invoice'!D26</f>
        <v>1</v>
      </c>
      <c r="C30" s="10" t="s">
        <v>726</v>
      </c>
      <c r="D30" s="10" t="s">
        <v>726</v>
      </c>
      <c r="E30" s="118" t="s">
        <v>27</v>
      </c>
      <c r="F30" s="135"/>
      <c r="G30" s="136"/>
      <c r="H30" s="11" t="s">
        <v>727</v>
      </c>
      <c r="I30" s="14">
        <f t="shared" si="0"/>
        <v>18.850000000000001</v>
      </c>
      <c r="J30" s="14">
        <v>18.850000000000001</v>
      </c>
      <c r="K30" s="109">
        <f t="shared" si="1"/>
        <v>18.850000000000001</v>
      </c>
      <c r="L30" s="115"/>
    </row>
    <row r="31" spans="1:12" ht="24" customHeight="1">
      <c r="A31" s="114"/>
      <c r="B31" s="107">
        <f>'Tax Invoice'!D27</f>
        <v>1</v>
      </c>
      <c r="C31" s="10" t="s">
        <v>728</v>
      </c>
      <c r="D31" s="10" t="s">
        <v>728</v>
      </c>
      <c r="E31" s="118" t="s">
        <v>28</v>
      </c>
      <c r="F31" s="135"/>
      <c r="G31" s="136"/>
      <c r="H31" s="11" t="s">
        <v>729</v>
      </c>
      <c r="I31" s="14">
        <f t="shared" si="0"/>
        <v>34.909999999999997</v>
      </c>
      <c r="J31" s="14">
        <v>34.909999999999997</v>
      </c>
      <c r="K31" s="109">
        <f t="shared" si="1"/>
        <v>34.909999999999997</v>
      </c>
      <c r="L31" s="115"/>
    </row>
    <row r="32" spans="1:12" ht="24" customHeight="1">
      <c r="A32" s="114"/>
      <c r="B32" s="107">
        <f>'Tax Invoice'!D28</f>
        <v>1</v>
      </c>
      <c r="C32" s="10" t="s">
        <v>728</v>
      </c>
      <c r="D32" s="10" t="s">
        <v>728</v>
      </c>
      <c r="E32" s="118" t="s">
        <v>48</v>
      </c>
      <c r="F32" s="135"/>
      <c r="G32" s="136"/>
      <c r="H32" s="11" t="s">
        <v>729</v>
      </c>
      <c r="I32" s="14">
        <f t="shared" si="0"/>
        <v>34.909999999999997</v>
      </c>
      <c r="J32" s="14">
        <v>34.909999999999997</v>
      </c>
      <c r="K32" s="109">
        <f t="shared" si="1"/>
        <v>34.909999999999997</v>
      </c>
      <c r="L32" s="115"/>
    </row>
    <row r="33" spans="1:12" ht="24" customHeight="1">
      <c r="A33" s="114"/>
      <c r="B33" s="107">
        <f>'Tax Invoice'!D29</f>
        <v>1</v>
      </c>
      <c r="C33" s="10" t="s">
        <v>730</v>
      </c>
      <c r="D33" s="10" t="s">
        <v>730</v>
      </c>
      <c r="E33" s="118" t="s">
        <v>26</v>
      </c>
      <c r="F33" s="135"/>
      <c r="G33" s="136"/>
      <c r="H33" s="11" t="s">
        <v>731</v>
      </c>
      <c r="I33" s="14">
        <f t="shared" si="0"/>
        <v>27.79</v>
      </c>
      <c r="J33" s="14">
        <v>27.79</v>
      </c>
      <c r="K33" s="109">
        <f t="shared" si="1"/>
        <v>27.79</v>
      </c>
      <c r="L33" s="115"/>
    </row>
    <row r="34" spans="1:12" ht="24" customHeight="1">
      <c r="A34" s="114"/>
      <c r="B34" s="107">
        <f>'Tax Invoice'!D30</f>
        <v>1</v>
      </c>
      <c r="C34" s="10" t="s">
        <v>730</v>
      </c>
      <c r="D34" s="10" t="s">
        <v>730</v>
      </c>
      <c r="E34" s="118" t="s">
        <v>90</v>
      </c>
      <c r="F34" s="135"/>
      <c r="G34" s="136"/>
      <c r="H34" s="11" t="s">
        <v>731</v>
      </c>
      <c r="I34" s="14">
        <f t="shared" si="0"/>
        <v>27.79</v>
      </c>
      <c r="J34" s="14">
        <v>27.79</v>
      </c>
      <c r="K34" s="109">
        <f t="shared" si="1"/>
        <v>27.79</v>
      </c>
      <c r="L34" s="115"/>
    </row>
    <row r="35" spans="1:12" ht="24" customHeight="1">
      <c r="A35" s="114"/>
      <c r="B35" s="107">
        <f>'Tax Invoice'!D31</f>
        <v>20</v>
      </c>
      <c r="C35" s="10" t="s">
        <v>732</v>
      </c>
      <c r="D35" s="10" t="s">
        <v>732</v>
      </c>
      <c r="E35" s="118" t="s">
        <v>37</v>
      </c>
      <c r="F35" s="135"/>
      <c r="G35" s="136"/>
      <c r="H35" s="11" t="s">
        <v>733</v>
      </c>
      <c r="I35" s="14">
        <f t="shared" si="0"/>
        <v>1.39</v>
      </c>
      <c r="J35" s="14">
        <v>1.39</v>
      </c>
      <c r="K35" s="109">
        <f t="shared" si="1"/>
        <v>27.799999999999997</v>
      </c>
      <c r="L35" s="115"/>
    </row>
    <row r="36" spans="1:12" ht="12.75" customHeight="1">
      <c r="A36" s="114"/>
      <c r="B36" s="107">
        <f>'Tax Invoice'!D32</f>
        <v>20</v>
      </c>
      <c r="C36" s="10" t="s">
        <v>734</v>
      </c>
      <c r="D36" s="10" t="s">
        <v>734</v>
      </c>
      <c r="E36" s="118" t="s">
        <v>90</v>
      </c>
      <c r="F36" s="135"/>
      <c r="G36" s="136"/>
      <c r="H36" s="11" t="s">
        <v>735</v>
      </c>
      <c r="I36" s="14">
        <f t="shared" si="0"/>
        <v>2.39</v>
      </c>
      <c r="J36" s="14">
        <v>2.39</v>
      </c>
      <c r="K36" s="109">
        <f t="shared" si="1"/>
        <v>47.800000000000004</v>
      </c>
      <c r="L36" s="115"/>
    </row>
    <row r="37" spans="1:12" ht="12.75" customHeight="1">
      <c r="A37" s="114"/>
      <c r="B37" s="108">
        <f>'Tax Invoice'!D33</f>
        <v>20</v>
      </c>
      <c r="C37" s="12" t="s">
        <v>734</v>
      </c>
      <c r="D37" s="12" t="s">
        <v>734</v>
      </c>
      <c r="E37" s="119" t="s">
        <v>27</v>
      </c>
      <c r="F37" s="145"/>
      <c r="G37" s="146"/>
      <c r="H37" s="13" t="s">
        <v>735</v>
      </c>
      <c r="I37" s="15">
        <f t="shared" si="0"/>
        <v>2.39</v>
      </c>
      <c r="J37" s="15">
        <v>2.39</v>
      </c>
      <c r="K37" s="110">
        <f t="shared" si="1"/>
        <v>47.800000000000004</v>
      </c>
      <c r="L37" s="115"/>
    </row>
    <row r="38" spans="1:12" ht="12.75" customHeight="1">
      <c r="A38" s="114"/>
      <c r="B38" s="126">
        <f>SUM(B22:B37)</f>
        <v>111</v>
      </c>
      <c r="C38" s="126" t="s">
        <v>144</v>
      </c>
      <c r="D38" s="126"/>
      <c r="E38" s="126"/>
      <c r="F38" s="126"/>
      <c r="G38" s="126"/>
      <c r="H38" s="126"/>
      <c r="I38" s="127" t="s">
        <v>255</v>
      </c>
      <c r="J38" s="127" t="s">
        <v>255</v>
      </c>
      <c r="K38" s="128">
        <f>SUM(K22:K37)</f>
        <v>446.86000000000007</v>
      </c>
      <c r="L38" s="115"/>
    </row>
    <row r="39" spans="1:12" ht="12.75" customHeight="1">
      <c r="A39" s="114"/>
      <c r="B39" s="126"/>
      <c r="C39" s="126"/>
      <c r="D39" s="126"/>
      <c r="E39" s="126"/>
      <c r="F39" s="126"/>
      <c r="G39" s="126"/>
      <c r="H39" s="126"/>
      <c r="I39" s="130" t="s">
        <v>741</v>
      </c>
      <c r="J39" s="127" t="s">
        <v>184</v>
      </c>
      <c r="K39" s="128">
        <f>Invoice!J39</f>
        <v>0</v>
      </c>
      <c r="L39" s="115"/>
    </row>
    <row r="40" spans="1:12" ht="12.75" hidden="1" customHeight="1" outlineLevel="1">
      <c r="A40" s="114"/>
      <c r="B40" s="126"/>
      <c r="C40" s="126"/>
      <c r="D40" s="126"/>
      <c r="E40" s="126"/>
      <c r="F40" s="126"/>
      <c r="G40" s="126"/>
      <c r="H40" s="126"/>
      <c r="I40" s="127" t="s">
        <v>185</v>
      </c>
      <c r="J40" s="127" t="s">
        <v>185</v>
      </c>
      <c r="K40" s="128">
        <f>Invoice!J40</f>
        <v>0</v>
      </c>
      <c r="L40" s="115"/>
    </row>
    <row r="41" spans="1:12" ht="12.75" customHeight="1" collapsed="1">
      <c r="A41" s="114"/>
      <c r="B41" s="126"/>
      <c r="C41" s="126"/>
      <c r="D41" s="126"/>
      <c r="E41" s="126"/>
      <c r="F41" s="126"/>
      <c r="G41" s="126"/>
      <c r="H41" s="126"/>
      <c r="I41" s="127" t="s">
        <v>257</v>
      </c>
      <c r="J41" s="127" t="s">
        <v>257</v>
      </c>
      <c r="K41" s="128">
        <f>SUM(K38:K40)</f>
        <v>446.86000000000007</v>
      </c>
      <c r="L41" s="115"/>
    </row>
    <row r="42" spans="1:12" ht="12.75" customHeight="1">
      <c r="A42" s="6"/>
      <c r="B42" s="7"/>
      <c r="C42" s="7"/>
      <c r="D42" s="7"/>
      <c r="E42" s="7"/>
      <c r="F42" s="7"/>
      <c r="G42" s="7"/>
      <c r="H42" s="7" t="s">
        <v>736</v>
      </c>
      <c r="I42" s="7"/>
      <c r="J42" s="7"/>
      <c r="K42" s="7"/>
      <c r="L42" s="8"/>
    </row>
    <row r="43" spans="1:12" ht="12.75" customHeight="1"/>
    <row r="44" spans="1:12" ht="12.75" customHeight="1"/>
    <row r="45" spans="1:12" ht="12.75" customHeight="1"/>
    <row r="46" spans="1:12" ht="12.75" customHeight="1"/>
    <row r="47" spans="1:12" ht="12.75" customHeight="1"/>
    <row r="48" spans="1:12" ht="12.75" customHeight="1"/>
    <row r="49" ht="12.75" customHeight="1"/>
  </sheetData>
  <mergeCells count="20">
    <mergeCell ref="F28:G28"/>
    <mergeCell ref="F29:G29"/>
    <mergeCell ref="F26:G26"/>
    <mergeCell ref="F27:G27"/>
    <mergeCell ref="K10:K11"/>
    <mergeCell ref="F37:G37"/>
    <mergeCell ref="K14:K15"/>
    <mergeCell ref="F33:G33"/>
    <mergeCell ref="F34:G34"/>
    <mergeCell ref="F35:G35"/>
    <mergeCell ref="F36:G36"/>
    <mergeCell ref="F30:G30"/>
    <mergeCell ref="F31:G31"/>
    <mergeCell ref="F32:G32"/>
    <mergeCell ref="F20:G20"/>
    <mergeCell ref="F21:G21"/>
    <mergeCell ref="F22:G22"/>
    <mergeCell ref="F24:G24"/>
    <mergeCell ref="F25:G25"/>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3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446.86000000000007</v>
      </c>
      <c r="O2" s="21" t="s">
        <v>259</v>
      </c>
    </row>
    <row r="3" spans="1:15" s="21" customFormat="1" ht="15" customHeight="1" thickBot="1">
      <c r="A3" s="22" t="s">
        <v>151</v>
      </c>
      <c r="G3" s="28">
        <f>Invoice!J14</f>
        <v>45193</v>
      </c>
      <c r="H3" s="29"/>
      <c r="N3" s="21">
        <v>446.86000000000007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Ink Station Tattoo Studio</v>
      </c>
      <c r="B10" s="37"/>
      <c r="C10" s="37"/>
      <c r="D10" s="37"/>
      <c r="F10" s="38" t="str">
        <f>'Copy paste to Here'!B10</f>
        <v>Ink Station Tattoo Studio</v>
      </c>
      <c r="G10" s="39"/>
      <c r="H10" s="40"/>
      <c r="K10" s="95" t="s">
        <v>276</v>
      </c>
      <c r="L10" s="35" t="s">
        <v>276</v>
      </c>
      <c r="M10" s="21">
        <v>1</v>
      </c>
    </row>
    <row r="11" spans="1:15" s="21" customFormat="1" ht="15.75" thickBot="1">
      <c r="A11" s="41" t="str">
        <f>'Copy paste to Here'!G11</f>
        <v>Lora Bartholow</v>
      </c>
      <c r="B11" s="42"/>
      <c r="C11" s="42"/>
      <c r="D11" s="42"/>
      <c r="F11" s="43" t="str">
        <f>'Copy paste to Here'!B11</f>
        <v>Lora Bartholow</v>
      </c>
      <c r="G11" s="44"/>
      <c r="H11" s="45"/>
      <c r="K11" s="93" t="s">
        <v>158</v>
      </c>
      <c r="L11" s="46" t="s">
        <v>159</v>
      </c>
      <c r="M11" s="21">
        <f>VLOOKUP(G3,[1]Sheet1!$A$9:$I$7290,2,FALSE)</f>
        <v>35.869999999999997</v>
      </c>
    </row>
    <row r="12" spans="1:15" s="21" customFormat="1" ht="15.75" thickBot="1">
      <c r="A12" s="41" t="str">
        <f>'Copy paste to Here'!G12</f>
        <v>1617 gold hill rd</v>
      </c>
      <c r="B12" s="42"/>
      <c r="C12" s="42"/>
      <c r="D12" s="42"/>
      <c r="E12" s="89"/>
      <c r="F12" s="43" t="str">
        <f>'Copy paste to Here'!B12</f>
        <v>1617 gold hill rd</v>
      </c>
      <c r="G12" s="44"/>
      <c r="H12" s="45"/>
      <c r="K12" s="93" t="s">
        <v>160</v>
      </c>
      <c r="L12" s="46" t="s">
        <v>133</v>
      </c>
      <c r="M12" s="21">
        <f>VLOOKUP(G3,[1]Sheet1!$A$9:$I$7290,3,FALSE)</f>
        <v>37.99</v>
      </c>
    </row>
    <row r="13" spans="1:15" s="21" customFormat="1" ht="15.75" thickBot="1">
      <c r="A13" s="41" t="str">
        <f>'Copy paste to Here'!G13</f>
        <v>28025 Concord</v>
      </c>
      <c r="B13" s="42"/>
      <c r="C13" s="42"/>
      <c r="D13" s="42"/>
      <c r="E13" s="111" t="s">
        <v>159</v>
      </c>
      <c r="F13" s="43" t="str">
        <f>'Copy paste to Here'!B13</f>
        <v>28025 Concord</v>
      </c>
      <c r="G13" s="44"/>
      <c r="H13" s="45"/>
      <c r="K13" s="93" t="s">
        <v>161</v>
      </c>
      <c r="L13" s="46" t="s">
        <v>162</v>
      </c>
      <c r="M13" s="113">
        <f>VLOOKUP(G3,[1]Sheet1!$A$9:$I$7290,4,FALSE)</f>
        <v>43.72</v>
      </c>
    </row>
    <row r="14" spans="1:15" s="21" customFormat="1" ht="15.75" thickBot="1">
      <c r="A14" s="41" t="str">
        <f>'Copy paste to Here'!G14</f>
        <v>United States</v>
      </c>
      <c r="B14" s="42"/>
      <c r="C14" s="42"/>
      <c r="D14" s="42"/>
      <c r="E14" s="111">
        <f>VLOOKUP(J9,$L$10:$M$17,2,FALSE)</f>
        <v>35.869999999999997</v>
      </c>
      <c r="F14" s="43" t="str">
        <f>'Copy paste to Here'!B14</f>
        <v>United States</v>
      </c>
      <c r="G14" s="44"/>
      <c r="H14" s="45"/>
      <c r="K14" s="93" t="s">
        <v>163</v>
      </c>
      <c r="L14" s="46" t="s">
        <v>164</v>
      </c>
      <c r="M14" s="21">
        <f>VLOOKUP(G3,[1]Sheet1!$A$9:$I$7290,5,FALSE)</f>
        <v>22.68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26.43</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Surgical steel ball closure ring, 16g (1.2mm) with a 3mm ball &amp; Length: 14mm  &amp;  </v>
      </c>
      <c r="B18" s="57" t="str">
        <f>'Copy paste to Here'!C22</f>
        <v>BCR16</v>
      </c>
      <c r="C18" s="57" t="s">
        <v>716</v>
      </c>
      <c r="D18" s="58">
        <f>Invoice!B22</f>
        <v>10</v>
      </c>
      <c r="E18" s="59">
        <f>'Shipping Invoice'!J22*$N$1</f>
        <v>0.19</v>
      </c>
      <c r="F18" s="59">
        <f>D18*E18</f>
        <v>1.9</v>
      </c>
      <c r="G18" s="60">
        <f>E18*$E$14</f>
        <v>6.8152999999999997</v>
      </c>
      <c r="H18" s="61">
        <f>D18*G18</f>
        <v>68.152999999999992</v>
      </c>
    </row>
    <row r="19" spans="1:13" s="62" customFormat="1" ht="36">
      <c r="A19" s="112" t="str">
        <f>IF((LEN('Copy paste to Here'!G23))&gt;5,((CONCATENATE('Copy paste to Here'!G23," &amp; ",'Copy paste to Here'!D23,"  &amp;  ",'Copy paste to Here'!E23))),"Empty Cell")</f>
        <v xml:space="preserve">Bulk body jewelry: 100 pcs. assortment of 16g (1.2mm) surgical steel eyebrow circular barbells with 2.5mm balls &amp; Length: 12mm  &amp;  </v>
      </c>
      <c r="B19" s="57" t="str">
        <f>'Copy paste to Here'!C23</f>
        <v>BLK22B</v>
      </c>
      <c r="C19" s="57" t="s">
        <v>718</v>
      </c>
      <c r="D19" s="58">
        <f>Invoice!B23</f>
        <v>1</v>
      </c>
      <c r="E19" s="59">
        <f>'Shipping Invoice'!J23*$N$1</f>
        <v>26.1</v>
      </c>
      <c r="F19" s="59">
        <f t="shared" ref="F19:F82" si="0">D19*E19</f>
        <v>26.1</v>
      </c>
      <c r="G19" s="60">
        <f t="shared" ref="G19:G82" si="1">E19*$E$14</f>
        <v>936.20699999999999</v>
      </c>
      <c r="H19" s="63">
        <f t="shared" ref="H19:H82" si="2">D19*G19</f>
        <v>936.20699999999999</v>
      </c>
    </row>
    <row r="20" spans="1:13" s="62" customFormat="1" ht="25.5">
      <c r="A20" s="56" t="str">
        <f>IF((LEN('Copy paste to Here'!G24))&gt;5,((CONCATENATE('Copy paste to Here'!G24," &amp; ",'Copy paste to Here'!D24,"  &amp;  ",'Copy paste to Here'!E24))),"Empty Cell")</f>
        <v xml:space="preserve">High polished titanium G23 eyebrow or helix barbell, 1.2mm (16g) with two 2.5mm balls &amp; Length: 10mm  &amp;  </v>
      </c>
      <c r="B20" s="57" t="str">
        <f>'Copy paste to Here'!C24</f>
        <v>UBBEB25</v>
      </c>
      <c r="C20" s="57" t="s">
        <v>720</v>
      </c>
      <c r="D20" s="58">
        <f>Invoice!B24</f>
        <v>30</v>
      </c>
      <c r="E20" s="59">
        <f>'Shipping Invoice'!J24*$N$1</f>
        <v>0.99</v>
      </c>
      <c r="F20" s="59">
        <f t="shared" si="0"/>
        <v>29.7</v>
      </c>
      <c r="G20" s="60">
        <f t="shared" si="1"/>
        <v>35.511299999999999</v>
      </c>
      <c r="H20" s="63">
        <f t="shared" si="2"/>
        <v>1065.3389999999999</v>
      </c>
    </row>
    <row r="21" spans="1:13" s="62" customFormat="1" ht="24">
      <c r="A21" s="56" t="str">
        <f>IF((LEN('Copy paste to Here'!G25))&gt;5,((CONCATENATE('Copy paste to Here'!G25," &amp; ",'Copy paste to Here'!D25,"  &amp;  ",'Copy paste to Here'!E25))),"Empty Cell")</f>
        <v xml:space="preserve">Bulk body jewelry: 20 pcs. of Titanium G23 labret, 16g (1.2mm) with 3mm balls &amp; Length: 10mm  &amp;  </v>
      </c>
      <c r="B21" s="57" t="str">
        <f>'Copy paste to Here'!C25</f>
        <v>UBLK03</v>
      </c>
      <c r="C21" s="57" t="s">
        <v>722</v>
      </c>
      <c r="D21" s="58">
        <f>Invoice!B25</f>
        <v>1</v>
      </c>
      <c r="E21" s="59">
        <f>'Shipping Invoice'!J25*$N$1</f>
        <v>18.809999999999999</v>
      </c>
      <c r="F21" s="59">
        <f t="shared" si="0"/>
        <v>18.809999999999999</v>
      </c>
      <c r="G21" s="60">
        <f t="shared" si="1"/>
        <v>674.71469999999988</v>
      </c>
      <c r="H21" s="63">
        <f t="shared" si="2"/>
        <v>674.71469999999988</v>
      </c>
    </row>
    <row r="22" spans="1:13" s="62" customFormat="1" ht="24">
      <c r="A22" s="56" t="str">
        <f>IF((LEN('Copy paste to Here'!G26))&gt;5,((CONCATENATE('Copy paste to Here'!G26," &amp; ",'Copy paste to Here'!D26,"  &amp;  ",'Copy paste to Here'!E26))),"Empty Cell")</f>
        <v xml:space="preserve">Bulk body jewelry: 20 pcs. of Titanium G23 labret, 16g (1.2mm) with 3mm balls &amp; Length: 11mm  &amp;  </v>
      </c>
      <c r="B22" s="57" t="str">
        <f>'Copy paste to Here'!C26</f>
        <v>UBLK03</v>
      </c>
      <c r="C22" s="57" t="s">
        <v>722</v>
      </c>
      <c r="D22" s="58">
        <f>Invoice!B26</f>
        <v>1</v>
      </c>
      <c r="E22" s="59">
        <f>'Shipping Invoice'!J26*$N$1</f>
        <v>18.809999999999999</v>
      </c>
      <c r="F22" s="59">
        <f t="shared" si="0"/>
        <v>18.809999999999999</v>
      </c>
      <c r="G22" s="60">
        <f t="shared" si="1"/>
        <v>674.71469999999988</v>
      </c>
      <c r="H22" s="63">
        <f t="shared" si="2"/>
        <v>674.71469999999988</v>
      </c>
    </row>
    <row r="23" spans="1:13" s="62" customFormat="1" ht="24">
      <c r="A23" s="56" t="str">
        <f>IF((LEN('Copy paste to Here'!G27))&gt;5,((CONCATENATE('Copy paste to Here'!G27," &amp; ",'Copy paste to Here'!D27,"  &amp;  ",'Copy paste to Here'!E27))),"Empty Cell")</f>
        <v xml:space="preserve">Bulk body jewelry: 20 pcs. of Titanium G23 labret, 16g (1.2mm) with 3mm balls &amp; Length: 12mm  &amp;  </v>
      </c>
      <c r="B23" s="57" t="str">
        <f>'Copy paste to Here'!C27</f>
        <v>UBLK03</v>
      </c>
      <c r="C23" s="57" t="s">
        <v>722</v>
      </c>
      <c r="D23" s="58">
        <f>Invoice!B27</f>
        <v>1</v>
      </c>
      <c r="E23" s="59">
        <f>'Shipping Invoice'!J27*$N$1</f>
        <v>18.809999999999999</v>
      </c>
      <c r="F23" s="59">
        <f t="shared" si="0"/>
        <v>18.809999999999999</v>
      </c>
      <c r="G23" s="60">
        <f t="shared" si="1"/>
        <v>674.71469999999988</v>
      </c>
      <c r="H23" s="63">
        <f t="shared" si="2"/>
        <v>674.71469999999988</v>
      </c>
    </row>
    <row r="24" spans="1:13" s="62" customFormat="1" ht="24">
      <c r="A24" s="56" t="str">
        <f>IF((LEN('Copy paste to Here'!G28))&gt;5,((CONCATENATE('Copy paste to Here'!G28," &amp; ",'Copy paste to Here'!D28,"  &amp;  ",'Copy paste to Here'!E28))),"Empty Cell")</f>
        <v xml:space="preserve">Bulk body jewelry: 25 pcs. of Titanium G23 tongue barbells, 14g (1.6mm) with two 5mm balls &amp; Length: 12mm  &amp;  </v>
      </c>
      <c r="B24" s="57" t="str">
        <f>'Copy paste to Here'!C28</f>
        <v>UBLK103</v>
      </c>
      <c r="C24" s="57" t="s">
        <v>724</v>
      </c>
      <c r="D24" s="58">
        <f>Invoice!B28</f>
        <v>1</v>
      </c>
      <c r="E24" s="59">
        <f>'Shipping Invoice'!J28*$N$1</f>
        <v>32.54</v>
      </c>
      <c r="F24" s="59">
        <f t="shared" si="0"/>
        <v>32.54</v>
      </c>
      <c r="G24" s="60">
        <f t="shared" si="1"/>
        <v>1167.2097999999999</v>
      </c>
      <c r="H24" s="63">
        <f t="shared" si="2"/>
        <v>1167.2097999999999</v>
      </c>
    </row>
    <row r="25" spans="1:13" s="62" customFormat="1" ht="24">
      <c r="A25" s="56" t="str">
        <f>IF((LEN('Copy paste to Here'!G29))&gt;5,((CONCATENATE('Copy paste to Here'!G29," &amp; ",'Copy paste to Here'!D29,"  &amp;  ",'Copy paste to Here'!E29))),"Empty Cell")</f>
        <v xml:space="preserve">Bulk body jewelry: 25 pcs. of Titanium G23 tongue barbells, 14g (1.6mm) with two 5mm balls &amp; Length: 19mm  &amp;  </v>
      </c>
      <c r="B25" s="57" t="str">
        <f>'Copy paste to Here'!C29</f>
        <v>UBLK103</v>
      </c>
      <c r="C25" s="57" t="s">
        <v>724</v>
      </c>
      <c r="D25" s="58">
        <f>Invoice!B29</f>
        <v>1</v>
      </c>
      <c r="E25" s="59">
        <f>'Shipping Invoice'!J29*$N$1</f>
        <v>32.54</v>
      </c>
      <c r="F25" s="59">
        <f t="shared" si="0"/>
        <v>32.54</v>
      </c>
      <c r="G25" s="60">
        <f t="shared" si="1"/>
        <v>1167.2097999999999</v>
      </c>
      <c r="H25" s="63">
        <f t="shared" si="2"/>
        <v>1167.2097999999999</v>
      </c>
    </row>
    <row r="26" spans="1:13" s="62" customFormat="1" ht="24">
      <c r="A26" s="56" t="str">
        <f>IF((LEN('Copy paste to Here'!G30))&gt;5,((CONCATENATE('Copy paste to Here'!G30," &amp; ",'Copy paste to Here'!D30,"  &amp;  ",'Copy paste to Here'!E30))),"Empty Cell")</f>
        <v xml:space="preserve">Bulk body jewelry: 25 pcs. of Titanium G23 eyebrow banana, 16g (1.2mm) with 3mm balls &amp; Length: 12mm  &amp;  </v>
      </c>
      <c r="B26" s="57" t="str">
        <f>'Copy paste to Here'!C30</f>
        <v>UBLK18</v>
      </c>
      <c r="C26" s="57" t="s">
        <v>726</v>
      </c>
      <c r="D26" s="58">
        <f>Invoice!B30</f>
        <v>1</v>
      </c>
      <c r="E26" s="59">
        <f>'Shipping Invoice'!J30*$N$1</f>
        <v>18.850000000000001</v>
      </c>
      <c r="F26" s="59">
        <f t="shared" si="0"/>
        <v>18.850000000000001</v>
      </c>
      <c r="G26" s="60">
        <f t="shared" si="1"/>
        <v>676.14949999999999</v>
      </c>
      <c r="H26" s="63">
        <f t="shared" si="2"/>
        <v>676.14949999999999</v>
      </c>
    </row>
    <row r="27" spans="1:13" s="62" customFormat="1" ht="24">
      <c r="A27" s="56" t="str">
        <f>IF((LEN('Copy paste to Here'!G31))&gt;5,((CONCATENATE('Copy paste to Here'!G31," &amp; ",'Copy paste to Here'!D31,"  &amp;  ",'Copy paste to Here'!E31))),"Empty Cell")</f>
        <v xml:space="preserve">Bulk body jewelry: 25 pcs. of Titanium G23 belly bananas, 14g (1.6mm) with 5 &amp; 6mm balls &amp; Length: 14mm  &amp;  </v>
      </c>
      <c r="B27" s="57" t="str">
        <f>'Copy paste to Here'!C31</f>
        <v>UBLK195</v>
      </c>
      <c r="C27" s="57" t="s">
        <v>728</v>
      </c>
      <c r="D27" s="58">
        <f>Invoice!B31</f>
        <v>1</v>
      </c>
      <c r="E27" s="59">
        <f>'Shipping Invoice'!J31*$N$1</f>
        <v>34.909999999999997</v>
      </c>
      <c r="F27" s="59">
        <f t="shared" si="0"/>
        <v>34.909999999999997</v>
      </c>
      <c r="G27" s="60">
        <f t="shared" si="1"/>
        <v>1252.2216999999998</v>
      </c>
      <c r="H27" s="63">
        <f t="shared" si="2"/>
        <v>1252.2216999999998</v>
      </c>
    </row>
    <row r="28" spans="1:13" s="62" customFormat="1" ht="24">
      <c r="A28" s="56" t="str">
        <f>IF((LEN('Copy paste to Here'!G32))&gt;5,((CONCATENATE('Copy paste to Here'!G32," &amp; ",'Copy paste to Here'!D32,"  &amp;  ",'Copy paste to Here'!E32))),"Empty Cell")</f>
        <v xml:space="preserve">Bulk body jewelry: 25 pcs. of Titanium G23 belly bananas, 14g (1.6mm) with 5 &amp; 6mm balls &amp; Length: 19mm  &amp;  </v>
      </c>
      <c r="B28" s="57" t="str">
        <f>'Copy paste to Here'!C32</f>
        <v>UBLK195</v>
      </c>
      <c r="C28" s="57" t="s">
        <v>728</v>
      </c>
      <c r="D28" s="58">
        <f>Invoice!B32</f>
        <v>1</v>
      </c>
      <c r="E28" s="59">
        <f>'Shipping Invoice'!J32*$N$1</f>
        <v>34.909999999999997</v>
      </c>
      <c r="F28" s="59">
        <f t="shared" si="0"/>
        <v>34.909999999999997</v>
      </c>
      <c r="G28" s="60">
        <f t="shared" si="1"/>
        <v>1252.2216999999998</v>
      </c>
      <c r="H28" s="63">
        <f t="shared" si="2"/>
        <v>1252.2216999999998</v>
      </c>
    </row>
    <row r="29" spans="1:13" s="62" customFormat="1" ht="24">
      <c r="A29" s="56" t="str">
        <f>IF((LEN('Copy paste to Here'!G33))&gt;5,((CONCATENATE('Copy paste to Here'!G33," &amp; ",'Copy paste to Here'!D33,"  &amp;  ",'Copy paste to Here'!E33))),"Empty Cell")</f>
        <v xml:space="preserve">Bulk body jewelry: 25 pcs. of Titanium G23 circular barbell, 16g (1.2mm) with 3mm balls &amp; Length: 10mm  &amp;  </v>
      </c>
      <c r="B29" s="57" t="str">
        <f>'Copy paste to Here'!C33</f>
        <v>UBLK22</v>
      </c>
      <c r="C29" s="57" t="s">
        <v>730</v>
      </c>
      <c r="D29" s="58">
        <f>Invoice!B33</f>
        <v>1</v>
      </c>
      <c r="E29" s="59">
        <f>'Shipping Invoice'!J33*$N$1</f>
        <v>27.79</v>
      </c>
      <c r="F29" s="59">
        <f t="shared" si="0"/>
        <v>27.79</v>
      </c>
      <c r="G29" s="60">
        <f t="shared" si="1"/>
        <v>996.82729999999992</v>
      </c>
      <c r="H29" s="63">
        <f t="shared" si="2"/>
        <v>996.82729999999992</v>
      </c>
    </row>
    <row r="30" spans="1:13" s="62" customFormat="1" ht="24">
      <c r="A30" s="56" t="str">
        <f>IF((LEN('Copy paste to Here'!G34))&gt;5,((CONCATENATE('Copy paste to Here'!G34," &amp; ",'Copy paste to Here'!D34,"  &amp;  ",'Copy paste to Here'!E34))),"Empty Cell")</f>
        <v xml:space="preserve">Bulk body jewelry: 25 pcs. of Titanium G23 circular barbell, 16g (1.2mm) with 3mm balls &amp; Length: 11mm  &amp;  </v>
      </c>
      <c r="B30" s="57" t="str">
        <f>'Copy paste to Here'!C34</f>
        <v>UBLK22</v>
      </c>
      <c r="C30" s="57" t="s">
        <v>730</v>
      </c>
      <c r="D30" s="58">
        <f>Invoice!B34</f>
        <v>1</v>
      </c>
      <c r="E30" s="59">
        <f>'Shipping Invoice'!J34*$N$1</f>
        <v>27.79</v>
      </c>
      <c r="F30" s="59">
        <f t="shared" si="0"/>
        <v>27.79</v>
      </c>
      <c r="G30" s="60">
        <f t="shared" si="1"/>
        <v>996.82729999999992</v>
      </c>
      <c r="H30" s="63">
        <f t="shared" si="2"/>
        <v>996.82729999999992</v>
      </c>
    </row>
    <row r="31" spans="1:13" s="62" customFormat="1" ht="24">
      <c r="A31" s="56" t="str">
        <f>IF((LEN('Copy paste to Here'!G35))&gt;5,((CONCATENATE('Copy paste to Here'!G35," &amp; ",'Copy paste to Here'!D35,"  &amp;  ",'Copy paste to Here'!E35))),"Empty Cell")</f>
        <v xml:space="preserve">High polished titanium G23 industrial barbell, 1.6mm (14g) with two 4mm balls &amp; Length: 38mm  &amp;  </v>
      </c>
      <c r="B31" s="57" t="str">
        <f>'Copy paste to Here'!C35</f>
        <v>UINDB4</v>
      </c>
      <c r="C31" s="57" t="s">
        <v>732</v>
      </c>
      <c r="D31" s="58">
        <f>Invoice!B35</f>
        <v>20</v>
      </c>
      <c r="E31" s="59">
        <f>'Shipping Invoice'!J35*$N$1</f>
        <v>1.39</v>
      </c>
      <c r="F31" s="59">
        <f t="shared" si="0"/>
        <v>27.799999999999997</v>
      </c>
      <c r="G31" s="60">
        <f t="shared" si="1"/>
        <v>49.85929999999999</v>
      </c>
      <c r="H31" s="63">
        <f t="shared" si="2"/>
        <v>997.18599999999981</v>
      </c>
    </row>
    <row r="32" spans="1:13" s="62" customFormat="1" ht="25.5">
      <c r="A32" s="56" t="str">
        <f>IF((LEN('Copy paste to Here'!G36))&gt;5,((CONCATENATE('Copy paste to Here'!G36," &amp; ",'Copy paste to Here'!D36,"  &amp;  ",'Copy paste to Here'!E36))),"Empty Cell")</f>
        <v xml:space="preserve">Titanium G23 hinged segment ring, 16g (1.2mm) &amp; Length: 11mm  &amp;  </v>
      </c>
      <c r="B32" s="57" t="str">
        <f>'Copy paste to Here'!C36</f>
        <v>USEGH16</v>
      </c>
      <c r="C32" s="57" t="s">
        <v>734</v>
      </c>
      <c r="D32" s="58">
        <f>Invoice!B36</f>
        <v>20</v>
      </c>
      <c r="E32" s="59">
        <f>'Shipping Invoice'!J36*$N$1</f>
        <v>2.39</v>
      </c>
      <c r="F32" s="59">
        <f t="shared" si="0"/>
        <v>47.800000000000004</v>
      </c>
      <c r="G32" s="60">
        <f t="shared" si="1"/>
        <v>85.729299999999995</v>
      </c>
      <c r="H32" s="63">
        <f t="shared" si="2"/>
        <v>1714.5859999999998</v>
      </c>
    </row>
    <row r="33" spans="1:8" s="62" customFormat="1" ht="25.5">
      <c r="A33" s="56" t="str">
        <f>IF((LEN('Copy paste to Here'!G37))&gt;5,((CONCATENATE('Copy paste to Here'!G37," &amp; ",'Copy paste to Here'!D37,"  &amp;  ",'Copy paste to Here'!E37))),"Empty Cell")</f>
        <v xml:space="preserve">Titanium G23 hinged segment ring, 16g (1.2mm) &amp; Length: 12mm  &amp;  </v>
      </c>
      <c r="B33" s="57" t="str">
        <f>'Copy paste to Here'!C37</f>
        <v>USEGH16</v>
      </c>
      <c r="C33" s="57" t="s">
        <v>734</v>
      </c>
      <c r="D33" s="58">
        <f>Invoice!B37</f>
        <v>20</v>
      </c>
      <c r="E33" s="59">
        <f>'Shipping Invoice'!J37*$N$1</f>
        <v>2.39</v>
      </c>
      <c r="F33" s="59">
        <f t="shared" si="0"/>
        <v>47.800000000000004</v>
      </c>
      <c r="G33" s="60">
        <f t="shared" si="1"/>
        <v>85.729299999999995</v>
      </c>
      <c r="H33" s="63">
        <f t="shared" si="2"/>
        <v>1714.5859999999998</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446.86000000000007</v>
      </c>
      <c r="G1000" s="60"/>
      <c r="H1000" s="61">
        <f t="shared" ref="H1000:H1007" si="49">F1000*$E$14</f>
        <v>16028.868200000001</v>
      </c>
    </row>
    <row r="1001" spans="1:8" s="62" customFormat="1">
      <c r="A1001" s="56" t="str">
        <f>'[2]Copy paste to Here'!T2</f>
        <v>SHIPPING HANDLING</v>
      </c>
      <c r="B1001" s="75"/>
      <c r="C1001" s="75"/>
      <c r="D1001" s="76"/>
      <c r="E1001" s="67"/>
      <c r="F1001" s="59">
        <f>Invoice!J39</f>
        <v>0</v>
      </c>
      <c r="G1001" s="60"/>
      <c r="H1001" s="61">
        <f t="shared" si="49"/>
        <v>0</v>
      </c>
    </row>
    <row r="1002" spans="1:8" s="62" customFormat="1" outlineLevel="1">
      <c r="A1002" s="56" t="str">
        <f>'[2]Copy paste to Here'!T3</f>
        <v>DISCOUNT</v>
      </c>
      <c r="B1002" s="75"/>
      <c r="C1002" s="75"/>
      <c r="D1002" s="76"/>
      <c r="E1002" s="67"/>
      <c r="F1002" s="59">
        <f>Invoice!J40</f>
        <v>0</v>
      </c>
      <c r="G1002" s="60"/>
      <c r="H1002" s="61">
        <f t="shared" si="49"/>
        <v>0</v>
      </c>
    </row>
    <row r="1003" spans="1:8" s="62" customFormat="1">
      <c r="A1003" s="56" t="str">
        <f>'[2]Copy paste to Here'!T4</f>
        <v>Total:</v>
      </c>
      <c r="B1003" s="75"/>
      <c r="C1003" s="75"/>
      <c r="D1003" s="76"/>
      <c r="E1003" s="67"/>
      <c r="F1003" s="59">
        <f>SUM(F1000:F1002)</f>
        <v>446.86000000000007</v>
      </c>
      <c r="G1003" s="60"/>
      <c r="H1003" s="61">
        <f t="shared" si="49"/>
        <v>16028.868200000001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16028.868199999999</v>
      </c>
    </row>
    <row r="1010" spans="1:8" s="21" customFormat="1">
      <c r="A1010" s="22"/>
      <c r="E1010" s="21" t="s">
        <v>177</v>
      </c>
      <c r="H1010" s="84">
        <f>(SUMIF($A$1000:$A$1008,"Total:",$H$1000:$H$1008))</f>
        <v>16028.868200000001</v>
      </c>
    </row>
    <row r="1011" spans="1:8" s="21" customFormat="1">
      <c r="E1011" s="21" t="s">
        <v>178</v>
      </c>
      <c r="H1011" s="85">
        <f>H1013-H1012</f>
        <v>14980.25</v>
      </c>
    </row>
    <row r="1012" spans="1:8" s="21" customFormat="1">
      <c r="E1012" s="21" t="s">
        <v>179</v>
      </c>
      <c r="H1012" s="85">
        <f>ROUND((H1013*7)/107,2)</f>
        <v>1048.6199999999999</v>
      </c>
    </row>
    <row r="1013" spans="1:8" s="21" customFormat="1">
      <c r="E1013" s="22" t="s">
        <v>180</v>
      </c>
      <c r="H1013" s="86">
        <f>ROUND((SUMIF($A$1000:$A$1008,"Total:",$H$1000:$H$1008)),2)</f>
        <v>16028.87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716</v>
      </c>
    </row>
    <row r="2" spans="1:1">
      <c r="A2" s="2" t="s">
        <v>718</v>
      </c>
    </row>
    <row r="3" spans="1:1">
      <c r="A3" s="2" t="s">
        <v>720</v>
      </c>
    </row>
    <row r="4" spans="1:1">
      <c r="A4" s="2" t="s">
        <v>722</v>
      </c>
    </row>
    <row r="5" spans="1:1">
      <c r="A5" s="2" t="s">
        <v>722</v>
      </c>
    </row>
    <row r="6" spans="1:1">
      <c r="A6" s="2" t="s">
        <v>722</v>
      </c>
    </row>
    <row r="7" spans="1:1">
      <c r="A7" s="2" t="s">
        <v>724</v>
      </c>
    </row>
    <row r="8" spans="1:1">
      <c r="A8" s="2" t="s">
        <v>724</v>
      </c>
    </row>
    <row r="9" spans="1:1">
      <c r="A9" s="2" t="s">
        <v>726</v>
      </c>
    </row>
    <row r="10" spans="1:1">
      <c r="A10" s="2" t="s">
        <v>728</v>
      </c>
    </row>
    <row r="11" spans="1:1">
      <c r="A11" s="2" t="s">
        <v>728</v>
      </c>
    </row>
    <row r="12" spans="1:1">
      <c r="A12" s="2" t="s">
        <v>730</v>
      </c>
    </row>
    <row r="13" spans="1:1">
      <c r="A13" s="2" t="s">
        <v>730</v>
      </c>
    </row>
    <row r="14" spans="1:1">
      <c r="A14" s="2" t="s">
        <v>732</v>
      </c>
    </row>
    <row r="15" spans="1:1">
      <c r="A15" s="2" t="s">
        <v>734</v>
      </c>
    </row>
    <row r="16" spans="1:1">
      <c r="A16" s="2" t="s">
        <v>734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2023-09-26T04:29:56Z</cp:lastPrinted>
  <dcterms:created xsi:type="dcterms:W3CDTF">2009-06-02T18:56:54Z</dcterms:created>
  <dcterms:modified xsi:type="dcterms:W3CDTF">2023-09-26T04:29:57Z</dcterms:modified>
</cp:coreProperties>
</file>