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6309DA4-84FF-4F0C-A621-13BF7409D8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Invoice!$A$1:$L$62</definedName>
    <definedName name="_xlnm.Print_Area" localSheetId="3">'Shipping Invoice'!$A$1:$M$62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2" l="1"/>
  <c r="F1001" i="6" s="1"/>
  <c r="F60" i="2"/>
  <c r="L6" i="7"/>
  <c r="L60" i="7"/>
  <c r="E51" i="6"/>
  <c r="E50" i="6"/>
  <c r="E48" i="6"/>
  <c r="E43" i="6"/>
  <c r="E42" i="6"/>
  <c r="E41" i="6"/>
  <c r="E40" i="6"/>
  <c r="E39" i="6"/>
  <c r="E38" i="6"/>
  <c r="E35" i="6"/>
  <c r="E34" i="6"/>
  <c r="E32" i="6"/>
  <c r="E27" i="6"/>
  <c r="E26" i="6"/>
  <c r="E25" i="6"/>
  <c r="E24" i="6"/>
  <c r="E23" i="6"/>
  <c r="E22" i="6"/>
  <c r="E19" i="6"/>
  <c r="E18" i="6"/>
  <c r="L10" i="7"/>
  <c r="L17" i="7"/>
  <c r="J47" i="7"/>
  <c r="J45" i="7"/>
  <c r="J44" i="7"/>
  <c r="J32" i="7"/>
  <c r="J31" i="7"/>
  <c r="O1" i="7"/>
  <c r="J23" i="7" s="1"/>
  <c r="N1" i="6"/>
  <c r="E53" i="6" s="1"/>
  <c r="F1002" i="6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G3" i="6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58" i="2" s="1"/>
  <c r="K24" i="2"/>
  <c r="K23" i="2"/>
  <c r="K2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32" i="7" l="1"/>
  <c r="L59" i="7"/>
  <c r="J22" i="7"/>
  <c r="L22" i="7" s="1"/>
  <c r="J51" i="7"/>
  <c r="L51" i="7" s="1"/>
  <c r="L35" i="7"/>
  <c r="J25" i="7"/>
  <c r="J38" i="7"/>
  <c r="L38" i="7" s="1"/>
  <c r="J52" i="7"/>
  <c r="L52" i="7"/>
  <c r="J26" i="7"/>
  <c r="L26" i="7" s="1"/>
  <c r="J39" i="7"/>
  <c r="J53" i="7"/>
  <c r="L47" i="7"/>
  <c r="J48" i="7"/>
  <c r="L48" i="7" s="1"/>
  <c r="L44" i="7"/>
  <c r="L45" i="7"/>
  <c r="J46" i="7"/>
  <c r="J33" i="7"/>
  <c r="L33" i="7" s="1"/>
  <c r="L31" i="7"/>
  <c r="J34" i="7"/>
  <c r="J24" i="7"/>
  <c r="L24" i="7" s="1"/>
  <c r="J49" i="7"/>
  <c r="L49" i="7" s="1"/>
  <c r="J36" i="7"/>
  <c r="L36" i="7" s="1"/>
  <c r="L34" i="7"/>
  <c r="J37" i="7"/>
  <c r="L37" i="7" s="1"/>
  <c r="J27" i="7"/>
  <c r="L27" i="7" s="1"/>
  <c r="J40" i="7"/>
  <c r="L53" i="7"/>
  <c r="L54" i="7"/>
  <c r="J28" i="7"/>
  <c r="L40" i="7"/>
  <c r="J54" i="7"/>
  <c r="L23" i="7"/>
  <c r="L39" i="7"/>
  <c r="J29" i="7"/>
  <c r="L29" i="7" s="1"/>
  <c r="J41" i="7"/>
  <c r="L41" i="7" s="1"/>
  <c r="J55" i="7"/>
  <c r="L55" i="7" s="1"/>
  <c r="L56" i="7"/>
  <c r="J42" i="7"/>
  <c r="J56" i="7"/>
  <c r="L25" i="7"/>
  <c r="L57" i="7"/>
  <c r="J30" i="7"/>
  <c r="L30" i="7" s="1"/>
  <c r="J43" i="7"/>
  <c r="L43" i="7" s="1"/>
  <c r="J57" i="7"/>
  <c r="L28" i="7"/>
  <c r="L46" i="7"/>
  <c r="J35" i="7"/>
  <c r="L42" i="7"/>
  <c r="J50" i="7"/>
  <c r="L50" i="7" s="1"/>
  <c r="E28" i="6"/>
  <c r="E44" i="6"/>
  <c r="E29" i="6"/>
  <c r="E45" i="6"/>
  <c r="E30" i="6"/>
  <c r="E46" i="6"/>
  <c r="E31" i="6"/>
  <c r="E47" i="6"/>
  <c r="E33" i="6"/>
  <c r="E49" i="6"/>
  <c r="E20" i="6"/>
  <c r="E36" i="6"/>
  <c r="E52" i="6"/>
  <c r="E21" i="6"/>
  <c r="E37" i="6"/>
  <c r="K61" i="2"/>
  <c r="B58" i="7"/>
  <c r="M11" i="6"/>
  <c r="L58" i="7" l="1"/>
  <c r="L61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64" i="2" s="1"/>
  <c r="J68" i="2" l="1"/>
  <c r="J66" i="2" s="1"/>
  <c r="J69" i="2"/>
  <c r="J67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<sst xmlns="http://schemas.openxmlformats.org/spreadsheetml/2006/main" count="824" uniqueCount="214">
  <si>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</si>
  <si>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</si>
  <si>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</si>
  <si>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</si>
  <si>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</si>
  <si>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</si>
  <si>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</si>
  <si>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</si>
  <si>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</si>
  <si>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</si>
  <si>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</si>
  <si>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</si>
  <si>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</si>
  <si>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</si>
  <si>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</si>
  <si>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</si>
  <si>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</si>
  <si>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</si>
  <si>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</si>
  <si>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</si>
  <si>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</si>
  <si>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</si>
  <si>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</si>
  <si>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</si>
  <si>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</si>
  <si>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</si>
  <si>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</si>
  <si>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</si>
  <si>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</si>
  <si>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</si>
  <si>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</si>
  <si>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</si>
  <si>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</si>
  <si>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</si>
  <si>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</si>
  <si>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</si>
  <si>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</si>
  <si>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</si>
  <si>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</si>
  <si>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</si>
  <si>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</si>
  <si>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</si>
  <si>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</si>
  <si>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</si>
  <si>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</si>
  <si>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</si>
  <si>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</si>
  <si>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</si>
  <si>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</si>
  <si>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</si>
  <si>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</si>
  <si>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</si>
  <si>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</si>
  <si>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</si>
  <si>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</si>
  <si>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</si>
  <si>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</si>
  <si>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</si>
  <si>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</si>
  <si>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</si>
  <si>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</si>
  <si>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</si>
  <si>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</si>
  <si>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</si>
  <si>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</si>
  <si>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</si>
  <si>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</si>
  <si>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</si>
  <si>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</si>
  <si>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</si>
  <si>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</si>
  <si>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</si>
  <si>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</si>
  <si>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</si>
  <si>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</si>
  <si>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</si>
  <si>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</si>
  <si>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</si>
  <si>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</si>
  <si>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</si>
  <si>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</si>
  <si>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</si>
  <si>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</si>
  <si>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</si>
  <si>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</si>
  <si>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</si>
  <si>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 xml:space="preserve">4 - </t>
  </si>
  <si>
    <t xml:space="preserve">5 - </t>
  </si>
  <si>
    <t>RepList</t>
  </si>
  <si>
    <r>
      <t>Invoice Template 24-</t>
    </r>
    <r>
      <rPr>
        <b/>
        <sz val="12"/>
        <color theme="1"/>
        <rFont val="Segoe UI"/>
        <family val="2"/>
      </rPr>
      <t>05</t>
    </r>
    <r>
      <rPr>
        <b/>
        <sz val="12"/>
        <color theme="9" tint="-0.249977111117893"/>
        <rFont val="Segoe UI"/>
        <family val="2"/>
      </rPr>
      <t>C</t>
    </r>
  </si>
  <si>
    <t>Didi</t>
  </si>
  <si>
    <t>Mina</t>
  </si>
  <si>
    <t>Moss</t>
  </si>
  <si>
    <t>Leo</t>
  </si>
  <si>
    <t>Sunny</t>
  </si>
  <si>
    <t>Nine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</si>
  <si>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</si>
  <si>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</si>
  <si>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</si>
  <si>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</si>
  <si>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</si>
  <si>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</si>
  <si>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ANSBC25</t>
  </si>
  <si>
    <t>ANSBC25-B01000</t>
  </si>
  <si>
    <t>Crystal Color: Clear</t>
  </si>
  <si>
    <t>Bio - Flex nose stud, 20g (0.8mm) with a 2.5mm round top with bezel set SwarovskiⓇ crystal</t>
  </si>
  <si>
    <t>ANSBC25-B02000</t>
  </si>
  <si>
    <t>Crystal Color: AB</t>
  </si>
  <si>
    <t>ANSBC25-B03000</t>
  </si>
  <si>
    <t>Crystal Color: Rose</t>
  </si>
  <si>
    <t>ANSBC25-B04000</t>
  </si>
  <si>
    <t>Crystal Color: Light Sapphire</t>
  </si>
  <si>
    <t>ANSBC25-B05000</t>
  </si>
  <si>
    <t>Crystal Color: Sapphire</t>
  </si>
  <si>
    <t>ANSBC25-B06000</t>
  </si>
  <si>
    <t>Crystal Color: Aquamarine</t>
  </si>
  <si>
    <t>ANSBC25-B07000</t>
  </si>
  <si>
    <t>Crystal Color: Blue Zircon</t>
  </si>
  <si>
    <t>ANSBC25-B09000</t>
  </si>
  <si>
    <t>Crystal Color: Amethyst</t>
  </si>
  <si>
    <t>ANSBC25-B12000</t>
  </si>
  <si>
    <t>Crystal Color: Fuchsia</t>
  </si>
  <si>
    <t>BBEB</t>
  </si>
  <si>
    <t>BBEB-F04000</t>
  </si>
  <si>
    <t>Length: 8mm</t>
  </si>
  <si>
    <t>316L steel eyebrow barbell, 16g (1.2mm) with two 3mm balls</t>
  </si>
  <si>
    <t>BBECN</t>
  </si>
  <si>
    <t>BBECN-F03000</t>
  </si>
  <si>
    <t>Length: 7mm</t>
  </si>
  <si>
    <t>316L steel eyebrow barbell, 16g (1.2mm) with two 3mm cones</t>
  </si>
  <si>
    <t>BBECN-F04000</t>
  </si>
  <si>
    <t>BN18CN3</t>
  </si>
  <si>
    <t>BN18CN3-F06000</t>
  </si>
  <si>
    <t>Length: 10mm</t>
  </si>
  <si>
    <t>Surgical steel eyebrow banana, 18g (1mm) with two 3mm cones</t>
  </si>
  <si>
    <t>CBTB4</t>
  </si>
  <si>
    <t>CBTB4-F06A07</t>
  </si>
  <si>
    <t>Color: Black</t>
  </si>
  <si>
    <t>Anodized surgical steel circular barbell, 14g (1.6mm) with two 4mm balls</t>
  </si>
  <si>
    <t>CLNS20</t>
  </si>
  <si>
    <t>CLNS20-F04000</t>
  </si>
  <si>
    <t>Surgical steel flat back nose ring hoop, 0.8mm (20g)</t>
  </si>
  <si>
    <t>FTAB</t>
  </si>
  <si>
    <t>FTAB-D13000</t>
  </si>
  <si>
    <t>Gauge: 10mm</t>
  </si>
  <si>
    <t>Black acrylic screw-fit flesh tunnel with rainbow color logo</t>
  </si>
  <si>
    <t>FTPG</t>
  </si>
  <si>
    <t>FTPG-D21A07</t>
  </si>
  <si>
    <t>Gauge: 25mm</t>
  </si>
  <si>
    <t>PVD plated surgical steel screw-fit flesh tunnel</t>
  </si>
  <si>
    <t>LBB4</t>
  </si>
  <si>
    <t>LBB4-F11000</t>
  </si>
  <si>
    <t>Length: 16mm</t>
  </si>
  <si>
    <t>Surgical steel labret, 14g (1.6mm) with a 4mm ball</t>
  </si>
  <si>
    <t>NBRTD</t>
  </si>
  <si>
    <t>NBRTD-D31000</t>
  </si>
  <si>
    <t>Gauge: 0.8mm</t>
  </si>
  <si>
    <t>Clear acrylic flexible nose bone retainer, 22g (0.6mm) and 20g (0.8mm) with 2mm flat disk shaped top</t>
  </si>
  <si>
    <t>SPETCN</t>
  </si>
  <si>
    <t>SPETCN-F04A07</t>
  </si>
  <si>
    <t>Premium PVD plated surgical steel eyebrow spiral, 16g (1.2mm) with two 3mm cones</t>
  </si>
  <si>
    <t>UBBEB</t>
  </si>
  <si>
    <t>UBBEB-F06000</t>
  </si>
  <si>
    <t>Titanium G23 eyebrow barbell, 16g (1.2mm) with two 3mm balls</t>
  </si>
  <si>
    <t>UBNECN</t>
  </si>
  <si>
    <t>UBNECN-F04000</t>
  </si>
  <si>
    <t>Titanium G23 eyebrow banana, 16g (1.2mm) with two 3mm cones</t>
  </si>
  <si>
    <t>UBNECN-F05000</t>
  </si>
  <si>
    <t>Length: 9mm</t>
  </si>
  <si>
    <t>ULBB3</t>
  </si>
  <si>
    <t>ULBB3-F03000</t>
  </si>
  <si>
    <t>Titanium G23 labret, 16g (1.2mm) with a 3mm ball</t>
  </si>
  <si>
    <t>ULBB3-F06000</t>
  </si>
  <si>
    <t>ULBB3-F07000</t>
  </si>
  <si>
    <t>Length: 11mm</t>
  </si>
  <si>
    <t>ULBB3-F10000</t>
  </si>
  <si>
    <t>Length: 14mm</t>
  </si>
  <si>
    <t>ULBB3-F11000</t>
  </si>
  <si>
    <t>USPJB4</t>
  </si>
  <si>
    <t>USPJB4-F04B10</t>
  </si>
  <si>
    <t>Crystal Color: Jet</t>
  </si>
  <si>
    <t>Titanium G23 Spiral, 14g (1.6mm) with two 4mm bezel set jewel balls</t>
  </si>
  <si>
    <t>UTCBEB</t>
  </si>
  <si>
    <t>UTCBEB-F04A15</t>
  </si>
  <si>
    <t>Color: Light blue</t>
  </si>
  <si>
    <t>Anodized titanium G23 circular eyebrow barbell, 16g (1.2mm) with 3mm balls</t>
  </si>
  <si>
    <t>UTCBECN</t>
  </si>
  <si>
    <t>UTCBECN-F04A15</t>
  </si>
  <si>
    <t>Anodized titanium G23 circular eyebrow barbell, 16g (1.2mm) with 3mm cones</t>
  </si>
  <si>
    <t>UTLBB3</t>
  </si>
  <si>
    <t>UTLBB3-F04A07</t>
  </si>
  <si>
    <t>Anodized titanium G23 labret, 16g (1.2mm) with a 3mm ball</t>
  </si>
  <si>
    <t>XABN16G</t>
  </si>
  <si>
    <t>XABN16G-F06A09</t>
  </si>
  <si>
    <t>Color: Clear</t>
  </si>
  <si>
    <t>Pack of 10 pcs. of bioflex banana posts with external threading, 16g (1.2mm)</t>
  </si>
  <si>
    <t>XJB3</t>
  </si>
  <si>
    <t>XJB3-B01000</t>
  </si>
  <si>
    <t>Pack of 10 pcs. of 3mm high polished surgical steel balls with bezel set crystal and with 1.2mm (16g) threading</t>
  </si>
  <si>
    <t>XJB3-B03000</t>
  </si>
  <si>
    <t>XTCB16G</t>
  </si>
  <si>
    <t>XTCB16G-F08A07</t>
  </si>
  <si>
    <t>Length: 12mm</t>
  </si>
  <si>
    <t>Pack of 10 pcs. of anodized 316L steel circular barbell posts - threading 1.2mm (16g)</t>
  </si>
  <si>
    <t>FTAB00</t>
  </si>
  <si>
    <t>FTPG1</t>
  </si>
  <si>
    <t>UBBEB16S3</t>
  </si>
  <si>
    <t>Seven Thousand Six Hundred Eighty-Seven and 56/100 THB</t>
  </si>
  <si>
    <t>54641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</si>
  <si>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</si>
  <si>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</si>
  <si>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</si>
  <si>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</si>
  <si>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Four Thousand One Hundred Seventy One and 29/100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</si>
</sst>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\-mmm\-yy;@"/>
  </numFmts>
  <fonts count="45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9" tint="-0.249977111117893"/>
      <name val="Segoe UI"/>
      <family val="2"/>
    </font>
    <font>
      <b/>
      <sz val="10"/>
      <name val="Segoe U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68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3" fillId="7" borderId="0" xfId="0" applyFont="1" applyFill="1"/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1" fontId="21" fillId="2" borderId="1" xfId="61" applyNumberFormat="1" applyFont="1" applyFill="1" applyBorder="1" applyAlignment="1">
      <alignment vertical="center"/>
    </xf>
    <xf numFmtId="1" fontId="21" fillId="2" borderId="2" xfId="61" applyNumberFormat="1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vertical="center"/>
    </xf>
    <xf numFmtId="1" fontId="4" fillId="2" borderId="3" xfId="0" applyNumberFormat="1" applyFont="1" applyFill="1" applyBorder="1" applyAlignment="1">
      <alignment vertical="center"/>
    </xf>
    <xf numFmtId="0" fontId="4" fillId="2" borderId="3" xfId="0" applyFont="1" applyFill="1" applyBorder="1"/>
    <xf numFmtId="2" fontId="4" fillId="2" borderId="0" xfId="0" applyNumberFormat="1" applyFont="1" applyFill="1" applyAlignment="1">
      <alignment horizontal="right"/>
    </xf>
    <xf numFmtId="1" fontId="21" fillId="2" borderId="6" xfId="61" applyNumberFormat="1" applyFont="1" applyFill="1" applyBorder="1" applyAlignment="1">
      <alignment horizontal="center" vertical="center"/>
    </xf>
    <xf numFmtId="169" fontId="44" fillId="2" borderId="7" xfId="61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4668">
    <cellStyle name="Comma 2" xfId="7" xr:uid="{07EBDB42-8F92-4BFB-B91E-1F84BA0118C6}"/>
    <cellStyle name="Comma 2 2" xfId="4409" xr:uid="{150297A4-B598-44A0-B5E6-18EB6CA99D0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4" xfId="4295" xr:uid="{BA07601C-D51B-4BC1-8732-754F15EBA5CA}"/>
    <cellStyle name="Currency 13 4 2" xfId="4578" xr:uid="{8EEB68E9-B27C-4202-B3AF-AF92F10EC3A6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6" xfId="4439" xr:uid="{8342876A-405C-4CEC-8691-EE7DFE839E1E}"/>
    <cellStyle name="Hyperlink 2" xfId="6" xr:uid="{6CFFD761-E1C4-4FFC-9C82-FDD569F38491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3" xfId="328" xr:uid="{03EA47A2-FCA6-493E-8BCB-8143C776488D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4" xfId="687" xr:uid="{B2FEB87C-CA84-46E0-B15C-D3D05C2A3E26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4" xfId="4317" xr:uid="{8D39809D-26D4-4C6B-9648-4D8B4EE914CC}"/>
    <cellStyle name="Normal 15 4 2" xfId="4589" xr:uid="{64FD5A7D-8B84-4992-9D1F-34D88340CC06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4" xfId="4324" xr:uid="{8879226F-2111-4565-AF46-876A7BE55D44}"/>
    <cellStyle name="Normal 2 2 4 2" xfId="4595" xr:uid="{2D91A38E-CD3B-44CD-BF6E-21C05E055A25}"/>
    <cellStyle name="Normal 2 2 5" xfId="4454" xr:uid="{598C08F5-11D4-4448-A08A-BF99F7CDF57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4" xfId="4458" xr:uid="{68194DA7-C351-4737-A6E2-1FA81ADAED31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3" xfId="4543" xr:uid="{4AF2022B-5ED7-4D45-893D-83AF6474317F}"/>
    <cellStyle name="Normal 2 6" xfId="3736" xr:uid="{062F5EAA-23BD-48A8-8B68-75D1E89C1A45}"/>
    <cellStyle name="Normal 2 6 2" xfId="4559" xr:uid="{E258376E-FD3C-449C-AEEB-382F70BAADD5}"/>
    <cellStyle name="Normal 2 7" xfId="4406" xr:uid="{8D366A65-FEDC-4227-BE49-6A36FE242731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5" xfId="4468" xr:uid="{8FB8BD1E-8933-4262-8885-0601B296D84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4" xfId="4469" xr:uid="{BBBF06E8-86E3-4B41-B53F-687957D8287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3" xfId="4487" xr:uid="{A8140693-B090-44C0-A1DB-C305F5FCCC2C}"/>
    <cellStyle name="Normal 22 4" xfId="3668" xr:uid="{1FC7FC2B-4DAF-48EB-BD08-6EBC158583E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5" xfId="4472" xr:uid="{97F37249-F920-4DF6-BF87-0C9CCDCCDF2D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3" xfId="4572" xr:uid="{EA02A35C-556D-4352-B529-8B4731D40F41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6" xfId="83" xr:uid="{EC173372-2831-41ED-88C4-207DAEED39E8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3" xfId="4566" xr:uid="{BE4FC7CD-F34D-4F1B-96B8-4C951C03170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3" xfId="4567" xr:uid="{12E74042-91BB-4385-858A-F89982E395B7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4" xfId="3738" xr:uid="{FD6CD9AE-9EA2-45AF-84AA-DCD5B84564E0}"/>
    <cellStyle name="Normal 4 4 2" xfId="4281" xr:uid="{519939FC-48BF-4502-9F01-34B063D97408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4" xfId="722" xr:uid="{808FA53A-B689-4E59-8801-716276933DA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3" xfId="4379" xr:uid="{3D93D95F-1BD9-416C-9A99-DD561FAA9933}"/>
    <cellStyle name="Normal 5 2 3 2" xfId="4645" xr:uid="{76A8864A-5186-4FC7-A979-D53475351AAC}"/>
    <cellStyle name="Normal 5 2 4" xfId="4463" xr:uid="{3BDC48C5-D13C-4EC2-B528-694BF8E816E1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3" xfId="955" xr:uid="{0B9A5734-1A3C-4682-8F6A-A2961F3F3809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3" xfId="1299" xr:uid="{78ED2972-A832-4B12-A26A-7E53F0E44244}"/>
    <cellStyle name="Normal 6 10 2 4" xfId="1300" xr:uid="{70F04B64-70C0-4A7D-9AFB-9BD63129E3A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3" xfId="1535" xr:uid="{54EDD147-8464-49D6-9FD8-FBE229AE6C84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3" xfId="2119" xr:uid="{59EE3DA1-DB0B-4770-AA07-504ACC639355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4" xfId="2478" xr:uid="{E54CEC28-D8CE-4A63-B422-E849457E4CFD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3" xfId="2711" xr:uid="{61611B3B-040E-4461-B4C8-0DDB1358281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4" xfId="3070" xr:uid="{536FF2B0-038F-4AE5-9FE7-52C6BA46A005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3" xfId="4238" xr:uid="{5EC2DB2A-3429-4C68-9A9E-182529ED8F67}"/>
    <cellStyle name="Normal 9 3 3 3 2 3" xfId="3175" xr:uid="{85E4EB72-0899-4CDE-B2A3-D779D0CB8684}"/>
    <cellStyle name="Normal 9 3 3 3 2 3 2" xfId="4239" xr:uid="{0D35D169-A9E1-4217-A710-3312CC798062}"/>
    <cellStyle name="Normal 9 3 3 3 2 4" xfId="3176" xr:uid="{FF234467-C34C-4526-9E6D-A8AAC1711BAD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3" xfId="4242" xr:uid="{75AF3F6B-4569-446D-9042-B4223F0A5F58}"/>
    <cellStyle name="Normal 9 3 3 3 4" xfId="3178" xr:uid="{FAA61678-B95A-4658-BF1B-C0F2FEF8E4A4}"/>
    <cellStyle name="Normal 9 3 3 3 4 2" xfId="4243" xr:uid="{327ADF0C-6426-4F53-9C38-1819753EFB63}"/>
    <cellStyle name="Normal 9 3 3 3 5" xfId="3179" xr:uid="{09A1ACBC-C0CB-4C1A-8729-8B9CDF8C6C5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3" xfId="4246" xr:uid="{6C0DE8CA-5730-4C8F-A9EC-F72076C6D58A}"/>
    <cellStyle name="Normal 9 3 3 4 3" xfId="3182" xr:uid="{635E208F-86A3-4AB7-9738-B6A06CB3C906}"/>
    <cellStyle name="Normal 9 3 3 4 3 2" xfId="4247" xr:uid="{A8D1A167-6002-4C17-84E2-4A455CFC55EE}"/>
    <cellStyle name="Normal 9 3 3 4 4" xfId="3183" xr:uid="{E098A52F-FD89-44CF-9487-669FF6468F7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3" xfId="3186" xr:uid="{F5A394A9-821F-408B-884A-6587DD2A7753}"/>
    <cellStyle name="Normal 9 3 3 5 4" xfId="3187" xr:uid="{673F3A29-4FF4-449F-A591-44EDFB635A51}"/>
    <cellStyle name="Normal 9 3 3 6" xfId="3188" xr:uid="{C450359E-1F3A-45B5-A2FF-BCCF081E102A}"/>
    <cellStyle name="Normal 9 3 3 6 2" xfId="4249" xr:uid="{E3FDC8C8-FEA9-4756-B2B8-70E5900D1294}"/>
    <cellStyle name="Normal 9 3 3 7" xfId="3189" xr:uid="{B65396C8-6144-4577-B70A-7A0F4766CBEF}"/>
    <cellStyle name="Normal 9 3 3 8" xfId="3190" xr:uid="{49F58DF3-23CF-40F1-B1C5-BF29FD744974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3" xfId="3195" xr:uid="{402E439A-DB24-4ED0-9CC6-488A5F999901}"/>
    <cellStyle name="Normal 9 3 4 2 2 4" xfId="3196" xr:uid="{56B6DAED-1368-4989-BC5D-03577D2F313D}"/>
    <cellStyle name="Normal 9 3 4 2 3" xfId="3197" xr:uid="{AE0C72F5-C65C-40F8-997A-BE82FE4AAEF2}"/>
    <cellStyle name="Normal 9 3 4 2 3 2" xfId="4251" xr:uid="{74522319-1DFD-4241-AD02-C95B2C2F3055}"/>
    <cellStyle name="Normal 9 3 4 2 4" xfId="3198" xr:uid="{1964B088-DD81-4689-8774-DC35D99AC0A7}"/>
    <cellStyle name="Normal 9 3 4 2 5" xfId="3199" xr:uid="{85AA862A-566A-4298-95CA-001900BFF46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3" xfId="3202" xr:uid="{859E553D-2322-4DB5-9E80-3DCC002E1CE7}"/>
    <cellStyle name="Normal 9 3 4 3 4" xfId="3203" xr:uid="{C9E2BC69-2D11-4B5E-8793-867FEC47FD74}"/>
    <cellStyle name="Normal 9 3 4 4" xfId="3204" xr:uid="{B7E52E64-CF8F-4FA1-BD38-E40D2DE1CA8F}"/>
    <cellStyle name="Normal 9 3 4 4 2" xfId="3205" xr:uid="{6A5A9A9D-6477-4EC3-91D0-8634064021F4}"/>
    <cellStyle name="Normal 9 3 4 4 3" xfId="3206" xr:uid="{BE61994C-C61D-45B9-A15A-8CA2F75F275C}"/>
    <cellStyle name="Normal 9 3 4 4 4" xfId="3207" xr:uid="{38B0C644-8565-442D-8A70-0CDFD71267BE}"/>
    <cellStyle name="Normal 9 3 4 5" xfId="3208" xr:uid="{F3E6D4C4-EA5D-43E6-AA16-6FCFED5CAC01}"/>
    <cellStyle name="Normal 9 3 4 6" xfId="3209" xr:uid="{803A3E4C-71C6-4C73-BF27-0215576BC0DE}"/>
    <cellStyle name="Normal 9 3 4 7" xfId="3210" xr:uid="{2D7083F8-557C-4B17-B563-D93C0384D67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3" xfId="4255" xr:uid="{CDCA4BF1-82E3-45DD-8C87-BEDE17AF3A01}"/>
    <cellStyle name="Normal 9 3 5 2 3" xfId="3214" xr:uid="{E9D1AAEF-09A2-445F-BED7-13D463E938FC}"/>
    <cellStyle name="Normal 9 3 5 2 3 2" xfId="4256" xr:uid="{2E65939E-F180-4EF8-9329-2AEA0F8150D2}"/>
    <cellStyle name="Normal 9 3 5 2 4" xfId="3215" xr:uid="{B907F800-23B2-472F-AB26-899EAA49295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3" xfId="3218" xr:uid="{D376B54B-4288-4988-92BA-FE9EEEB32519}"/>
    <cellStyle name="Normal 9 3 5 3 4" xfId="3219" xr:uid="{7B79ED67-678A-4700-95E9-FD42624D2D91}"/>
    <cellStyle name="Normal 9 3 5 4" xfId="3220" xr:uid="{E37FD5A4-8D85-4AF9-8746-2A27AD14D583}"/>
    <cellStyle name="Normal 9 3 5 4 2" xfId="4258" xr:uid="{D6C9FA30-B072-4839-ACB0-40FDE19D79FB}"/>
    <cellStyle name="Normal 9 3 5 5" xfId="3221" xr:uid="{81B55BE6-F6F2-41F3-B85B-B0837804FE64}"/>
    <cellStyle name="Normal 9 3 5 6" xfId="3222" xr:uid="{3A11D87E-9994-4FC6-809F-B4E217F15DB3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3" xfId="3226" xr:uid="{BFB16D22-425E-4A4C-9E8B-76A55139CE48}"/>
    <cellStyle name="Normal 9 3 6 2 4" xfId="3227" xr:uid="{DEE05BC0-CAED-4A4E-AA58-32B1C758C8FE}"/>
    <cellStyle name="Normal 9 3 6 3" xfId="3228" xr:uid="{9B268206-27D9-4036-B757-17A679EBF9F6}"/>
    <cellStyle name="Normal 9 3 6 3 2" xfId="4260" xr:uid="{F4A59E7F-A319-4A3D-BDFE-4A802922E196}"/>
    <cellStyle name="Normal 9 3 6 4" xfId="3229" xr:uid="{2A25F579-A2F9-4E80-98F9-BE1CA3AA2300}"/>
    <cellStyle name="Normal 9 3 6 5" xfId="3230" xr:uid="{A38065C7-B910-4346-8B42-57F6B4E3B824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3" xfId="3233" xr:uid="{38775F42-C864-4A35-9A6E-6EB8D771FAB3}"/>
    <cellStyle name="Normal 9 3 7 4" xfId="3234" xr:uid="{7F377F1D-7586-4C1C-AC60-FA8942F86B23}"/>
    <cellStyle name="Normal 9 3 8" xfId="3235" xr:uid="{3EE253FF-82BE-49E8-B59F-DC9BEF7DAF32}"/>
    <cellStyle name="Normal 9 3 8 2" xfId="3236" xr:uid="{41429C95-83AF-4EE0-A816-07E56C62A355}"/>
    <cellStyle name="Normal 9 3 8 3" xfId="3237" xr:uid="{F8F46510-84F2-451B-872B-5E61B548F04B}"/>
    <cellStyle name="Normal 9 3 8 4" xfId="3238" xr:uid="{5B25F764-DE19-4C03-9C12-57F7E42DB5E6}"/>
    <cellStyle name="Normal 9 3 9" xfId="3239" xr:uid="{4F151668-A318-42FE-9B66-03C6CECE435F}"/>
    <cellStyle name="Normal 9 4" xfId="3240" xr:uid="{B36AF820-063D-4106-AA68-C19939629719}"/>
    <cellStyle name="Normal 9 4 10" xfId="3241" xr:uid="{05587996-56E9-472F-9AEA-D541525D9EDB}"/>
    <cellStyle name="Normal 9 4 11" xfId="3242" xr:uid="{D10EDA6B-A4CA-4A9B-A25A-EB03B9568D01}"/>
    <cellStyle name="Normal 9 4 2" xfId="3243" xr:uid="{8AC80D2C-D820-4EC4-8604-A26386C0B4D5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3" xfId="3248" xr:uid="{4EC5BD16-BFA6-4F0A-8F5C-336B40266A81}"/>
    <cellStyle name="Normal 9 4 2 2 2 2 4" xfId="3249" xr:uid="{61228715-DA0D-4526-8B76-26E7220A911F}"/>
    <cellStyle name="Normal 9 4 2 2 2 3" xfId="3250" xr:uid="{044B7EE5-169B-45B6-BB06-F969673A29EC}"/>
    <cellStyle name="Normal 9 4 2 2 2 3 2" xfId="3251" xr:uid="{9934C75E-97DC-4A5F-92D9-9BB9518D6B7A}"/>
    <cellStyle name="Normal 9 4 2 2 2 3 3" xfId="3252" xr:uid="{CC6D834B-C4D9-4194-84D9-E271FA2738D2}"/>
    <cellStyle name="Normal 9 4 2 2 2 3 4" xfId="3253" xr:uid="{C0DFF6F1-8303-4F5C-BA12-2A0C67856970}"/>
    <cellStyle name="Normal 9 4 2 2 2 4" xfId="3254" xr:uid="{8E6B803C-95FC-4CC7-BD71-A248E7196F0B}"/>
    <cellStyle name="Normal 9 4 2 2 2 5" xfId="3255" xr:uid="{1586594D-1969-4E74-AE57-6F0C25308D6E}"/>
    <cellStyle name="Normal 9 4 2 2 2 6" xfId="3256" xr:uid="{8EF72C3A-1B20-4919-A3FF-7A4971B0B7F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3" xfId="3260" xr:uid="{6F8DDBC6-3E3A-40CD-A4F4-C1180DC5667B}"/>
    <cellStyle name="Normal 9 4 2 2 3 2 4" xfId="3261" xr:uid="{219981AE-239B-4A9A-8E59-0EE983D2BF3D}"/>
    <cellStyle name="Normal 9 4 2 2 3 3" xfId="3262" xr:uid="{23E1501E-7B04-40CD-A487-2F219F247E65}"/>
    <cellStyle name="Normal 9 4 2 2 3 4" xfId="3263" xr:uid="{E1B79620-2A9C-4A0F-B2AD-3E033A2CE8F8}"/>
    <cellStyle name="Normal 9 4 2 2 3 5" xfId="3264" xr:uid="{110D809D-0BC3-46CD-B72B-711780E9050F}"/>
    <cellStyle name="Normal 9 4 2 2 4" xfId="3265" xr:uid="{B8C2EED8-CB66-47A1-ADA3-DD4BA98651F3}"/>
    <cellStyle name="Normal 9 4 2 2 4 2" xfId="3266" xr:uid="{0BC5AF3E-CC97-466E-ACF1-9AA392D62128}"/>
    <cellStyle name="Normal 9 4 2 2 4 3" xfId="3267" xr:uid="{17E09A5C-8A59-4EB1-8865-BE6EC04B6B60}"/>
    <cellStyle name="Normal 9 4 2 2 4 4" xfId="3268" xr:uid="{71E5044D-E050-4A67-87BB-3B7AEAEEA0E1}"/>
    <cellStyle name="Normal 9 4 2 2 5" xfId="3269" xr:uid="{A1A31F0E-5E48-40A1-A790-F81542757042}"/>
    <cellStyle name="Normal 9 4 2 2 5 2" xfId="3270" xr:uid="{B07BD559-0B0D-479E-8705-6D1395CB3079}"/>
    <cellStyle name="Normal 9 4 2 2 5 3" xfId="3271" xr:uid="{D696B72D-DA5D-432D-B7FC-060A1F34C1ED}"/>
    <cellStyle name="Normal 9 4 2 2 5 4" xfId="3272" xr:uid="{13EBF954-1F08-4D3B-B5FA-D19F1D84E502}"/>
    <cellStyle name="Normal 9 4 2 2 6" xfId="3273" xr:uid="{FAF572B2-5516-4FEC-B5D0-D8BB079B286A}"/>
    <cellStyle name="Normal 9 4 2 2 7" xfId="3274" xr:uid="{8B112F79-1278-4631-81D6-9972DA2AC6D9}"/>
    <cellStyle name="Normal 9 4 2 2 8" xfId="3275" xr:uid="{6CF4D569-8D5B-414E-922F-009464BABB7D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3" xfId="4265" xr:uid="{2ECDEDAD-A212-4492-8F74-A6CEEF34DDEA}"/>
    <cellStyle name="Normal 9 4 2 3 2 3" xfId="3279" xr:uid="{8CDEB715-07C0-4FE4-A61E-49CC1FB8EB0C}"/>
    <cellStyle name="Normal 9 4 2 3 2 3 2" xfId="4266" xr:uid="{49793AFE-CA67-4B52-AE66-F411EC6ECE11}"/>
    <cellStyle name="Normal 9 4 2 3 2 4" xfId="3280" xr:uid="{6813B584-FABB-43CA-AEE4-24CDD72D4F7D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3" xfId="3283" xr:uid="{ABFF89AF-85E3-46C9-B362-41EEC11E2AEE}"/>
    <cellStyle name="Normal 9 4 2 3 3 4" xfId="3284" xr:uid="{549A0934-7F38-4FBF-B25D-0C11B396FC8C}"/>
    <cellStyle name="Normal 9 4 2 3 4" xfId="3285" xr:uid="{EE1C93E9-6800-4BBD-A6DA-7EAAA8FB2FD6}"/>
    <cellStyle name="Normal 9 4 2 3 4 2" xfId="4268" xr:uid="{D58037FC-2370-4193-A0C1-F8E06A91FC04}"/>
    <cellStyle name="Normal 9 4 2 3 5" xfId="3286" xr:uid="{E8C37C29-FD4B-49BC-8E22-AC2EBE7DF593}"/>
    <cellStyle name="Normal 9 4 2 3 6" xfId="3287" xr:uid="{906AEEC2-8CF4-473F-99C6-F43E29750A31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3" xfId="3291" xr:uid="{B5DF5C07-B2AB-4224-A98B-82ABF32D17FE}"/>
    <cellStyle name="Normal 9 4 2 4 2 4" xfId="3292" xr:uid="{E3649021-61EE-422C-820F-959F7B2F146A}"/>
    <cellStyle name="Normal 9 4 2 4 3" xfId="3293" xr:uid="{A9E734C7-CD7B-445D-A574-47F4C6690C6E}"/>
    <cellStyle name="Normal 9 4 2 4 3 2" xfId="4270" xr:uid="{4F7E71AF-2EBC-4F6C-BBB1-729B073D06F1}"/>
    <cellStyle name="Normal 9 4 2 4 4" xfId="3294" xr:uid="{DC7FEBBA-CC56-40D6-96FC-5EF4CE97DDAF}"/>
    <cellStyle name="Normal 9 4 2 4 5" xfId="3295" xr:uid="{8DE7B1EA-9A22-4B40-B828-D5462898E79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3" xfId="3298" xr:uid="{515F52F5-1FF6-4780-AB0D-57AC1901353A}"/>
    <cellStyle name="Normal 9 4 2 5 4" xfId="3299" xr:uid="{E7E48E44-7E34-4478-905F-783CE06C0F36}"/>
    <cellStyle name="Normal 9 4 2 6" xfId="3300" xr:uid="{5C803D0A-6AEB-4A8F-8E80-8D3622118DA2}"/>
    <cellStyle name="Normal 9 4 2 6 2" xfId="3301" xr:uid="{EBA2872D-81A5-4177-BD14-9D3F5247FA3D}"/>
    <cellStyle name="Normal 9 4 2 6 3" xfId="3302" xr:uid="{30B89C50-1B50-431D-AE16-A9B691624786}"/>
    <cellStyle name="Normal 9 4 2 6 4" xfId="3303" xr:uid="{E02EA51D-AE4E-4A27-B385-1D45F1D7B0F0}"/>
    <cellStyle name="Normal 9 4 2 7" xfId="3304" xr:uid="{717EC764-6200-4781-9DBE-7AE01DC492DD}"/>
    <cellStyle name="Normal 9 4 2 8" xfId="3305" xr:uid="{D54AE50E-6751-456D-B814-0BC1D4404099}"/>
    <cellStyle name="Normal 9 4 2 9" xfId="3306" xr:uid="{B26C6B3A-C714-4834-A076-37A046B30935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3" xfId="3311" xr:uid="{11006371-3CA0-4985-B591-71D72B539045}"/>
    <cellStyle name="Normal 9 4 3 2 2 4" xfId="3312" xr:uid="{E62A273D-F6D5-433E-B6BD-74AE87A1D16D}"/>
    <cellStyle name="Normal 9 4 3 2 3" xfId="3313" xr:uid="{CDF820E3-1F8D-4790-8EBB-F35BAB48E074}"/>
    <cellStyle name="Normal 9 4 3 2 3 2" xfId="3314" xr:uid="{C6D6D191-4345-4124-95DB-DA72114A04AD}"/>
    <cellStyle name="Normal 9 4 3 2 3 3" xfId="3315" xr:uid="{F82A6596-11F2-4F37-AE15-33682F6E3CCA}"/>
    <cellStyle name="Normal 9 4 3 2 3 4" xfId="3316" xr:uid="{93A4C50D-082E-4EAA-80B5-ABA592ACE146}"/>
    <cellStyle name="Normal 9 4 3 2 4" xfId="3317" xr:uid="{0989A098-235A-42A9-8FF4-60D3A72B6897}"/>
    <cellStyle name="Normal 9 4 3 2 5" xfId="3318" xr:uid="{74781C37-F52E-4614-9623-0B5315CC4C21}"/>
    <cellStyle name="Normal 9 4 3 2 6" xfId="3319" xr:uid="{47557503-8191-4F66-A55C-0066518F1329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3" xfId="3323" xr:uid="{7540B3B3-BE63-4382-8788-035841DB8000}"/>
    <cellStyle name="Normal 9 4 3 3 2 4" xfId="3324" xr:uid="{4D05D9EA-2B64-4F3B-97E4-EE0965D522EA}"/>
    <cellStyle name="Normal 9 4 3 3 3" xfId="3325" xr:uid="{1695321A-5755-4761-9344-30D1F8022A20}"/>
    <cellStyle name="Normal 9 4 3 3 4" xfId="3326" xr:uid="{E5D4892A-4307-46D8-9909-A239FFC90172}"/>
    <cellStyle name="Normal 9 4 3 3 5" xfId="3327" xr:uid="{4FF37372-DFBC-4372-9252-087A62240A77}"/>
    <cellStyle name="Normal 9 4 3 4" xfId="3328" xr:uid="{B65728D1-7259-48BA-B3D2-BD4C2CBF7246}"/>
    <cellStyle name="Normal 9 4 3 4 2" xfId="3329" xr:uid="{BE4EE3B0-ECF7-4EF0-ADD3-F7F9BC0D8FBD}"/>
    <cellStyle name="Normal 9 4 3 4 3" xfId="3330" xr:uid="{B566C851-B38D-41FF-BF26-4880290593F5}"/>
    <cellStyle name="Normal 9 4 3 4 4" xfId="3331" xr:uid="{C4DF18AD-95DD-4803-8718-861871550545}"/>
    <cellStyle name="Normal 9 4 3 5" xfId="3332" xr:uid="{6BE34A0C-5247-4E0E-8C18-CBEF482FD451}"/>
    <cellStyle name="Normal 9 4 3 5 2" xfId="3333" xr:uid="{69C0B82B-E59E-451D-8DA8-F3B070829995}"/>
    <cellStyle name="Normal 9 4 3 5 3" xfId="3334" xr:uid="{C658907C-AF6D-45D3-88AB-E4B8019AE96D}"/>
    <cellStyle name="Normal 9 4 3 5 4" xfId="3335" xr:uid="{8BAF2CE6-A7BF-40F0-8222-1362BA7F2706}"/>
    <cellStyle name="Normal 9 4 3 6" xfId="3336" xr:uid="{663F01B0-33FA-4D39-B6E1-F587E2B0AF15}"/>
    <cellStyle name="Normal 9 4 3 7" xfId="3337" xr:uid="{ED672016-18E9-4ABB-90F2-C09EC1FDC260}"/>
    <cellStyle name="Normal 9 4 3 8" xfId="3338" xr:uid="{818A346A-71F6-4324-9525-50E86AB2A0BA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3" xfId="3343" xr:uid="{1B8C1CF7-E5C9-4880-B588-E7606850BBF2}"/>
    <cellStyle name="Normal 9 4 4 2 2 4" xfId="3344" xr:uid="{A6BBA61C-2B58-4B6A-8522-D19F9275B174}"/>
    <cellStyle name="Normal 9 4 4 2 3" xfId="3345" xr:uid="{58AD18EB-8B28-4CCF-A2F5-A6C00EBA9C96}"/>
    <cellStyle name="Normal 9 4 4 2 3 2" xfId="4274" xr:uid="{7633241B-2A2F-4012-9F3C-417098F53043}"/>
    <cellStyle name="Normal 9 4 4 2 4" xfId="3346" xr:uid="{3F26112B-9D0F-4391-92B1-84B930FB740C}"/>
    <cellStyle name="Normal 9 4 4 2 5" xfId="3347" xr:uid="{97EBE7D5-F65F-460B-9708-FD331A512542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3" xfId="3350" xr:uid="{677283A2-FBAA-4A7D-BF93-5C581F8828B9}"/>
    <cellStyle name="Normal 9 4 4 3 4" xfId="3351" xr:uid="{086C0F03-BD4C-4343-9F4F-C5C72CC9C108}"/>
    <cellStyle name="Normal 9 4 4 4" xfId="3352" xr:uid="{373083DB-45F7-467D-8220-0D1AFD273947}"/>
    <cellStyle name="Normal 9 4 4 4 2" xfId="3353" xr:uid="{321DF2AC-9CAD-420A-9817-3F63C8157AEA}"/>
    <cellStyle name="Normal 9 4 4 4 3" xfId="3354" xr:uid="{B396A407-E763-4E74-9620-D29DAC74A0C9}"/>
    <cellStyle name="Normal 9 4 4 4 4" xfId="3355" xr:uid="{49057117-C5D1-4F54-9358-182822105648}"/>
    <cellStyle name="Normal 9 4 4 5" xfId="3356" xr:uid="{C64D3DB9-8FB5-481D-8C0E-356859EB31C3}"/>
    <cellStyle name="Normal 9 4 4 6" xfId="3357" xr:uid="{CE611F52-669B-4434-9538-3DE5D1953BF8}"/>
    <cellStyle name="Normal 9 4 4 7" xfId="3358" xr:uid="{E42AA119-7F29-4E69-B4D7-3893569B3A67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3" xfId="3362" xr:uid="{DC9331B7-1C1E-4DEF-8ACA-BBB92E1435CA}"/>
    <cellStyle name="Normal 9 4 5 2 4" xfId="3363" xr:uid="{A08CA7CB-1D88-4572-B0F9-EF195DDDD5C2}"/>
    <cellStyle name="Normal 9 4 5 3" xfId="3364" xr:uid="{A1E9C33C-C94E-4FFB-BAAF-493B0788A2C1}"/>
    <cellStyle name="Normal 9 4 5 3 2" xfId="3365" xr:uid="{3876BB89-BE58-496A-92CB-3F4DBDAC9F60}"/>
    <cellStyle name="Normal 9 4 5 3 3" xfId="3366" xr:uid="{F73D1800-06A9-4D99-8554-9DB4BC2DCF62}"/>
    <cellStyle name="Normal 9 4 5 3 4" xfId="3367" xr:uid="{41C66C3B-088B-4235-9A2A-04856B8649BA}"/>
    <cellStyle name="Normal 9 4 5 4" xfId="3368" xr:uid="{E2116F0C-A7ED-4018-B37E-6460DD191EFB}"/>
    <cellStyle name="Normal 9 4 5 5" xfId="3369" xr:uid="{10597110-38DF-4F4E-BF64-F79F5D4481D5}"/>
    <cellStyle name="Normal 9 4 5 6" xfId="3370" xr:uid="{6193CB2F-0D4F-4003-B651-78D0486386BF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3" xfId="3374" xr:uid="{936E98DF-DA76-41C5-997F-EDEF1086A88A}"/>
    <cellStyle name="Normal 9 4 6 2 4" xfId="3375" xr:uid="{D86FE3C7-4910-4F6A-AFE5-FB872984644E}"/>
    <cellStyle name="Normal 9 4 6 3" xfId="3376" xr:uid="{7D42B768-6197-45F7-A266-F5094882D122}"/>
    <cellStyle name="Normal 9 4 6 4" xfId="3377" xr:uid="{7DB71026-A14B-43C5-8F56-41602DDF0746}"/>
    <cellStyle name="Normal 9 4 6 5" xfId="3378" xr:uid="{331CA8AB-5B2B-4241-B49C-65027FE1626C}"/>
    <cellStyle name="Normal 9 4 7" xfId="3379" xr:uid="{23E879BA-5EDE-4527-B83F-BD3E7C5CD9E1}"/>
    <cellStyle name="Normal 9 4 7 2" xfId="3380" xr:uid="{FE6BB645-9DCD-439A-AA54-1D20CA64AABA}"/>
    <cellStyle name="Normal 9 4 7 3" xfId="3381" xr:uid="{63EACFD9-C165-4BCD-83BB-E9C03CCCBB36}"/>
    <cellStyle name="Normal 9 4 7 4" xfId="3382" xr:uid="{A237818C-2634-4E2F-A320-E14CE2E43306}"/>
    <cellStyle name="Normal 9 4 8" xfId="3383" xr:uid="{4B3F0F96-7698-4C1B-9352-DFB8A143B4C0}"/>
    <cellStyle name="Normal 9 4 8 2" xfId="3384" xr:uid="{1652C9F7-EF06-4CE0-89E5-AD33D943B7C8}"/>
    <cellStyle name="Normal 9 4 8 3" xfId="3385" xr:uid="{42C48E4C-0A45-4969-A540-285C636278BC}"/>
    <cellStyle name="Normal 9 4 8 4" xfId="3386" xr:uid="{6ED60723-E769-4128-AB65-7053B9A54F85}"/>
    <cellStyle name="Normal 9 4 9" xfId="3387" xr:uid="{0A0D880C-0BFC-41C8-B227-974676FB3A25}"/>
    <cellStyle name="Normal 9 5" xfId="3388" xr:uid="{F86CC073-51FB-4947-B60F-A224C8F5AAAD}"/>
    <cellStyle name="Normal 9 5 10" xfId="3389" xr:uid="{A9761081-2313-4CCE-946F-97186494E246}"/>
    <cellStyle name="Normal 9 5 11" xfId="3390" xr:uid="{D20600A0-E03E-4CBD-8164-D0D21344248F}"/>
    <cellStyle name="Normal 9 5 2" xfId="3391" xr:uid="{A630278B-53B1-4F67-ABBD-AD5D7E85E57A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3" xfId="3396" xr:uid="{3E2CCF73-B1F9-4F05-80C1-CDC65940B91F}"/>
    <cellStyle name="Normal 9 5 2 2 2 2 4" xfId="3397" xr:uid="{BF6CCD5E-E621-4573-AA38-665E2F75835D}"/>
    <cellStyle name="Normal 9 5 2 2 2 3" xfId="3398" xr:uid="{52C60F68-7D3D-4FAB-9822-F8D800416909}"/>
    <cellStyle name="Normal 9 5 2 2 2 3 2" xfId="3399" xr:uid="{A7D84D49-75C3-492F-8483-A4BA44E1ED1E}"/>
    <cellStyle name="Normal 9 5 2 2 2 3 3" xfId="3400" xr:uid="{DEB0BFC0-6AC8-47D9-B90F-FD577C17CA56}"/>
    <cellStyle name="Normal 9 5 2 2 2 3 4" xfId="3401" xr:uid="{03CA0861-E115-40D7-AD98-93C13EA8709B}"/>
    <cellStyle name="Normal 9 5 2 2 2 4" xfId="3402" xr:uid="{5D86A963-245A-49A6-A2B1-B654F7A5EFF0}"/>
    <cellStyle name="Normal 9 5 2 2 2 5" xfId="3403" xr:uid="{0D7CCE81-E84A-4D9A-80E7-BF2B58D2C1DD}"/>
    <cellStyle name="Normal 9 5 2 2 2 6" xfId="3404" xr:uid="{FE0A2B1A-1FB6-4859-A93A-8CAF03C86E3D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3" xfId="3408" xr:uid="{460C8630-68AB-426D-9D9D-763D724AF965}"/>
    <cellStyle name="Normal 9 5 2 2 3 2 4" xfId="3409" xr:uid="{D555BAE4-2377-4ABA-9575-DA6DB052A73A}"/>
    <cellStyle name="Normal 9 5 2 2 3 3" xfId="3410" xr:uid="{C505AA95-563E-408B-A1CC-731CD37B53A9}"/>
    <cellStyle name="Normal 9 5 2 2 3 4" xfId="3411" xr:uid="{D68FF109-AC44-43B9-9469-DF21F3BAECA0}"/>
    <cellStyle name="Normal 9 5 2 2 3 5" xfId="3412" xr:uid="{48D2BC56-2EE9-4334-A763-D2EDC87911F4}"/>
    <cellStyle name="Normal 9 5 2 2 4" xfId="3413" xr:uid="{19746D52-1266-4886-850F-DE49B8F1E5D1}"/>
    <cellStyle name="Normal 9 5 2 2 4 2" xfId="3414" xr:uid="{8F02253D-2DA7-4DF7-AB36-0A15BE33DDCE}"/>
    <cellStyle name="Normal 9 5 2 2 4 3" xfId="3415" xr:uid="{A1462127-7D09-4D1D-AA9D-AF764FEC13B9}"/>
    <cellStyle name="Normal 9 5 2 2 4 4" xfId="3416" xr:uid="{E5FC1265-8147-4DBD-94DB-054BA3D935D8}"/>
    <cellStyle name="Normal 9 5 2 2 5" xfId="3417" xr:uid="{D1030FEA-03C9-49A7-8E62-BABCB3AB477F}"/>
    <cellStyle name="Normal 9 5 2 2 5 2" xfId="3418" xr:uid="{9EF967B1-DD50-422B-9C1C-8D416AF67331}"/>
    <cellStyle name="Normal 9 5 2 2 5 3" xfId="3419" xr:uid="{3ADD6D94-AD84-40E9-A436-ABE7AEFFDEE9}"/>
    <cellStyle name="Normal 9 5 2 2 5 4" xfId="3420" xr:uid="{EBC5E9A4-78A2-4167-A8DF-A6150A067C14}"/>
    <cellStyle name="Normal 9 5 2 2 6" xfId="3421" xr:uid="{5E5DB2A2-9827-4596-869F-B8830BBB12B8}"/>
    <cellStyle name="Normal 9 5 2 2 7" xfId="3422" xr:uid="{88D7E271-7BDB-49C9-AD74-416A73ED543D}"/>
    <cellStyle name="Normal 9 5 2 2 8" xfId="3423" xr:uid="{08E1DCC5-DF73-4598-A21C-A13B18CBF9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3" xfId="3427" xr:uid="{6CAF1EA0-5483-45FF-99E2-B6981CAE9767}"/>
    <cellStyle name="Normal 9 5 2 3 2 4" xfId="3428" xr:uid="{B47E8974-458C-4AF9-84CC-34D421E180D2}"/>
    <cellStyle name="Normal 9 5 2 3 3" xfId="3429" xr:uid="{DF70A764-65AE-4A06-B0C3-C0EA68E39D1E}"/>
    <cellStyle name="Normal 9 5 2 3 3 2" xfId="3430" xr:uid="{33B9A006-230F-4430-AD81-0A1828F7FF73}"/>
    <cellStyle name="Normal 9 5 2 3 3 3" xfId="3431" xr:uid="{4C6CE248-1EA7-4D82-AF72-DBF364689ED2}"/>
    <cellStyle name="Normal 9 5 2 3 3 4" xfId="3432" xr:uid="{95A18C9F-E989-4B20-93A6-3A5BC6326BF0}"/>
    <cellStyle name="Normal 9 5 2 3 4" xfId="3433" xr:uid="{63CBE5E3-3D73-45AA-8C1D-E37B4B46874E}"/>
    <cellStyle name="Normal 9 5 2 3 5" xfId="3434" xr:uid="{50BFB28E-AADF-4B76-ABA7-97EA3ECBB478}"/>
    <cellStyle name="Normal 9 5 2 3 6" xfId="3435" xr:uid="{9AFBB40A-5FA7-4E06-8CB0-CD5FD46CC394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3" xfId="3439" xr:uid="{99513CF1-4434-4648-9370-365F77384D49}"/>
    <cellStyle name="Normal 9 5 2 4 2 4" xfId="3440" xr:uid="{0BFD76FB-8B12-4A52-80B3-C930DD07FDA4}"/>
    <cellStyle name="Normal 9 5 2 4 3" xfId="3441" xr:uid="{558C0A5C-B690-4755-A11B-3995B5942152}"/>
    <cellStyle name="Normal 9 5 2 4 4" xfId="3442" xr:uid="{731FAB44-C035-4434-BBC2-78D19177F876}"/>
    <cellStyle name="Normal 9 5 2 4 5" xfId="3443" xr:uid="{5287E35C-CA63-49C4-85CA-9AC4CE3047F9}"/>
    <cellStyle name="Normal 9 5 2 5" xfId="3444" xr:uid="{E41A2246-1F45-4D76-B522-E10C396DE870}"/>
    <cellStyle name="Normal 9 5 2 5 2" xfId="3445" xr:uid="{9C71CA7C-6CFE-4080-AE49-38B843637FEB}"/>
    <cellStyle name="Normal 9 5 2 5 3" xfId="3446" xr:uid="{0CF0622F-4418-4EC2-ACF3-0B81D498B5AD}"/>
    <cellStyle name="Normal 9 5 2 5 4" xfId="3447" xr:uid="{A6E4643C-6A1B-4B6B-A850-222E09D6CCA6}"/>
    <cellStyle name="Normal 9 5 2 6" xfId="3448" xr:uid="{8C110C3A-907B-435A-A8AA-D24C4B1366CE}"/>
    <cellStyle name="Normal 9 5 2 6 2" xfId="3449" xr:uid="{8568CA61-10C1-4A67-BF81-74C3A75566F2}"/>
    <cellStyle name="Normal 9 5 2 6 3" xfId="3450" xr:uid="{29A4313F-8949-45E4-B984-92A0944FDCE2}"/>
    <cellStyle name="Normal 9 5 2 6 4" xfId="3451" xr:uid="{0325FD9A-847A-43EE-B727-CD6655DBABC1}"/>
    <cellStyle name="Normal 9 5 2 7" xfId="3452" xr:uid="{E9633376-09FD-480B-B8E6-E2BBB4C54C9C}"/>
    <cellStyle name="Normal 9 5 2 8" xfId="3453" xr:uid="{24667192-8A7F-4C78-B8E0-8EA511051635}"/>
    <cellStyle name="Normal 9 5 2 9" xfId="3454" xr:uid="{A3859758-B49F-42CD-A0B5-055EE9E68BF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3" xfId="3459" xr:uid="{81EDA8D9-CE06-4943-BBD1-3133299612F3}"/>
    <cellStyle name="Normal 9 5 3 2 2 4" xfId="3460" xr:uid="{9B9702E4-91CA-4288-83C4-823B366BBDE5}"/>
    <cellStyle name="Normal 9 5 3 2 3" xfId="3461" xr:uid="{215002A9-D445-4D5A-AE79-C3D1F42472E5}"/>
    <cellStyle name="Normal 9 5 3 2 3 2" xfId="3462" xr:uid="{3B61D4E9-2E45-4B2B-8CF2-01515EE8EC5B}"/>
    <cellStyle name="Normal 9 5 3 2 3 3" xfId="3463" xr:uid="{1F61B04B-9527-40FF-BE3D-CA384975FB41}"/>
    <cellStyle name="Normal 9 5 3 2 3 4" xfId="3464" xr:uid="{8882092E-0D1E-4D0E-907F-194906559D1A}"/>
    <cellStyle name="Normal 9 5 3 2 4" xfId="3465" xr:uid="{411F4421-ABEA-461A-9058-E8CD9798B9E8}"/>
    <cellStyle name="Normal 9 5 3 2 5" xfId="3466" xr:uid="{0B02444B-F6A2-462A-9062-3C95251D624E}"/>
    <cellStyle name="Normal 9 5 3 2 6" xfId="3467" xr:uid="{65C3478D-E36D-4799-9007-A7B5C1DE94A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3" xfId="3471" xr:uid="{9DD214D2-D70D-43B5-B6D3-39A6668C3BA7}"/>
    <cellStyle name="Normal 9 5 3 3 2 4" xfId="3472" xr:uid="{4CAC0FFB-A3DC-46A0-853A-11ACB7CC7939}"/>
    <cellStyle name="Normal 9 5 3 3 3" xfId="3473" xr:uid="{E5026B54-9B89-4D83-A174-5D07F5E2155D}"/>
    <cellStyle name="Normal 9 5 3 3 4" xfId="3474" xr:uid="{E062739B-F646-405F-8385-F898B790ECB5}"/>
    <cellStyle name="Normal 9 5 3 3 5" xfId="3475" xr:uid="{F5D30213-279D-4255-A0DE-3F69F4F403A7}"/>
    <cellStyle name="Normal 9 5 3 4" xfId="3476" xr:uid="{2956DDAD-978D-48AC-8E58-46D23C8B510F}"/>
    <cellStyle name="Normal 9 5 3 4 2" xfId="3477" xr:uid="{D1FFA0D6-70DA-4217-8381-68FE55181D90}"/>
    <cellStyle name="Normal 9 5 3 4 3" xfId="3478" xr:uid="{900533C0-49E9-4916-B9A3-32FDDAE42CF6}"/>
    <cellStyle name="Normal 9 5 3 4 4" xfId="3479" xr:uid="{D7820F01-9A4B-4F9C-B399-F6C809DC336F}"/>
    <cellStyle name="Normal 9 5 3 5" xfId="3480" xr:uid="{7CB31839-CB84-4E61-8E87-49120194112E}"/>
    <cellStyle name="Normal 9 5 3 5 2" xfId="3481" xr:uid="{78CD7958-FB10-470E-9ADC-A9F616CE1DA8}"/>
    <cellStyle name="Normal 9 5 3 5 3" xfId="3482" xr:uid="{7A44180B-DC9E-4628-AA2C-D511A3E1A4DB}"/>
    <cellStyle name="Normal 9 5 3 5 4" xfId="3483" xr:uid="{C065D9EF-3BF9-4395-869B-985EBB592D22}"/>
    <cellStyle name="Normal 9 5 3 6" xfId="3484" xr:uid="{8069611D-FE07-40C2-A3F2-F7AADA426843}"/>
    <cellStyle name="Normal 9 5 3 7" xfId="3485" xr:uid="{E409B1D1-567A-4E09-ADFE-5127B91B5C13}"/>
    <cellStyle name="Normal 9 5 3 8" xfId="3486" xr:uid="{AD8E4184-C5B5-42A8-95BB-6AF790A5515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3" xfId="3491" xr:uid="{F4965547-5CE4-4099-98C1-719E32EC737E}"/>
    <cellStyle name="Normal 9 5 4 2 2 4" xfId="3492" xr:uid="{CAFDA8F3-4445-4C8B-9D75-ED2E1F9C4D20}"/>
    <cellStyle name="Normal 9 5 4 2 3" xfId="3493" xr:uid="{ABEBAA1B-2EFC-4D53-91C2-CFB8E892C35D}"/>
    <cellStyle name="Normal 9 5 4 2 4" xfId="3494" xr:uid="{F80B5EA7-759F-4D1A-BE47-A48DFBB52A17}"/>
    <cellStyle name="Normal 9 5 4 2 5" xfId="3495" xr:uid="{8290C90D-43B6-427D-AB95-609FE562B116}"/>
    <cellStyle name="Normal 9 5 4 3" xfId="3496" xr:uid="{F50801D6-FC22-40E5-A00A-61F4FB8F1128}"/>
    <cellStyle name="Normal 9 5 4 3 2" xfId="3497" xr:uid="{39EF0002-E058-4ADE-9EE2-B1CCF3F38BC8}"/>
    <cellStyle name="Normal 9 5 4 3 3" xfId="3498" xr:uid="{34CA5CF6-F299-4624-8DA9-F03519E3BC52}"/>
    <cellStyle name="Normal 9 5 4 3 4" xfId="3499" xr:uid="{39A6F213-740F-4718-A632-93D5AE134FC9}"/>
    <cellStyle name="Normal 9 5 4 4" xfId="3500" xr:uid="{2C9BBD38-6AEB-49E7-BA39-C871B7F700AA}"/>
    <cellStyle name="Normal 9 5 4 4 2" xfId="3501" xr:uid="{681755ED-F5DC-433D-B04E-19D20F0825CC}"/>
    <cellStyle name="Normal 9 5 4 4 3" xfId="3502" xr:uid="{A023CC44-368B-47B8-88A1-E0BBB93BA094}"/>
    <cellStyle name="Normal 9 5 4 4 4" xfId="3503" xr:uid="{2498BC5C-214B-434F-BC73-5368B7617698}"/>
    <cellStyle name="Normal 9 5 4 5" xfId="3504" xr:uid="{8446262D-E7F7-4258-9D75-FCC787D28D67}"/>
    <cellStyle name="Normal 9 5 4 6" xfId="3505" xr:uid="{77E3D96C-E4D1-4F59-B251-4F8906AAB81D}"/>
    <cellStyle name="Normal 9 5 4 7" xfId="3506" xr:uid="{32671DA6-9AD3-4086-BD12-3784DE729229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3" xfId="3510" xr:uid="{C7D3BD57-3ACF-4D97-BA3E-A4BF37669E8D}"/>
    <cellStyle name="Normal 9 5 5 2 4" xfId="3511" xr:uid="{8DA4C761-7A49-4571-8A1D-72507E79E84E}"/>
    <cellStyle name="Normal 9 5 5 3" xfId="3512" xr:uid="{2BE788CD-4950-456F-8B23-3AA8AD516D7B}"/>
    <cellStyle name="Normal 9 5 5 3 2" xfId="3513" xr:uid="{44C72F3C-AE61-4366-B44B-8ACA85C34C2A}"/>
    <cellStyle name="Normal 9 5 5 3 3" xfId="3514" xr:uid="{0ED9306D-CB61-424E-8173-2CCDE6CAA260}"/>
    <cellStyle name="Normal 9 5 5 3 4" xfId="3515" xr:uid="{E66B88EB-697F-46E7-AF5B-304EDB839CEE}"/>
    <cellStyle name="Normal 9 5 5 4" xfId="3516" xr:uid="{E57C5B06-B711-49E3-BBE2-CD6C41D017AC}"/>
    <cellStyle name="Normal 9 5 5 5" xfId="3517" xr:uid="{20BC3070-137A-4FE4-86CB-626E81A8A232}"/>
    <cellStyle name="Normal 9 5 5 6" xfId="3518" xr:uid="{5C5464CF-3BBC-4985-967F-F6E6B54E441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3" xfId="3522" xr:uid="{006A5A07-34F7-42CB-A581-0731DEA5CD09}"/>
    <cellStyle name="Normal 9 5 6 2 4" xfId="3523" xr:uid="{9FB6EDE4-ABB1-4D30-B3C6-2868CB304DE9}"/>
    <cellStyle name="Normal 9 5 6 3" xfId="3524" xr:uid="{70D31E7D-8D35-44B6-B356-31B307F95A5E}"/>
    <cellStyle name="Normal 9 5 6 4" xfId="3525" xr:uid="{59D60B76-2E95-4932-908E-B4A988E02ED0}"/>
    <cellStyle name="Normal 9 5 6 5" xfId="3526" xr:uid="{53C37F21-B8FF-4570-A5B6-899519EC1C2C}"/>
    <cellStyle name="Normal 9 5 7" xfId="3527" xr:uid="{8A32F5F6-6741-43EE-B908-023D31B5CDEF}"/>
    <cellStyle name="Normal 9 5 7 2" xfId="3528" xr:uid="{0BFFC645-E101-4F53-AA74-A74675214F22}"/>
    <cellStyle name="Normal 9 5 7 3" xfId="3529" xr:uid="{6C2490A9-054E-46AA-BD0E-B1E151926868}"/>
    <cellStyle name="Normal 9 5 7 4" xfId="3530" xr:uid="{ED3CC8C0-21C6-4A1E-BC3F-94506ED26F43}"/>
    <cellStyle name="Normal 9 5 8" xfId="3531" xr:uid="{6C98A002-3128-4D4F-83EE-6C28969DC451}"/>
    <cellStyle name="Normal 9 5 8 2" xfId="3532" xr:uid="{DC28BC4D-8758-49D8-B680-B0944F67D6B4}"/>
    <cellStyle name="Normal 9 5 8 3" xfId="3533" xr:uid="{268D54E0-77E2-4619-B8E2-87A0033AA1BC}"/>
    <cellStyle name="Normal 9 5 8 4" xfId="3534" xr:uid="{94538C98-43EE-4226-9D9A-8F6193FFF09B}"/>
    <cellStyle name="Normal 9 5 9" xfId="3535" xr:uid="{50615741-9D37-4C1F-A470-C55E03F6F494}"/>
    <cellStyle name="Normal 9 6" xfId="3536" xr:uid="{BFF50448-C313-459F-A1AE-C47CB71FEEAF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3" xfId="3541" xr:uid="{73779289-A292-487E-B418-CBD91DC2C29B}"/>
    <cellStyle name="Normal 9 6 2 2 2 4" xfId="3542" xr:uid="{73DBD49D-6AE8-49DC-8480-11C32F4CC6D8}"/>
    <cellStyle name="Normal 9 6 2 2 3" xfId="3543" xr:uid="{7BA9F422-CD62-4268-82F0-C92AB9933DCF}"/>
    <cellStyle name="Normal 9 6 2 2 3 2" xfId="3544" xr:uid="{5377CFB1-BB37-4FE4-AB9C-531370EB18D3}"/>
    <cellStyle name="Normal 9 6 2 2 3 3" xfId="3545" xr:uid="{6DE34F42-A5F4-48D8-B3CF-462084457B73}"/>
    <cellStyle name="Normal 9 6 2 2 3 4" xfId="3546" xr:uid="{6D549EB1-AE7E-45A6-8D6A-4E41FABAA8D3}"/>
    <cellStyle name="Normal 9 6 2 2 4" xfId="3547" xr:uid="{25C44FEE-C857-454C-9628-80136D3143C4}"/>
    <cellStyle name="Normal 9 6 2 2 5" xfId="3548" xr:uid="{BB987446-C94E-4745-8998-FC992F40EDDE}"/>
    <cellStyle name="Normal 9 6 2 2 6" xfId="3549" xr:uid="{7D423F21-B260-4FB8-84D8-F006CDBDBE2B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3" xfId="3553" xr:uid="{976C345C-BF81-4A56-AF4A-BA19F53385F9}"/>
    <cellStyle name="Normal 9 6 2 3 2 4" xfId="3554" xr:uid="{DAE3C33D-9F68-41A1-9BC4-BF63BBC05322}"/>
    <cellStyle name="Normal 9 6 2 3 3" xfId="3555" xr:uid="{6569709C-1DB4-4379-B9F1-707848279119}"/>
    <cellStyle name="Normal 9 6 2 3 4" xfId="3556" xr:uid="{473A70A9-1D27-41DD-BEB5-C40510E5B886}"/>
    <cellStyle name="Normal 9 6 2 3 5" xfId="3557" xr:uid="{469C6613-360F-4DC0-926E-953A820A56D9}"/>
    <cellStyle name="Normal 9 6 2 4" xfId="3558" xr:uid="{181F9A72-7F71-4BF4-8374-2655C19FD2BE}"/>
    <cellStyle name="Normal 9 6 2 4 2" xfId="3559" xr:uid="{EDE0ADEA-01DF-4D01-8810-40EF343715F5}"/>
    <cellStyle name="Normal 9 6 2 4 3" xfId="3560" xr:uid="{7D46754F-1AC8-42A2-8351-AC704A273C3E}"/>
    <cellStyle name="Normal 9 6 2 4 4" xfId="3561" xr:uid="{BBFBAE1F-7778-4D57-8216-8BAA1EB684FC}"/>
    <cellStyle name="Normal 9 6 2 5" xfId="3562" xr:uid="{58A1AE35-8B69-4A2D-956A-33769B503AC6}"/>
    <cellStyle name="Normal 9 6 2 5 2" xfId="3563" xr:uid="{831D0774-7BEE-40E5-9751-35C17D08B1A5}"/>
    <cellStyle name="Normal 9 6 2 5 3" xfId="3564" xr:uid="{EABD4579-EDCC-49DC-ADE2-BB733F24C981}"/>
    <cellStyle name="Normal 9 6 2 5 4" xfId="3565" xr:uid="{E9050EC4-9E3F-4864-9B10-478686ED3916}"/>
    <cellStyle name="Normal 9 6 2 6" xfId="3566" xr:uid="{4B33F863-1C38-4324-AA75-D196B7579E80}"/>
    <cellStyle name="Normal 9 6 2 7" xfId="3567" xr:uid="{B14AE6E0-C2EF-4B6C-A994-A48E33E70A9A}"/>
    <cellStyle name="Normal 9 6 2 8" xfId="3568" xr:uid="{DD756611-FAB7-48F1-88C5-282241F09FE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3" xfId="3572" xr:uid="{A3BFEEC4-8F30-4186-BD82-2A46424EE3FD}"/>
    <cellStyle name="Normal 9 6 3 2 4" xfId="3573" xr:uid="{8BB588AC-2F51-46D3-B387-FE3A8D84AA87}"/>
    <cellStyle name="Normal 9 6 3 3" xfId="3574" xr:uid="{6DB1D84B-B945-407A-836E-297729974FE9}"/>
    <cellStyle name="Normal 9 6 3 3 2" xfId="3575" xr:uid="{6B0D7E83-9998-4BBE-B9BE-62EC78B57D03}"/>
    <cellStyle name="Normal 9 6 3 3 3" xfId="3576" xr:uid="{B48D4A7B-667B-4F43-9694-BDA9AF1FF268}"/>
    <cellStyle name="Normal 9 6 3 3 4" xfId="3577" xr:uid="{473FF0FD-BB7F-4164-B806-DFA303720F70}"/>
    <cellStyle name="Normal 9 6 3 4" xfId="3578" xr:uid="{6FC633F9-6940-468A-81F1-10EF4C3C73D6}"/>
    <cellStyle name="Normal 9 6 3 5" xfId="3579" xr:uid="{CEFE2E24-082C-401F-8910-15BEA397F712}"/>
    <cellStyle name="Normal 9 6 3 6" xfId="3580" xr:uid="{CBF0593B-4FC3-4CEE-9D56-F5B4D4CD827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3" xfId="3584" xr:uid="{DC61F81A-6DF7-4700-94A5-B9EB382707BC}"/>
    <cellStyle name="Normal 9 6 4 2 4" xfId="3585" xr:uid="{67AA95AB-FDFD-43D6-A665-5C710A2C2282}"/>
    <cellStyle name="Normal 9 6 4 3" xfId="3586" xr:uid="{809A3D4A-684F-44B2-A252-AAC9427708E6}"/>
    <cellStyle name="Normal 9 6 4 4" xfId="3587" xr:uid="{10B8F45D-7267-48A3-9B6F-985E233549E9}"/>
    <cellStyle name="Normal 9 6 4 5" xfId="3588" xr:uid="{94E968E2-C4B9-4661-8E26-BAC486FBD715}"/>
    <cellStyle name="Normal 9 6 5" xfId="3589" xr:uid="{D7DEA669-35E8-4386-9E39-652110E46899}"/>
    <cellStyle name="Normal 9 6 5 2" xfId="3590" xr:uid="{36EBB53C-B0AA-48BB-99D7-8DDFC815D542}"/>
    <cellStyle name="Normal 9 6 5 3" xfId="3591" xr:uid="{F07DB241-45F7-4040-A12A-34D633E5E2FB}"/>
    <cellStyle name="Normal 9 6 5 4" xfId="3592" xr:uid="{90897537-06F6-458A-A62D-EDC6187BEB9D}"/>
    <cellStyle name="Normal 9 6 6" xfId="3593" xr:uid="{E64DE26C-5E9A-47A0-BE60-B36039D521E8}"/>
    <cellStyle name="Normal 9 6 6 2" xfId="3594" xr:uid="{FAE45BA7-BEF7-4442-9F63-8C356B78A5CB}"/>
    <cellStyle name="Normal 9 6 6 3" xfId="3595" xr:uid="{67AAB308-2EB9-44EA-B33D-8F1A69C94B6F}"/>
    <cellStyle name="Normal 9 6 6 4" xfId="3596" xr:uid="{6FFD0B3E-2192-4836-B579-95842BC39CF3}"/>
    <cellStyle name="Normal 9 6 7" xfId="3597" xr:uid="{9019F92E-C065-46D0-A6FF-9D9B80A657F1}"/>
    <cellStyle name="Normal 9 6 8" xfId="3598" xr:uid="{193ABBD1-F4F9-45CF-AA0D-DBB3F8B2B385}"/>
    <cellStyle name="Normal 9 6 9" xfId="3599" xr:uid="{00B2B5A6-9F51-4D64-8277-75B17B08B9B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3" xfId="3604" xr:uid="{2E626BC5-1911-4CBB-A85B-3BF05DED003B}"/>
    <cellStyle name="Normal 9 7 2 2 4" xfId="3605" xr:uid="{09E9B784-B6A2-4EEF-B74B-EA06208DCDD2}"/>
    <cellStyle name="Normal 9 7 2 3" xfId="3606" xr:uid="{2961A527-A5A0-4FD6-91A2-96A85005EF31}"/>
    <cellStyle name="Normal 9 7 2 3 2" xfId="3607" xr:uid="{C678F8B2-AE8A-4663-BB19-19B928427025}"/>
    <cellStyle name="Normal 9 7 2 3 3" xfId="3608" xr:uid="{1BD4EB06-3217-45DB-9510-4F91E919C856}"/>
    <cellStyle name="Normal 9 7 2 3 4" xfId="3609" xr:uid="{D25A23E5-F06B-4DB6-B767-ECEDD31CA078}"/>
    <cellStyle name="Normal 9 7 2 4" xfId="3610" xr:uid="{DC9C7B3B-D56A-4400-9BA6-0A8D4B5DAF0A}"/>
    <cellStyle name="Normal 9 7 2 5" xfId="3611" xr:uid="{74A854AA-BE3C-4C1B-9BF3-D1A85778D077}"/>
    <cellStyle name="Normal 9 7 2 6" xfId="3612" xr:uid="{3667CF48-1370-49B0-BD9F-7E88100CB84A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3" xfId="3616" xr:uid="{07D563BF-E801-40FD-BCB1-8E3E3262EB12}"/>
    <cellStyle name="Normal 9 7 3 2 4" xfId="3617" xr:uid="{06CEE252-CBBE-4CD0-B330-2852D613814B}"/>
    <cellStyle name="Normal 9 7 3 3" xfId="3618" xr:uid="{DA496EC0-5ADD-4BE0-8356-91A5D643329E}"/>
    <cellStyle name="Normal 9 7 3 4" xfId="3619" xr:uid="{594CA94A-87A5-477C-91B4-BBA60C6CE123}"/>
    <cellStyle name="Normal 9 7 3 5" xfId="3620" xr:uid="{C427076E-FB01-4841-9F79-6F2E93744E88}"/>
    <cellStyle name="Normal 9 7 4" xfId="3621" xr:uid="{6C9E7BAF-4D63-4E99-9949-9CEC7B4D8A4B}"/>
    <cellStyle name="Normal 9 7 4 2" xfId="3622" xr:uid="{7DD27DF7-9311-4DC5-8455-F4C930942613}"/>
    <cellStyle name="Normal 9 7 4 3" xfId="3623" xr:uid="{B1CD8D0A-5EF7-4EC4-BE0B-DAC542A55B63}"/>
    <cellStyle name="Normal 9 7 4 4" xfId="3624" xr:uid="{0E6BF897-F229-445E-BE94-B9A3678ECC6D}"/>
    <cellStyle name="Normal 9 7 5" xfId="3625" xr:uid="{5BFF3073-2034-4E17-B505-FB1B98FEC907}"/>
    <cellStyle name="Normal 9 7 5 2" xfId="3626" xr:uid="{8BBDB8FF-BF98-44D1-9134-F685BB7E95F9}"/>
    <cellStyle name="Normal 9 7 5 3" xfId="3627" xr:uid="{32A4342F-C2A6-41F5-9DAE-027E60F571BE}"/>
    <cellStyle name="Normal 9 7 5 4" xfId="3628" xr:uid="{6003E606-2178-4B8D-A56E-9468325110C8}"/>
    <cellStyle name="Normal 9 7 6" xfId="3629" xr:uid="{7A13BAFB-B33D-4667-BB7B-C7427265176B}"/>
    <cellStyle name="Normal 9 7 7" xfId="3630" xr:uid="{857833F3-4206-4BF2-9D86-9D386834CCA9}"/>
    <cellStyle name="Normal 9 7 8" xfId="3631" xr:uid="{9A139019-200B-440C-9D85-1AB73A6A4C5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3" xfId="3636" xr:uid="{6E272C3E-45E8-47C3-BCC0-AD2244A388E1}"/>
    <cellStyle name="Normal 9 8 2 2 4" xfId="3637" xr:uid="{B7A78CC0-CA37-45B4-8144-865D08256F04}"/>
    <cellStyle name="Normal 9 8 2 3" xfId="3638" xr:uid="{9E900116-C839-4B36-A322-5A7509900B5B}"/>
    <cellStyle name="Normal 9 8 2 4" xfId="3639" xr:uid="{5D88517C-88EB-4F3C-A06A-0E1703FA1B1D}"/>
    <cellStyle name="Normal 9 8 2 5" xfId="3640" xr:uid="{05896BB6-F57E-4BB4-8743-2CC4BBCB32F6}"/>
    <cellStyle name="Normal 9 8 3" xfId="3641" xr:uid="{4649D1C1-078F-4EF0-9BFE-6F402EF00446}"/>
    <cellStyle name="Normal 9 8 3 2" xfId="3642" xr:uid="{B7AB93C7-A568-4481-BF6B-21860DBE6121}"/>
    <cellStyle name="Normal 9 8 3 3" xfId="3643" xr:uid="{21304D52-FDBA-4FB2-86CB-5694683F5861}"/>
    <cellStyle name="Normal 9 8 3 4" xfId="3644" xr:uid="{CD15FEAC-5CA3-4DD2-BC2E-E23BAB659DD4}"/>
    <cellStyle name="Normal 9 8 4" xfId="3645" xr:uid="{3F650EE3-B876-4D70-92E8-CB73D1CF7880}"/>
    <cellStyle name="Normal 9 8 4 2" xfId="3646" xr:uid="{68B66646-06E1-43D4-8153-99BC8B0FA796}"/>
    <cellStyle name="Normal 9 8 4 3" xfId="3647" xr:uid="{641C0901-22F5-473D-ABA3-BD85B4BCD562}"/>
    <cellStyle name="Normal 9 8 4 4" xfId="3648" xr:uid="{6802E739-3394-4E66-A9F2-00C11CC3469B}"/>
    <cellStyle name="Normal 9 8 5" xfId="3649" xr:uid="{3C041058-318B-41A5-ADBB-64D04DE98204}"/>
    <cellStyle name="Normal 9 8 6" xfId="3650" xr:uid="{3C1DC8F7-43B5-4D9B-9135-4F5AF94799F7}"/>
    <cellStyle name="Normal 9 8 7" xfId="3651" xr:uid="{1CC99482-1D33-4992-AD22-6BDA4BC0AB3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3" xfId="3655" xr:uid="{62CBCAAE-7869-4256-80FB-05F1A173D00B}"/>
    <cellStyle name="Normal 9 9 2 4" xfId="3656" xr:uid="{66BC08DA-6A39-47E5-A59E-0956FD36FF0D}"/>
    <cellStyle name="Normal 9 9 3" xfId="3657" xr:uid="{DBF7B777-3095-48FD-825C-02FC4A36C6D7}"/>
    <cellStyle name="Normal 9 9 3 2" xfId="3658" xr:uid="{82F64612-5806-4225-9C43-0EB75720D7EE}"/>
    <cellStyle name="Normal 9 9 3 3" xfId="3659" xr:uid="{10D810C2-F585-4B39-84DC-0F01552EC093}"/>
    <cellStyle name="Normal 9 9 3 4" xfId="3660" xr:uid="{A5385F0A-72D7-4655-B04D-B81B1552A410}"/>
    <cellStyle name="Normal 9 9 4" xfId="3661" xr:uid="{99D6C685-704D-47F2-9F39-005F0D0475EA}"/>
    <cellStyle name="Normal 9 9 5" xfId="3662" xr:uid="{7C324A39-4404-45C2-843C-B46208813AB4}"/>
    <cellStyle name="Normal 9 9 6" xfId="3663" xr:uid="{B741073B-D48B-446D-BDDB-AF93464E6262}"/>
    <cellStyle name="Percent 2" xfId="79" xr:uid="{750081A1-93E2-4099-B6D5-52DA3EB8C718}"/>
    <cellStyle name="Гиперссылка 2" xfId="4" xr:uid="{49BAA0F8-B3D3-41B5-87DD-435502328B29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88</v>
      </c>
      <c r="D4" s="121"/>
      <c r="E4" s="164" t="s">
        <v>89</v>
      </c>
      <c r="F4" s="165"/>
      <c r="G4" s="165"/>
      <c r="H4" s="165"/>
      <c r="I4" s="122"/>
    </row>
    <row r="5" spans="2:9" ht="14.25">
      <c r="B5" s="136" t="s">
        <v>90</v>
      </c>
      <c r="D5" s="81"/>
      <c r="E5" s="132"/>
      <c r="F5" s="132"/>
      <c r="G5" s="132"/>
      <c r="H5" s="132"/>
      <c r="I5" s="82"/>
    </row>
    <row r="6" spans="2:9" ht="14.25">
      <c r="B6" s="137" t="s">
        <v>91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92</v>
      </c>
      <c r="D7" s="81"/>
      <c r="E7" s="132"/>
      <c r="F7" s="132"/>
      <c r="G7" s="132"/>
      <c r="H7" s="132"/>
      <c r="I7" s="82"/>
    </row>
    <row r="8" spans="2:9" ht="14.25">
      <c r="B8" s="137" t="s">
        <v>93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94</v>
      </c>
      <c r="D9" s="81"/>
      <c r="E9" s="132"/>
      <c r="F9" s="132"/>
      <c r="G9" s="132"/>
      <c r="H9" s="132"/>
      <c r="I9" s="82"/>
    </row>
    <row r="10" spans="2:9" ht="14.25">
      <c r="B10" s="137" t="s">
        <v>95</v>
      </c>
      <c r="D10" s="81" t="s">
        <v>2</v>
      </c>
      <c r="E10" s="134" t="s">
        <v>19</v>
      </c>
      <c r="F10" s="140" t="s">
        <v>94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3" t="s">
        <v>86</v>
      </c>
      <c r="E13" s="132"/>
      <c r="F13" s="132"/>
      <c r="G13" s="132"/>
      <c r="H13" s="132"/>
      <c r="I13" s="82"/>
    </row>
    <row r="14" spans="2:9" ht="14.25">
      <c r="B14" s="137"/>
      <c r="D14" s="163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66" t="s">
        <v>87</v>
      </c>
      <c r="E17" s="133"/>
      <c r="F17" s="133"/>
      <c r="G17" s="133"/>
      <c r="H17" s="133"/>
      <c r="I17" s="84"/>
    </row>
    <row r="18" spans="2:9" ht="13.5" thickBot="1">
      <c r="B18" s="138"/>
      <c r="D18" s="167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69"/>
  <sheetViews>
    <sheetView tabSelected="1" topLeftCell="A47" zoomScale="90" zoomScaleNormal="90" workbookViewId="0">
      <selection activeCell="N73" sqref="M72:N73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48" t="s">
        <v>11</v>
      </c>
      <c r="C2" s="141"/>
      <c r="D2" s="141"/>
      <c r="E2" s="141"/>
      <c r="F2" s="141"/>
      <c r="G2" s="141"/>
      <c r="H2" s="141"/>
      <c r="I2" s="141"/>
      <c r="J2" s="141"/>
      <c r="K2" s="149" t="s">
        <v>17</v>
      </c>
      <c r="L2" s="103"/>
    </row>
    <row r="3" spans="1:12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03"/>
    </row>
    <row r="4" spans="1:12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03"/>
    </row>
    <row r="5" spans="1:12">
      <c r="A5" s="102"/>
      <c r="B5" s="142" t="s">
        <v>14</v>
      </c>
      <c r="C5" s="141"/>
      <c r="D5" s="141"/>
      <c r="E5" s="141"/>
      <c r="F5" s="141"/>
      <c r="G5" s="141"/>
      <c r="H5" s="141"/>
      <c r="I5" s="141"/>
      <c r="J5" s="141"/>
      <c r="K5" s="94" t="s">
        <v>61</v>
      </c>
      <c r="L5" s="103"/>
    </row>
    <row r="6" spans="1:12">
      <c r="A6" s="102"/>
      <c r="B6" s="142" t="s">
        <v>15</v>
      </c>
      <c r="C6" s="141"/>
      <c r="D6" s="141"/>
      <c r="E6" s="141"/>
      <c r="F6" s="141"/>
      <c r="G6" s="141"/>
      <c r="H6" s="141"/>
      <c r="I6" s="141"/>
      <c r="J6" s="141"/>
      <c r="K6" s="176" t="s">
        <v>208</v>
      </c>
      <c r="L6" s="103"/>
    </row>
    <row r="7" spans="1:12">
      <c r="A7" s="102"/>
      <c r="B7" s="142" t="s">
        <v>16</v>
      </c>
      <c r="C7" s="141"/>
      <c r="D7" s="141"/>
      <c r="E7" s="141"/>
      <c r="F7" s="141"/>
      <c r="G7" s="141"/>
      <c r="H7" s="141"/>
      <c r="I7" s="141"/>
      <c r="J7" s="141"/>
      <c r="K7" s="177"/>
      <c r="L7" s="103"/>
    </row>
    <row r="8" spans="1:12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94" t="s">
        <v>75</v>
      </c>
      <c r="L9" s="103"/>
    </row>
    <row r="10" spans="1:12" ht="15" customHeight="1">
      <c r="A10" s="102"/>
      <c r="B10" s="102" t="s">
        <v>96</v>
      </c>
      <c r="C10" s="141"/>
      <c r="D10" s="141"/>
      <c r="E10" s="103"/>
      <c r="F10" s="141"/>
      <c r="G10" s="103"/>
      <c r="H10" s="104"/>
      <c r="I10" s="104" t="s">
        <v>96</v>
      </c>
      <c r="J10" s="141"/>
      <c r="K10" s="173">
        <v>45447</v>
      </c>
      <c r="L10" s="103"/>
    </row>
    <row r="11" spans="1:12">
      <c r="A11" s="102"/>
      <c r="B11" s="102" t="s">
        <v>97</v>
      </c>
      <c r="C11" s="141"/>
      <c r="D11" s="141"/>
      <c r="E11" s="103"/>
      <c r="F11" s="141"/>
      <c r="G11" s="103"/>
      <c r="H11" s="104"/>
      <c r="I11" s="104" t="s">
        <v>97</v>
      </c>
      <c r="J11" s="141"/>
      <c r="K11" s="174"/>
      <c r="L11" s="103"/>
    </row>
    <row r="12" spans="1:12">
      <c r="A12" s="102"/>
      <c r="B12" s="102" t="s">
        <v>98</v>
      </c>
      <c r="C12" s="141"/>
      <c r="D12" s="141"/>
      <c r="E12" s="103"/>
      <c r="F12" s="141"/>
      <c r="G12" s="103"/>
      <c r="H12" s="104"/>
      <c r="I12" s="104" t="s">
        <v>98</v>
      </c>
      <c r="J12" s="141"/>
      <c r="K12" s="141"/>
      <c r="L12" s="103"/>
    </row>
    <row r="13" spans="1:12">
      <c r="A13" s="102"/>
      <c r="B13" s="102" t="s">
        <v>99</v>
      </c>
      <c r="C13" s="141"/>
      <c r="D13" s="141"/>
      <c r="E13" s="103"/>
      <c r="F13" s="141"/>
      <c r="G13" s="103"/>
      <c r="H13" s="104"/>
      <c r="I13" s="104" t="s">
        <v>99</v>
      </c>
      <c r="J13" s="141"/>
      <c r="K13" s="94" t="s">
        <v>8</v>
      </c>
      <c r="L13" s="103"/>
    </row>
    <row r="14" spans="1:12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73">
        <v>45445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75"/>
      <c r="L15" s="103"/>
    </row>
    <row r="16" spans="1:12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5" t="s">
        <v>76</v>
      </c>
      <c r="K16" s="150">
        <v>43010</v>
      </c>
      <c r="L16" s="103"/>
    </row>
    <row r="17" spans="1:12">
      <c r="A17" s="102"/>
      <c r="B17" s="141" t="s">
        <v>100</v>
      </c>
      <c r="C17" s="141"/>
      <c r="D17" s="141"/>
      <c r="E17" s="141"/>
      <c r="F17" s="141"/>
      <c r="G17" s="141"/>
      <c r="H17" s="141"/>
      <c r="I17" s="141"/>
      <c r="J17" s="145" t="s">
        <v>19</v>
      </c>
      <c r="K17" s="150" t="s">
        <v>94</v>
      </c>
      <c r="L17" s="103"/>
    </row>
    <row r="18" spans="1:12" ht="18">
      <c r="A18" s="102"/>
      <c r="B18" s="141" t="s">
        <v>101</v>
      </c>
      <c r="C18" s="141"/>
      <c r="D18" s="141"/>
      <c r="E18" s="141"/>
      <c r="F18" s="141"/>
      <c r="G18" s="141"/>
      <c r="H18" s="141"/>
      <c r="I18" s="141"/>
      <c r="J18" s="143" t="s">
        <v>69</v>
      </c>
      <c r="K18" s="99" t="s">
        <v>73</v>
      </c>
      <c r="L18" s="103"/>
    </row>
    <row r="19" spans="1:12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8" t="s">
        <v>65</v>
      </c>
      <c r="H20" s="179"/>
      <c r="I20" s="95" t="s">
        <v>45</v>
      </c>
      <c r="J20" s="95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0"/>
      <c r="H21" s="181"/>
      <c r="I21" s="107" t="s">
        <v>18</v>
      </c>
      <c r="J21" s="107"/>
      <c r="K21" s="107"/>
      <c r="L21" s="103"/>
    </row>
    <row r="22" spans="1:12" ht="24">
      <c r="A22" s="102"/>
      <c r="B22" s="109">
        <v>11</v>
      </c>
      <c r="C22" s="119" t="s">
        <v>102</v>
      </c>
      <c r="D22" s="115" t="s">
        <v>102</v>
      </c>
      <c r="E22" s="123" t="s">
        <v>103</v>
      </c>
      <c r="F22" s="115" t="s">
        <v>104</v>
      </c>
      <c r="G22" s="171"/>
      <c r="H22" s="172"/>
      <c r="I22" s="116" t="s">
        <v>105</v>
      </c>
      <c r="J22" s="111">
        <v>12.5</v>
      </c>
      <c r="K22" s="113">
        <f t="shared" ref="K22:K57" si="0">J22*B22</f>
        <v>137.5</v>
      </c>
      <c r="L22" s="106"/>
    </row>
    <row r="23" spans="1:12" ht="24">
      <c r="A23" s="102"/>
      <c r="B23" s="109">
        <v>7</v>
      </c>
      <c r="C23" s="119" t="s">
        <v>102</v>
      </c>
      <c r="D23" s="115" t="s">
        <v>102</v>
      </c>
      <c r="E23" s="123" t="s">
        <v>106</v>
      </c>
      <c r="F23" s="115" t="s">
        <v>107</v>
      </c>
      <c r="G23" s="171"/>
      <c r="H23" s="172"/>
      <c r="I23" s="116" t="s">
        <v>105</v>
      </c>
      <c r="J23" s="111">
        <v>12.5</v>
      </c>
      <c r="K23" s="113">
        <f t="shared" si="0"/>
        <v>87.5</v>
      </c>
      <c r="L23" s="106"/>
    </row>
    <row r="24" spans="1:12" ht="24">
      <c r="A24" s="102"/>
      <c r="B24" s="109">
        <v>7</v>
      </c>
      <c r="C24" s="119" t="s">
        <v>102</v>
      </c>
      <c r="D24" s="115" t="s">
        <v>102</v>
      </c>
      <c r="E24" s="123" t="s">
        <v>108</v>
      </c>
      <c r="F24" s="115" t="s">
        <v>109</v>
      </c>
      <c r="G24" s="171"/>
      <c r="H24" s="172"/>
      <c r="I24" s="116" t="s">
        <v>105</v>
      </c>
      <c r="J24" s="111">
        <v>12.5</v>
      </c>
      <c r="K24" s="113">
        <f t="shared" si="0"/>
        <v>87.5</v>
      </c>
      <c r="L24" s="106"/>
    </row>
    <row r="25" spans="1:12" ht="24">
      <c r="A25" s="102"/>
      <c r="B25" s="109">
        <v>1</v>
      </c>
      <c r="C25" s="119" t="s">
        <v>102</v>
      </c>
      <c r="D25" s="115" t="s">
        <v>102</v>
      </c>
      <c r="E25" s="123" t="s">
        <v>110</v>
      </c>
      <c r="F25" s="115" t="s">
        <v>111</v>
      </c>
      <c r="G25" s="171"/>
      <c r="H25" s="172"/>
      <c r="I25" s="116" t="s">
        <v>105</v>
      </c>
      <c r="J25" s="111">
        <v>12.5</v>
      </c>
      <c r="K25" s="113">
        <f t="shared" si="0"/>
        <v>12.5</v>
      </c>
      <c r="L25" s="106"/>
    </row>
    <row r="26" spans="1:12" ht="24">
      <c r="A26" s="102"/>
      <c r="B26" s="109">
        <v>9</v>
      </c>
      <c r="C26" s="119" t="s">
        <v>102</v>
      </c>
      <c r="D26" s="115" t="s">
        <v>102</v>
      </c>
      <c r="E26" s="123" t="s">
        <v>112</v>
      </c>
      <c r="F26" s="115" t="s">
        <v>113</v>
      </c>
      <c r="G26" s="171"/>
      <c r="H26" s="172"/>
      <c r="I26" s="116" t="s">
        <v>105</v>
      </c>
      <c r="J26" s="111">
        <v>12.5</v>
      </c>
      <c r="K26" s="113">
        <f t="shared" si="0"/>
        <v>112.5</v>
      </c>
      <c r="L26" s="106"/>
    </row>
    <row r="27" spans="1:12" ht="24">
      <c r="A27" s="102"/>
      <c r="B27" s="109">
        <v>9</v>
      </c>
      <c r="C27" s="119" t="s">
        <v>102</v>
      </c>
      <c r="D27" s="115" t="s">
        <v>102</v>
      </c>
      <c r="E27" s="123" t="s">
        <v>114</v>
      </c>
      <c r="F27" s="115" t="s">
        <v>115</v>
      </c>
      <c r="G27" s="171"/>
      <c r="H27" s="172"/>
      <c r="I27" s="116" t="s">
        <v>105</v>
      </c>
      <c r="J27" s="111">
        <v>12.5</v>
      </c>
      <c r="K27" s="113">
        <f t="shared" si="0"/>
        <v>112.5</v>
      </c>
      <c r="L27" s="106"/>
    </row>
    <row r="28" spans="1:12" ht="24">
      <c r="A28" s="102"/>
      <c r="B28" s="109">
        <v>2</v>
      </c>
      <c r="C28" s="119" t="s">
        <v>102</v>
      </c>
      <c r="D28" s="115" t="s">
        <v>102</v>
      </c>
      <c r="E28" s="123" t="s">
        <v>116</v>
      </c>
      <c r="F28" s="115" t="s">
        <v>117</v>
      </c>
      <c r="G28" s="171"/>
      <c r="H28" s="172"/>
      <c r="I28" s="116" t="s">
        <v>105</v>
      </c>
      <c r="J28" s="111">
        <v>12.5</v>
      </c>
      <c r="K28" s="113">
        <f t="shared" si="0"/>
        <v>25</v>
      </c>
      <c r="L28" s="106"/>
    </row>
    <row r="29" spans="1:12" ht="24">
      <c r="A29" s="102"/>
      <c r="B29" s="109">
        <v>5</v>
      </c>
      <c r="C29" s="119" t="s">
        <v>102</v>
      </c>
      <c r="D29" s="115" t="s">
        <v>102</v>
      </c>
      <c r="E29" s="123" t="s">
        <v>118</v>
      </c>
      <c r="F29" s="115" t="s">
        <v>119</v>
      </c>
      <c r="G29" s="171"/>
      <c r="H29" s="172"/>
      <c r="I29" s="116" t="s">
        <v>105</v>
      </c>
      <c r="J29" s="111">
        <v>12.5</v>
      </c>
      <c r="K29" s="113">
        <f t="shared" si="0"/>
        <v>62.5</v>
      </c>
      <c r="L29" s="106"/>
    </row>
    <row r="30" spans="1:12" ht="24">
      <c r="A30" s="102"/>
      <c r="B30" s="109">
        <v>5</v>
      </c>
      <c r="C30" s="119" t="s">
        <v>102</v>
      </c>
      <c r="D30" s="115" t="s">
        <v>102</v>
      </c>
      <c r="E30" s="123" t="s">
        <v>120</v>
      </c>
      <c r="F30" s="115" t="s">
        <v>121</v>
      </c>
      <c r="G30" s="171"/>
      <c r="H30" s="172"/>
      <c r="I30" s="116" t="s">
        <v>105</v>
      </c>
      <c r="J30" s="111">
        <v>12.5</v>
      </c>
      <c r="K30" s="113">
        <f t="shared" si="0"/>
        <v>62.5</v>
      </c>
      <c r="L30" s="106"/>
    </row>
    <row r="31" spans="1:12">
      <c r="A31" s="102"/>
      <c r="B31" s="109">
        <v>18</v>
      </c>
      <c r="C31" s="119" t="s">
        <v>122</v>
      </c>
      <c r="D31" s="115" t="s">
        <v>122</v>
      </c>
      <c r="E31" s="123" t="s">
        <v>123</v>
      </c>
      <c r="F31" s="115" t="s">
        <v>124</v>
      </c>
      <c r="G31" s="171"/>
      <c r="H31" s="172"/>
      <c r="I31" s="116" t="s">
        <v>125</v>
      </c>
      <c r="J31" s="111">
        <v>5.88</v>
      </c>
      <c r="K31" s="113">
        <f t="shared" si="0"/>
        <v>105.84</v>
      </c>
      <c r="L31" s="106"/>
    </row>
    <row r="32" spans="1:12">
      <c r="A32" s="102"/>
      <c r="B32" s="109">
        <v>8</v>
      </c>
      <c r="C32" s="119" t="s">
        <v>126</v>
      </c>
      <c r="D32" s="115" t="s">
        <v>126</v>
      </c>
      <c r="E32" s="123" t="s">
        <v>127</v>
      </c>
      <c r="F32" s="115" t="s">
        <v>128</v>
      </c>
      <c r="G32" s="171"/>
      <c r="H32" s="172"/>
      <c r="I32" s="116" t="s">
        <v>129</v>
      </c>
      <c r="J32" s="111">
        <v>5.88</v>
      </c>
      <c r="K32" s="113">
        <f t="shared" si="0"/>
        <v>47.04</v>
      </c>
      <c r="L32" s="106"/>
    </row>
    <row r="33" spans="1:12">
      <c r="A33" s="102"/>
      <c r="B33" s="109">
        <v>12</v>
      </c>
      <c r="C33" s="119" t="s">
        <v>126</v>
      </c>
      <c r="D33" s="115" t="s">
        <v>126</v>
      </c>
      <c r="E33" s="123" t="s">
        <v>130</v>
      </c>
      <c r="F33" s="115" t="s">
        <v>124</v>
      </c>
      <c r="G33" s="171"/>
      <c r="H33" s="172"/>
      <c r="I33" s="116" t="s">
        <v>129</v>
      </c>
      <c r="J33" s="111">
        <v>5.88</v>
      </c>
      <c r="K33" s="113">
        <f t="shared" si="0"/>
        <v>70.56</v>
      </c>
      <c r="L33" s="106"/>
    </row>
    <row r="34" spans="1:12" ht="24">
      <c r="A34" s="102"/>
      <c r="B34" s="109">
        <v>4</v>
      </c>
      <c r="C34" s="119" t="s">
        <v>131</v>
      </c>
      <c r="D34" s="115" t="s">
        <v>131</v>
      </c>
      <c r="E34" s="123" t="s">
        <v>132</v>
      </c>
      <c r="F34" s="115" t="s">
        <v>133</v>
      </c>
      <c r="G34" s="171"/>
      <c r="H34" s="172"/>
      <c r="I34" s="116" t="s">
        <v>134</v>
      </c>
      <c r="J34" s="111">
        <v>8.4600000000000009</v>
      </c>
      <c r="K34" s="113">
        <f t="shared" si="0"/>
        <v>33.840000000000003</v>
      </c>
      <c r="L34" s="106"/>
    </row>
    <row r="35" spans="1:12" ht="24">
      <c r="A35" s="102"/>
      <c r="B35" s="109">
        <v>12</v>
      </c>
      <c r="C35" s="119" t="s">
        <v>135</v>
      </c>
      <c r="D35" s="115" t="s">
        <v>135</v>
      </c>
      <c r="E35" s="123" t="s">
        <v>136</v>
      </c>
      <c r="F35" s="115" t="s">
        <v>133</v>
      </c>
      <c r="G35" s="171" t="s">
        <v>137</v>
      </c>
      <c r="H35" s="172"/>
      <c r="I35" s="116" t="s">
        <v>138</v>
      </c>
      <c r="J35" s="111">
        <v>23.53</v>
      </c>
      <c r="K35" s="113">
        <f t="shared" si="0"/>
        <v>282.36</v>
      </c>
      <c r="L35" s="106"/>
    </row>
    <row r="36" spans="1:12">
      <c r="A36" s="102"/>
      <c r="B36" s="109">
        <v>2</v>
      </c>
      <c r="C36" s="119" t="s">
        <v>139</v>
      </c>
      <c r="D36" s="115" t="s">
        <v>139</v>
      </c>
      <c r="E36" s="123" t="s">
        <v>140</v>
      </c>
      <c r="F36" s="115" t="s">
        <v>124</v>
      </c>
      <c r="G36" s="171"/>
      <c r="H36" s="172"/>
      <c r="I36" s="116" t="s">
        <v>141</v>
      </c>
      <c r="J36" s="111">
        <v>18.02</v>
      </c>
      <c r="K36" s="113">
        <f t="shared" si="0"/>
        <v>36.04</v>
      </c>
      <c r="L36" s="106"/>
    </row>
    <row r="37" spans="1:12">
      <c r="A37" s="102"/>
      <c r="B37" s="109">
        <v>4</v>
      </c>
      <c r="C37" s="119" t="s">
        <v>142</v>
      </c>
      <c r="D37" s="115" t="s">
        <v>204</v>
      </c>
      <c r="E37" s="123" t="s">
        <v>143</v>
      </c>
      <c r="F37" s="115" t="s">
        <v>144</v>
      </c>
      <c r="G37" s="171"/>
      <c r="H37" s="172"/>
      <c r="I37" s="116" t="s">
        <v>145</v>
      </c>
      <c r="J37" s="111">
        <v>47.43</v>
      </c>
      <c r="K37" s="113">
        <f t="shared" si="0"/>
        <v>189.72</v>
      </c>
      <c r="L37" s="106"/>
    </row>
    <row r="38" spans="1:12">
      <c r="A38" s="102"/>
      <c r="B38" s="109">
        <v>12</v>
      </c>
      <c r="C38" s="119" t="s">
        <v>146</v>
      </c>
      <c r="D38" s="115" t="s">
        <v>205</v>
      </c>
      <c r="E38" s="123" t="s">
        <v>147</v>
      </c>
      <c r="F38" s="115" t="s">
        <v>148</v>
      </c>
      <c r="G38" s="171" t="s">
        <v>137</v>
      </c>
      <c r="H38" s="172"/>
      <c r="I38" s="116" t="s">
        <v>149</v>
      </c>
      <c r="J38" s="111">
        <v>229.45</v>
      </c>
      <c r="K38" s="113">
        <f t="shared" si="0"/>
        <v>2753.3999999999996</v>
      </c>
      <c r="L38" s="106"/>
    </row>
    <row r="39" spans="1:12">
      <c r="A39" s="102"/>
      <c r="B39" s="109">
        <v>4</v>
      </c>
      <c r="C39" s="119" t="s">
        <v>150</v>
      </c>
      <c r="D39" s="115" t="s">
        <v>150</v>
      </c>
      <c r="E39" s="123" t="s">
        <v>151</v>
      </c>
      <c r="F39" s="115" t="s">
        <v>152</v>
      </c>
      <c r="G39" s="171"/>
      <c r="H39" s="172"/>
      <c r="I39" s="116" t="s">
        <v>153</v>
      </c>
      <c r="J39" s="111">
        <v>5.88</v>
      </c>
      <c r="K39" s="113">
        <f t="shared" si="0"/>
        <v>23.52</v>
      </c>
      <c r="L39" s="106"/>
    </row>
    <row r="40" spans="1:12" ht="24">
      <c r="A40" s="102"/>
      <c r="B40" s="109">
        <v>2</v>
      </c>
      <c r="C40" s="119" t="s">
        <v>154</v>
      </c>
      <c r="D40" s="115" t="s">
        <v>154</v>
      </c>
      <c r="E40" s="123" t="s">
        <v>155</v>
      </c>
      <c r="F40" s="115" t="s">
        <v>156</v>
      </c>
      <c r="G40" s="171"/>
      <c r="H40" s="172"/>
      <c r="I40" s="116" t="s">
        <v>157</v>
      </c>
      <c r="J40" s="111">
        <v>5.15</v>
      </c>
      <c r="K40" s="113">
        <f t="shared" si="0"/>
        <v>10.3</v>
      </c>
      <c r="L40" s="106"/>
    </row>
    <row r="41" spans="1:12" ht="24">
      <c r="A41" s="102"/>
      <c r="B41" s="109">
        <v>8</v>
      </c>
      <c r="C41" s="119" t="s">
        <v>158</v>
      </c>
      <c r="D41" s="115" t="s">
        <v>158</v>
      </c>
      <c r="E41" s="123" t="s">
        <v>159</v>
      </c>
      <c r="F41" s="115" t="s">
        <v>124</v>
      </c>
      <c r="G41" s="171" t="s">
        <v>137</v>
      </c>
      <c r="H41" s="172"/>
      <c r="I41" s="116" t="s">
        <v>160</v>
      </c>
      <c r="J41" s="111">
        <v>25.37</v>
      </c>
      <c r="K41" s="113">
        <f t="shared" si="0"/>
        <v>202.96</v>
      </c>
      <c r="L41" s="106"/>
    </row>
    <row r="42" spans="1:12" ht="24">
      <c r="A42" s="102"/>
      <c r="B42" s="109">
        <v>4</v>
      </c>
      <c r="C42" s="119" t="s">
        <v>161</v>
      </c>
      <c r="D42" s="115" t="s">
        <v>206</v>
      </c>
      <c r="E42" s="123" t="s">
        <v>162</v>
      </c>
      <c r="F42" s="115" t="s">
        <v>133</v>
      </c>
      <c r="G42" s="171"/>
      <c r="H42" s="172"/>
      <c r="I42" s="116" t="s">
        <v>163</v>
      </c>
      <c r="J42" s="111">
        <v>36.4</v>
      </c>
      <c r="K42" s="113">
        <f t="shared" si="0"/>
        <v>145.6</v>
      </c>
      <c r="L42" s="106"/>
    </row>
    <row r="43" spans="1:12" ht="24">
      <c r="A43" s="102"/>
      <c r="B43" s="109">
        <v>6</v>
      </c>
      <c r="C43" s="119" t="s">
        <v>164</v>
      </c>
      <c r="D43" s="115" t="s">
        <v>164</v>
      </c>
      <c r="E43" s="123" t="s">
        <v>165</v>
      </c>
      <c r="F43" s="115" t="s">
        <v>124</v>
      </c>
      <c r="G43" s="171"/>
      <c r="H43" s="172"/>
      <c r="I43" s="116" t="s">
        <v>166</v>
      </c>
      <c r="J43" s="111">
        <v>36.4</v>
      </c>
      <c r="K43" s="113">
        <f t="shared" si="0"/>
        <v>218.39999999999998</v>
      </c>
      <c r="L43" s="106"/>
    </row>
    <row r="44" spans="1:12" ht="24">
      <c r="A44" s="102"/>
      <c r="B44" s="109">
        <v>4</v>
      </c>
      <c r="C44" s="119" t="s">
        <v>164</v>
      </c>
      <c r="D44" s="115" t="s">
        <v>164</v>
      </c>
      <c r="E44" s="123" t="s">
        <v>167</v>
      </c>
      <c r="F44" s="115" t="s">
        <v>168</v>
      </c>
      <c r="G44" s="171"/>
      <c r="H44" s="172"/>
      <c r="I44" s="116" t="s">
        <v>166</v>
      </c>
      <c r="J44" s="111">
        <v>36.4</v>
      </c>
      <c r="K44" s="113">
        <f t="shared" si="0"/>
        <v>145.6</v>
      </c>
      <c r="L44" s="106"/>
    </row>
    <row r="45" spans="1:12">
      <c r="A45" s="102"/>
      <c r="B45" s="109">
        <v>2</v>
      </c>
      <c r="C45" s="119" t="s">
        <v>169</v>
      </c>
      <c r="D45" s="115" t="s">
        <v>169</v>
      </c>
      <c r="E45" s="123" t="s">
        <v>170</v>
      </c>
      <c r="F45" s="115" t="s">
        <v>128</v>
      </c>
      <c r="G45" s="171"/>
      <c r="H45" s="172"/>
      <c r="I45" s="116" t="s">
        <v>171</v>
      </c>
      <c r="J45" s="111">
        <v>36.4</v>
      </c>
      <c r="K45" s="113">
        <f t="shared" si="0"/>
        <v>72.8</v>
      </c>
      <c r="L45" s="106"/>
    </row>
    <row r="46" spans="1:12">
      <c r="A46" s="102"/>
      <c r="B46" s="109">
        <v>8</v>
      </c>
      <c r="C46" s="119" t="s">
        <v>169</v>
      </c>
      <c r="D46" s="115" t="s">
        <v>169</v>
      </c>
      <c r="E46" s="123" t="s">
        <v>172</v>
      </c>
      <c r="F46" s="115" t="s">
        <v>133</v>
      </c>
      <c r="G46" s="171"/>
      <c r="H46" s="172"/>
      <c r="I46" s="116" t="s">
        <v>171</v>
      </c>
      <c r="J46" s="111">
        <v>36.4</v>
      </c>
      <c r="K46" s="113">
        <f t="shared" si="0"/>
        <v>291.2</v>
      </c>
      <c r="L46" s="106"/>
    </row>
    <row r="47" spans="1:12">
      <c r="A47" s="102"/>
      <c r="B47" s="109">
        <v>8</v>
      </c>
      <c r="C47" s="119" t="s">
        <v>169</v>
      </c>
      <c r="D47" s="115" t="s">
        <v>169</v>
      </c>
      <c r="E47" s="123" t="s">
        <v>173</v>
      </c>
      <c r="F47" s="115" t="s">
        <v>174</v>
      </c>
      <c r="G47" s="171"/>
      <c r="H47" s="172"/>
      <c r="I47" s="116" t="s">
        <v>171</v>
      </c>
      <c r="J47" s="111">
        <v>36.4</v>
      </c>
      <c r="K47" s="113">
        <f t="shared" si="0"/>
        <v>291.2</v>
      </c>
      <c r="L47" s="106"/>
    </row>
    <row r="48" spans="1:12">
      <c r="A48" s="102"/>
      <c r="B48" s="109">
        <v>4</v>
      </c>
      <c r="C48" s="119" t="s">
        <v>169</v>
      </c>
      <c r="D48" s="115" t="s">
        <v>169</v>
      </c>
      <c r="E48" s="123" t="s">
        <v>175</v>
      </c>
      <c r="F48" s="115" t="s">
        <v>176</v>
      </c>
      <c r="G48" s="171"/>
      <c r="H48" s="172"/>
      <c r="I48" s="116" t="s">
        <v>171</v>
      </c>
      <c r="J48" s="111">
        <v>36.4</v>
      </c>
      <c r="K48" s="113">
        <f t="shared" si="0"/>
        <v>145.6</v>
      </c>
      <c r="L48" s="106"/>
    </row>
    <row r="49" spans="1:12">
      <c r="A49" s="102"/>
      <c r="B49" s="109">
        <v>4</v>
      </c>
      <c r="C49" s="119" t="s">
        <v>169</v>
      </c>
      <c r="D49" s="115" t="s">
        <v>169</v>
      </c>
      <c r="E49" s="123" t="s">
        <v>177</v>
      </c>
      <c r="F49" s="115" t="s">
        <v>152</v>
      </c>
      <c r="G49" s="171"/>
      <c r="H49" s="172"/>
      <c r="I49" s="116" t="s">
        <v>171</v>
      </c>
      <c r="J49" s="111">
        <v>36.4</v>
      </c>
      <c r="K49" s="113">
        <f t="shared" si="0"/>
        <v>145.6</v>
      </c>
      <c r="L49" s="106"/>
    </row>
    <row r="50" spans="1:12" ht="24">
      <c r="A50" s="102"/>
      <c r="B50" s="109">
        <v>1</v>
      </c>
      <c r="C50" s="119" t="s">
        <v>178</v>
      </c>
      <c r="D50" s="115" t="s">
        <v>178</v>
      </c>
      <c r="E50" s="123" t="s">
        <v>179</v>
      </c>
      <c r="F50" s="115" t="s">
        <v>124</v>
      </c>
      <c r="G50" s="171" t="s">
        <v>180</v>
      </c>
      <c r="H50" s="172"/>
      <c r="I50" s="116" t="s">
        <v>181</v>
      </c>
      <c r="J50" s="111">
        <v>65.08</v>
      </c>
      <c r="K50" s="113">
        <f t="shared" si="0"/>
        <v>65.08</v>
      </c>
      <c r="L50" s="106"/>
    </row>
    <row r="51" spans="1:12" ht="24">
      <c r="A51" s="102"/>
      <c r="B51" s="109">
        <v>4</v>
      </c>
      <c r="C51" s="119" t="s">
        <v>182</v>
      </c>
      <c r="D51" s="115" t="s">
        <v>182</v>
      </c>
      <c r="E51" s="123" t="s">
        <v>183</v>
      </c>
      <c r="F51" s="115" t="s">
        <v>124</v>
      </c>
      <c r="G51" s="171" t="s">
        <v>184</v>
      </c>
      <c r="H51" s="172"/>
      <c r="I51" s="116" t="s">
        <v>185</v>
      </c>
      <c r="J51" s="111">
        <v>54.05</v>
      </c>
      <c r="K51" s="113">
        <f t="shared" si="0"/>
        <v>216.2</v>
      </c>
      <c r="L51" s="106"/>
    </row>
    <row r="52" spans="1:12" ht="24">
      <c r="A52" s="102"/>
      <c r="B52" s="109">
        <v>4</v>
      </c>
      <c r="C52" s="119" t="s">
        <v>186</v>
      </c>
      <c r="D52" s="115" t="s">
        <v>186</v>
      </c>
      <c r="E52" s="123" t="s">
        <v>187</v>
      </c>
      <c r="F52" s="115" t="s">
        <v>124</v>
      </c>
      <c r="G52" s="171" t="s">
        <v>184</v>
      </c>
      <c r="H52" s="172"/>
      <c r="I52" s="116" t="s">
        <v>188</v>
      </c>
      <c r="J52" s="111">
        <v>57.36</v>
      </c>
      <c r="K52" s="113">
        <f t="shared" si="0"/>
        <v>229.44</v>
      </c>
      <c r="L52" s="106"/>
    </row>
    <row r="53" spans="1:12">
      <c r="A53" s="102"/>
      <c r="B53" s="109">
        <v>4</v>
      </c>
      <c r="C53" s="119" t="s">
        <v>189</v>
      </c>
      <c r="D53" s="115" t="s">
        <v>189</v>
      </c>
      <c r="E53" s="123" t="s">
        <v>190</v>
      </c>
      <c r="F53" s="115" t="s">
        <v>124</v>
      </c>
      <c r="G53" s="171" t="s">
        <v>137</v>
      </c>
      <c r="H53" s="172"/>
      <c r="I53" s="116" t="s">
        <v>191</v>
      </c>
      <c r="J53" s="111">
        <v>54.05</v>
      </c>
      <c r="K53" s="113">
        <f t="shared" si="0"/>
        <v>216.2</v>
      </c>
      <c r="L53" s="106"/>
    </row>
    <row r="54" spans="1:12" ht="24">
      <c r="A54" s="102"/>
      <c r="B54" s="109">
        <v>1</v>
      </c>
      <c r="C54" s="119" t="s">
        <v>192</v>
      </c>
      <c r="D54" s="115" t="s">
        <v>192</v>
      </c>
      <c r="E54" s="123" t="s">
        <v>193</v>
      </c>
      <c r="F54" s="115" t="s">
        <v>133</v>
      </c>
      <c r="G54" s="171" t="s">
        <v>194</v>
      </c>
      <c r="H54" s="172"/>
      <c r="I54" s="116" t="s">
        <v>195</v>
      </c>
      <c r="J54" s="111">
        <v>28.68</v>
      </c>
      <c r="K54" s="113">
        <f t="shared" si="0"/>
        <v>28.68</v>
      </c>
      <c r="L54" s="106"/>
    </row>
    <row r="55" spans="1:12" ht="24">
      <c r="A55" s="102"/>
      <c r="B55" s="109">
        <v>1</v>
      </c>
      <c r="C55" s="119" t="s">
        <v>196</v>
      </c>
      <c r="D55" s="115" t="s">
        <v>196</v>
      </c>
      <c r="E55" s="123" t="s">
        <v>197</v>
      </c>
      <c r="F55" s="115" t="s">
        <v>104</v>
      </c>
      <c r="G55" s="171"/>
      <c r="H55" s="172"/>
      <c r="I55" s="116" t="s">
        <v>198</v>
      </c>
      <c r="J55" s="111">
        <v>88.25</v>
      </c>
      <c r="K55" s="113">
        <f t="shared" si="0"/>
        <v>88.25</v>
      </c>
      <c r="L55" s="106"/>
    </row>
    <row r="56" spans="1:12" ht="24">
      <c r="A56" s="102"/>
      <c r="B56" s="109">
        <v>1</v>
      </c>
      <c r="C56" s="119" t="s">
        <v>196</v>
      </c>
      <c r="D56" s="115" t="s">
        <v>196</v>
      </c>
      <c r="E56" s="123" t="s">
        <v>199</v>
      </c>
      <c r="F56" s="115" t="s">
        <v>109</v>
      </c>
      <c r="G56" s="171"/>
      <c r="H56" s="172"/>
      <c r="I56" s="116" t="s">
        <v>198</v>
      </c>
      <c r="J56" s="111">
        <v>88.25</v>
      </c>
      <c r="K56" s="113">
        <f t="shared" si="0"/>
        <v>88.25</v>
      </c>
      <c r="L56" s="106"/>
    </row>
    <row r="57" spans="1:12" ht="24">
      <c r="A57" s="102"/>
      <c r="B57" s="110">
        <v>1</v>
      </c>
      <c r="C57" s="120" t="s">
        <v>200</v>
      </c>
      <c r="D57" s="117" t="s">
        <v>200</v>
      </c>
      <c r="E57" s="124" t="s">
        <v>201</v>
      </c>
      <c r="F57" s="117" t="s">
        <v>202</v>
      </c>
      <c r="G57" s="168" t="s">
        <v>137</v>
      </c>
      <c r="H57" s="169"/>
      <c r="I57" s="118" t="s">
        <v>203</v>
      </c>
      <c r="J57" s="112">
        <v>108.47</v>
      </c>
      <c r="K57" s="114">
        <f t="shared" si="0"/>
        <v>108.47</v>
      </c>
      <c r="L57" s="106"/>
    </row>
    <row r="58" spans="1:12" ht="13.5" thickBot="1">
      <c r="A58" s="102"/>
      <c r="B58" s="151"/>
      <c r="C58" s="141"/>
      <c r="D58" s="141"/>
      <c r="E58" s="141"/>
      <c r="F58" s="141"/>
      <c r="G58" s="141"/>
      <c r="H58" s="141"/>
      <c r="I58" s="141"/>
      <c r="J58" s="147" t="s">
        <v>67</v>
      </c>
      <c r="K58" s="144">
        <f>SUM(K22:K57)</f>
        <v>6952.1500000000005</v>
      </c>
      <c r="L58" s="106"/>
    </row>
    <row r="59" spans="1:12">
      <c r="A59" s="102"/>
      <c r="B59" s="141"/>
      <c r="C59" s="153" t="s">
        <v>209</v>
      </c>
      <c r="D59" s="154"/>
      <c r="E59" s="154"/>
      <c r="F59" s="155"/>
      <c r="G59" s="156"/>
      <c r="H59" s="157"/>
      <c r="I59" s="141"/>
      <c r="J59" s="158" t="s">
        <v>210</v>
      </c>
      <c r="K59" s="144">
        <f>K58*-0.4</f>
        <v>-2780.8600000000006</v>
      </c>
      <c r="L59" s="106"/>
    </row>
    <row r="60" spans="1:12" ht="13.5" outlineLevel="1" thickBot="1">
      <c r="A60" s="102"/>
      <c r="B60" s="141"/>
      <c r="C60" s="159" t="s">
        <v>211</v>
      </c>
      <c r="D60" s="160">
        <v>44671</v>
      </c>
      <c r="E60" s="160">
        <v>45403</v>
      </c>
      <c r="F60" s="160">
        <f>K10+90</f>
        <v>45537</v>
      </c>
      <c r="G60" s="161"/>
      <c r="H60" s="162"/>
      <c r="I60" s="141"/>
      <c r="J60" s="158" t="s">
        <v>212</v>
      </c>
      <c r="K60" s="144">
        <v>0</v>
      </c>
      <c r="L60" s="106"/>
    </row>
    <row r="61" spans="1:12">
      <c r="A61" s="102"/>
      <c r="B61" s="141"/>
      <c r="C61" s="141"/>
      <c r="D61" s="141"/>
      <c r="E61" s="141"/>
      <c r="F61" s="141"/>
      <c r="G61" s="141"/>
      <c r="H61" s="141"/>
      <c r="I61" s="141"/>
      <c r="J61" s="147" t="s">
        <v>68</v>
      </c>
      <c r="K61" s="144">
        <f>SUM(K58:K60)</f>
        <v>4171.29</v>
      </c>
      <c r="L61" s="106"/>
    </row>
    <row r="62" spans="1:12" ht="15" customHeight="1">
      <c r="A62" s="6"/>
      <c r="B62" s="7"/>
      <c r="C62" s="7"/>
      <c r="D62" s="7"/>
      <c r="E62" s="7"/>
      <c r="F62" s="170" t="s">
        <v>213</v>
      </c>
      <c r="G62" s="170"/>
      <c r="H62" s="170"/>
      <c r="I62" s="170"/>
      <c r="J62" s="170"/>
      <c r="K62" s="7"/>
      <c r="L62" s="8"/>
    </row>
    <row r="64" spans="1:12">
      <c r="I64" s="1" t="s">
        <v>85</v>
      </c>
      <c r="J64" s="88">
        <f>'Tax Invoice'!E14</f>
        <v>1</v>
      </c>
    </row>
    <row r="65" spans="9:10">
      <c r="I65" s="1" t="s">
        <v>79</v>
      </c>
      <c r="J65" s="88">
        <v>33.43</v>
      </c>
    </row>
    <row r="66" spans="9:10">
      <c r="I66" s="1" t="s">
        <v>80</v>
      </c>
      <c r="J66" s="88">
        <f>J68/J65</f>
        <v>207.96141190547414</v>
      </c>
    </row>
    <row r="67" spans="9:10">
      <c r="I67" s="1" t="s">
        <v>81</v>
      </c>
      <c r="J67" s="88">
        <f>J69/J65</f>
        <v>124.77684714328447</v>
      </c>
    </row>
    <row r="68" spans="9:10">
      <c r="I68" s="1" t="s">
        <v>82</v>
      </c>
      <c r="J68" s="88">
        <f>K58*J64</f>
        <v>6952.1500000000005</v>
      </c>
    </row>
    <row r="69" spans="9:10">
      <c r="I69" s="1" t="s">
        <v>83</v>
      </c>
      <c r="J69" s="88">
        <f>K61*J64</f>
        <v>4171.29</v>
      </c>
    </row>
  </sheetData>
  <mergeCells count="42"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5:H55"/>
    <mergeCell ref="G56:H56"/>
    <mergeCell ref="G57:H57"/>
    <mergeCell ref="F62:J62"/>
    <mergeCell ref="G50:H50"/>
    <mergeCell ref="G51:H51"/>
    <mergeCell ref="G52:H52"/>
    <mergeCell ref="G53:H53"/>
    <mergeCell ref="G54:H54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57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199</v>
      </c>
      <c r="O1" t="s">
        <v>20</v>
      </c>
      <c r="T1" t="s">
        <v>67</v>
      </c>
      <c r="U1">
        <v>6952.1500000000005</v>
      </c>
    </row>
    <row r="2" spans="1:21" ht="15.75">
      <c r="A2" s="102"/>
      <c r="B2" s="148" t="s">
        <v>11</v>
      </c>
      <c r="C2" s="141"/>
      <c r="D2" s="141"/>
      <c r="E2" s="141"/>
      <c r="F2" s="141"/>
      <c r="G2" s="141"/>
      <c r="H2" s="141"/>
      <c r="I2" s="149" t="s">
        <v>17</v>
      </c>
      <c r="J2" s="103"/>
    </row>
    <row r="3" spans="1:21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03"/>
    </row>
    <row r="4" spans="1:21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03"/>
    </row>
    <row r="5" spans="1:21">
      <c r="A5" s="102"/>
      <c r="B5" s="142" t="s">
        <v>14</v>
      </c>
      <c r="C5" s="141"/>
      <c r="D5" s="141"/>
      <c r="E5" s="141"/>
      <c r="F5" s="141"/>
      <c r="G5" s="141"/>
      <c r="H5" s="141"/>
      <c r="I5" s="94" t="s">
        <v>61</v>
      </c>
      <c r="J5" s="103"/>
    </row>
    <row r="6" spans="1:21">
      <c r="A6" s="102"/>
      <c r="B6" s="142" t="s">
        <v>15</v>
      </c>
      <c r="C6" s="141"/>
      <c r="D6" s="141"/>
      <c r="E6" s="141"/>
      <c r="F6" s="141"/>
      <c r="G6" s="141"/>
      <c r="H6" s="141"/>
      <c r="I6" s="176"/>
      <c r="J6" s="103"/>
    </row>
    <row r="7" spans="1:21">
      <c r="A7" s="102"/>
      <c r="B7" s="142" t="s">
        <v>16</v>
      </c>
      <c r="C7" s="141"/>
      <c r="D7" s="141"/>
      <c r="E7" s="141"/>
      <c r="F7" s="141"/>
      <c r="G7" s="141"/>
      <c r="H7" s="141"/>
      <c r="I7" s="177"/>
      <c r="J7" s="103"/>
    </row>
    <row r="8" spans="1:21">
      <c r="A8" s="102"/>
      <c r="B8" s="141"/>
      <c r="C8" s="141"/>
      <c r="D8" s="141"/>
      <c r="E8" s="141"/>
      <c r="F8" s="141"/>
      <c r="G8" s="141"/>
      <c r="H8" s="141"/>
      <c r="I8" s="141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1"/>
      <c r="I9" s="94" t="s">
        <v>75</v>
      </c>
      <c r="J9" s="103"/>
    </row>
    <row r="10" spans="1:21">
      <c r="A10" s="102"/>
      <c r="B10" s="102" t="s">
        <v>96</v>
      </c>
      <c r="C10" s="141"/>
      <c r="D10" s="141"/>
      <c r="E10" s="103"/>
      <c r="F10" s="104"/>
      <c r="G10" s="104" t="s">
        <v>96</v>
      </c>
      <c r="H10" s="141"/>
      <c r="I10" s="173"/>
      <c r="J10" s="103"/>
    </row>
    <row r="11" spans="1:21">
      <c r="A11" s="102"/>
      <c r="B11" s="102" t="s">
        <v>97</v>
      </c>
      <c r="C11" s="141"/>
      <c r="D11" s="141"/>
      <c r="E11" s="103"/>
      <c r="F11" s="104"/>
      <c r="G11" s="104" t="s">
        <v>97</v>
      </c>
      <c r="H11" s="141"/>
      <c r="I11" s="174"/>
      <c r="J11" s="103"/>
    </row>
    <row r="12" spans="1:21">
      <c r="A12" s="102"/>
      <c r="B12" s="102" t="s">
        <v>98</v>
      </c>
      <c r="C12" s="141"/>
      <c r="D12" s="141"/>
      <c r="E12" s="103"/>
      <c r="F12" s="104"/>
      <c r="G12" s="104" t="s">
        <v>98</v>
      </c>
      <c r="H12" s="141"/>
      <c r="I12" s="141"/>
      <c r="J12" s="103"/>
    </row>
    <row r="13" spans="1:21">
      <c r="A13" s="102"/>
      <c r="B13" s="102" t="s">
        <v>99</v>
      </c>
      <c r="C13" s="141"/>
      <c r="D13" s="141"/>
      <c r="E13" s="103"/>
      <c r="F13" s="104"/>
      <c r="G13" s="104" t="s">
        <v>99</v>
      </c>
      <c r="H13" s="141"/>
      <c r="I13" s="94" t="s">
        <v>8</v>
      </c>
      <c r="J13" s="103"/>
    </row>
    <row r="14" spans="1:21">
      <c r="A14" s="102"/>
      <c r="B14" s="102" t="s">
        <v>28</v>
      </c>
      <c r="C14" s="141"/>
      <c r="D14" s="141"/>
      <c r="E14" s="103"/>
      <c r="F14" s="104"/>
      <c r="G14" s="104" t="s">
        <v>28</v>
      </c>
      <c r="H14" s="141"/>
      <c r="I14" s="173">
        <v>45445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1"/>
      <c r="I15" s="175"/>
      <c r="J15" s="103"/>
    </row>
    <row r="16" spans="1:21">
      <c r="A16" s="102"/>
      <c r="B16" s="141"/>
      <c r="C16" s="141"/>
      <c r="D16" s="141"/>
      <c r="E16" s="141"/>
      <c r="F16" s="141"/>
      <c r="G16" s="141"/>
      <c r="H16" s="145" t="s">
        <v>76</v>
      </c>
      <c r="I16" s="150">
        <v>43010</v>
      </c>
      <c r="J16" s="103"/>
    </row>
    <row r="17" spans="1:10">
      <c r="A17" s="102"/>
      <c r="B17" s="141" t="s">
        <v>100</v>
      </c>
      <c r="C17" s="141"/>
      <c r="D17" s="141"/>
      <c r="E17" s="141"/>
      <c r="F17" s="141"/>
      <c r="G17" s="141"/>
      <c r="H17" s="145" t="s">
        <v>19</v>
      </c>
      <c r="I17" s="150" t="s">
        <v>94</v>
      </c>
      <c r="J17" s="103"/>
    </row>
    <row r="18" spans="1:10" ht="18">
      <c r="A18" s="102"/>
      <c r="B18" s="141" t="s">
        <v>101</v>
      </c>
      <c r="C18" s="141"/>
      <c r="D18" s="141"/>
      <c r="E18" s="141"/>
      <c r="F18" s="141"/>
      <c r="G18" s="141"/>
      <c r="H18" s="143" t="s">
        <v>69</v>
      </c>
      <c r="I18" s="99" t="s">
        <v>73</v>
      </c>
      <c r="J18" s="103"/>
    </row>
    <row r="19" spans="1:10">
      <c r="A19" s="102"/>
      <c r="B19" s="141"/>
      <c r="C19" s="141"/>
      <c r="D19" s="141"/>
      <c r="E19" s="141"/>
      <c r="F19" s="141"/>
      <c r="G19" s="141"/>
      <c r="H19" s="141"/>
      <c r="I19" s="141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78" t="s">
        <v>65</v>
      </c>
      <c r="F20" s="179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0"/>
      <c r="F21" s="181"/>
      <c r="G21" s="107" t="s">
        <v>18</v>
      </c>
      <c r="H21" s="107"/>
      <c r="I21" s="107"/>
      <c r="J21" s="103"/>
    </row>
    <row r="22" spans="1:10" ht="132">
      <c r="A22" s="102"/>
      <c r="B22" s="109">
        <v>11</v>
      </c>
      <c r="C22" s="119" t="s">
        <v>102</v>
      </c>
      <c r="D22" s="115" t="s">
        <v>104</v>
      </c>
      <c r="E22" s="171"/>
      <c r="F22" s="172"/>
      <c r="G22" s="116" t="s">
        <v>105</v>
      </c>
      <c r="H22" s="111">
        <v>12.5</v>
      </c>
      <c r="I22" s="113">
        <f t="shared" ref="I22:I57" si="0">H22*B22</f>
        <v>137.5</v>
      </c>
      <c r="J22" s="106"/>
    </row>
    <row r="23" spans="1:10" ht="132">
      <c r="A23" s="102"/>
      <c r="B23" s="109">
        <v>7</v>
      </c>
      <c r="C23" s="119" t="s">
        <v>102</v>
      </c>
      <c r="D23" s="115" t="s">
        <v>107</v>
      </c>
      <c r="E23" s="171"/>
      <c r="F23" s="172"/>
      <c r="G23" s="116" t="s">
        <v>105</v>
      </c>
      <c r="H23" s="111">
        <v>12.5</v>
      </c>
      <c r="I23" s="113">
        <f t="shared" si="0"/>
        <v>87.5</v>
      </c>
      <c r="J23" s="106"/>
    </row>
    <row r="24" spans="1:10" ht="132">
      <c r="A24" s="102"/>
      <c r="B24" s="109">
        <v>7</v>
      </c>
      <c r="C24" s="119" t="s">
        <v>102</v>
      </c>
      <c r="D24" s="115" t="s">
        <v>109</v>
      </c>
      <c r="E24" s="171"/>
      <c r="F24" s="172"/>
      <c r="G24" s="116" t="s">
        <v>105</v>
      </c>
      <c r="H24" s="111">
        <v>12.5</v>
      </c>
      <c r="I24" s="113">
        <f t="shared" si="0"/>
        <v>87.5</v>
      </c>
      <c r="J24" s="106"/>
    </row>
    <row r="25" spans="1:10" ht="132">
      <c r="A25" s="102"/>
      <c r="B25" s="109">
        <v>1</v>
      </c>
      <c r="C25" s="119" t="s">
        <v>102</v>
      </c>
      <c r="D25" s="115" t="s">
        <v>111</v>
      </c>
      <c r="E25" s="171"/>
      <c r="F25" s="172"/>
      <c r="G25" s="116" t="s">
        <v>105</v>
      </c>
      <c r="H25" s="111">
        <v>12.5</v>
      </c>
      <c r="I25" s="113">
        <f t="shared" si="0"/>
        <v>12.5</v>
      </c>
      <c r="J25" s="106"/>
    </row>
    <row r="26" spans="1:10" ht="132">
      <c r="A26" s="102"/>
      <c r="B26" s="109">
        <v>9</v>
      </c>
      <c r="C26" s="119" t="s">
        <v>102</v>
      </c>
      <c r="D26" s="115" t="s">
        <v>113</v>
      </c>
      <c r="E26" s="171"/>
      <c r="F26" s="172"/>
      <c r="G26" s="116" t="s">
        <v>105</v>
      </c>
      <c r="H26" s="111">
        <v>12.5</v>
      </c>
      <c r="I26" s="113">
        <f t="shared" si="0"/>
        <v>112.5</v>
      </c>
      <c r="J26" s="106"/>
    </row>
    <row r="27" spans="1:10" ht="132">
      <c r="A27" s="102"/>
      <c r="B27" s="109">
        <v>9</v>
      </c>
      <c r="C27" s="119" t="s">
        <v>102</v>
      </c>
      <c r="D27" s="115" t="s">
        <v>115</v>
      </c>
      <c r="E27" s="171"/>
      <c r="F27" s="172"/>
      <c r="G27" s="116" t="s">
        <v>105</v>
      </c>
      <c r="H27" s="111">
        <v>12.5</v>
      </c>
      <c r="I27" s="113">
        <f t="shared" si="0"/>
        <v>112.5</v>
      </c>
      <c r="J27" s="106"/>
    </row>
    <row r="28" spans="1:10" ht="132">
      <c r="A28" s="102"/>
      <c r="B28" s="109">
        <v>2</v>
      </c>
      <c r="C28" s="119" t="s">
        <v>102</v>
      </c>
      <c r="D28" s="115" t="s">
        <v>117</v>
      </c>
      <c r="E28" s="171"/>
      <c r="F28" s="172"/>
      <c r="G28" s="116" t="s">
        <v>105</v>
      </c>
      <c r="H28" s="111">
        <v>12.5</v>
      </c>
      <c r="I28" s="113">
        <f t="shared" si="0"/>
        <v>25</v>
      </c>
      <c r="J28" s="106"/>
    </row>
    <row r="29" spans="1:10" ht="132">
      <c r="A29" s="102"/>
      <c r="B29" s="109">
        <v>5</v>
      </c>
      <c r="C29" s="119" t="s">
        <v>102</v>
      </c>
      <c r="D29" s="115" t="s">
        <v>119</v>
      </c>
      <c r="E29" s="171"/>
      <c r="F29" s="172"/>
      <c r="G29" s="116" t="s">
        <v>105</v>
      </c>
      <c r="H29" s="111">
        <v>12.5</v>
      </c>
      <c r="I29" s="113">
        <f t="shared" si="0"/>
        <v>62.5</v>
      </c>
      <c r="J29" s="106"/>
    </row>
    <row r="30" spans="1:10" ht="132">
      <c r="A30" s="102"/>
      <c r="B30" s="109">
        <v>5</v>
      </c>
      <c r="C30" s="119" t="s">
        <v>102</v>
      </c>
      <c r="D30" s="115" t="s">
        <v>121</v>
      </c>
      <c r="E30" s="171"/>
      <c r="F30" s="172"/>
      <c r="G30" s="116" t="s">
        <v>105</v>
      </c>
      <c r="H30" s="111">
        <v>12.5</v>
      </c>
      <c r="I30" s="113">
        <f t="shared" si="0"/>
        <v>62.5</v>
      </c>
      <c r="J30" s="106"/>
    </row>
    <row r="31" spans="1:10" ht="108">
      <c r="A31" s="102"/>
      <c r="B31" s="109">
        <v>18</v>
      </c>
      <c r="C31" s="119" t="s">
        <v>122</v>
      </c>
      <c r="D31" s="115" t="s">
        <v>124</v>
      </c>
      <c r="E31" s="171"/>
      <c r="F31" s="172"/>
      <c r="G31" s="116" t="s">
        <v>125</v>
      </c>
      <c r="H31" s="111">
        <v>5.88</v>
      </c>
      <c r="I31" s="113">
        <f t="shared" si="0"/>
        <v>105.84</v>
      </c>
      <c r="J31" s="106"/>
    </row>
    <row r="32" spans="1:10" ht="108">
      <c r="A32" s="102"/>
      <c r="B32" s="109">
        <v>8</v>
      </c>
      <c r="C32" s="119" t="s">
        <v>126</v>
      </c>
      <c r="D32" s="115" t="s">
        <v>128</v>
      </c>
      <c r="E32" s="171"/>
      <c r="F32" s="172"/>
      <c r="G32" s="116" t="s">
        <v>129</v>
      </c>
      <c r="H32" s="111">
        <v>5.88</v>
      </c>
      <c r="I32" s="113">
        <f t="shared" si="0"/>
        <v>47.04</v>
      </c>
      <c r="J32" s="106"/>
    </row>
    <row r="33" spans="1:10" ht="108">
      <c r="A33" s="102"/>
      <c r="B33" s="109">
        <v>12</v>
      </c>
      <c r="C33" s="119" t="s">
        <v>126</v>
      </c>
      <c r="D33" s="115" t="s">
        <v>124</v>
      </c>
      <c r="E33" s="171"/>
      <c r="F33" s="172"/>
      <c r="G33" s="116" t="s">
        <v>129</v>
      </c>
      <c r="H33" s="111">
        <v>5.88</v>
      </c>
      <c r="I33" s="113">
        <f t="shared" si="0"/>
        <v>70.56</v>
      </c>
      <c r="J33" s="106"/>
    </row>
    <row r="34" spans="1:10" ht="108">
      <c r="A34" s="102"/>
      <c r="B34" s="109">
        <v>4</v>
      </c>
      <c r="C34" s="119" t="s">
        <v>131</v>
      </c>
      <c r="D34" s="115" t="s">
        <v>133</v>
      </c>
      <c r="E34" s="171"/>
      <c r="F34" s="172"/>
      <c r="G34" s="116" t="s">
        <v>134</v>
      </c>
      <c r="H34" s="111">
        <v>8.4600000000000009</v>
      </c>
      <c r="I34" s="113">
        <f t="shared" si="0"/>
        <v>33.840000000000003</v>
      </c>
      <c r="J34" s="106"/>
    </row>
    <row r="35" spans="1:10" ht="120">
      <c r="A35" s="102"/>
      <c r="B35" s="109">
        <v>12</v>
      </c>
      <c r="C35" s="119" t="s">
        <v>135</v>
      </c>
      <c r="D35" s="115" t="s">
        <v>133</v>
      </c>
      <c r="E35" s="171" t="s">
        <v>137</v>
      </c>
      <c r="F35" s="172"/>
      <c r="G35" s="116" t="s">
        <v>138</v>
      </c>
      <c r="H35" s="111">
        <v>23.53</v>
      </c>
      <c r="I35" s="113">
        <f t="shared" si="0"/>
        <v>282.36</v>
      </c>
      <c r="J35" s="106"/>
    </row>
    <row r="36" spans="1:10" ht="84">
      <c r="A36" s="102"/>
      <c r="B36" s="109">
        <v>2</v>
      </c>
      <c r="C36" s="119" t="s">
        <v>139</v>
      </c>
      <c r="D36" s="115" t="s">
        <v>124</v>
      </c>
      <c r="E36" s="171"/>
      <c r="F36" s="172"/>
      <c r="G36" s="116" t="s">
        <v>141</v>
      </c>
      <c r="H36" s="111">
        <v>18.02</v>
      </c>
      <c r="I36" s="113">
        <f t="shared" si="0"/>
        <v>36.04</v>
      </c>
      <c r="J36" s="106"/>
    </row>
    <row r="37" spans="1:10" ht="96">
      <c r="A37" s="102"/>
      <c r="B37" s="109">
        <v>4</v>
      </c>
      <c r="C37" s="119" t="s">
        <v>142</v>
      </c>
      <c r="D37" s="115" t="s">
        <v>144</v>
      </c>
      <c r="E37" s="171"/>
      <c r="F37" s="172"/>
      <c r="G37" s="116" t="s">
        <v>145</v>
      </c>
      <c r="H37" s="111">
        <v>47.43</v>
      </c>
      <c r="I37" s="113">
        <f t="shared" si="0"/>
        <v>189.72</v>
      </c>
      <c r="J37" s="106"/>
    </row>
    <row r="38" spans="1:10" ht="84">
      <c r="A38" s="102"/>
      <c r="B38" s="109">
        <v>12</v>
      </c>
      <c r="C38" s="119" t="s">
        <v>146</v>
      </c>
      <c r="D38" s="115" t="s">
        <v>148</v>
      </c>
      <c r="E38" s="171" t="s">
        <v>137</v>
      </c>
      <c r="F38" s="172"/>
      <c r="G38" s="116" t="s">
        <v>149</v>
      </c>
      <c r="H38" s="111">
        <v>229.45</v>
      </c>
      <c r="I38" s="113">
        <f t="shared" si="0"/>
        <v>2753.3999999999996</v>
      </c>
      <c r="J38" s="106"/>
    </row>
    <row r="39" spans="1:10" ht="84">
      <c r="A39" s="102"/>
      <c r="B39" s="109">
        <v>4</v>
      </c>
      <c r="C39" s="119" t="s">
        <v>150</v>
      </c>
      <c r="D39" s="115" t="s">
        <v>152</v>
      </c>
      <c r="E39" s="171"/>
      <c r="F39" s="172"/>
      <c r="G39" s="116" t="s">
        <v>153</v>
      </c>
      <c r="H39" s="111">
        <v>5.88</v>
      </c>
      <c r="I39" s="113">
        <f t="shared" si="0"/>
        <v>23.52</v>
      </c>
      <c r="J39" s="106"/>
    </row>
    <row r="40" spans="1:10" ht="168">
      <c r="A40" s="102"/>
      <c r="B40" s="109">
        <v>2</v>
      </c>
      <c r="C40" s="119" t="s">
        <v>154</v>
      </c>
      <c r="D40" s="115" t="s">
        <v>156</v>
      </c>
      <c r="E40" s="171"/>
      <c r="F40" s="172"/>
      <c r="G40" s="116" t="s">
        <v>157</v>
      </c>
      <c r="H40" s="111">
        <v>5.15</v>
      </c>
      <c r="I40" s="113">
        <f t="shared" si="0"/>
        <v>10.3</v>
      </c>
      <c r="J40" s="106"/>
    </row>
    <row r="41" spans="1:10" ht="144">
      <c r="A41" s="102"/>
      <c r="B41" s="109">
        <v>8</v>
      </c>
      <c r="C41" s="119" t="s">
        <v>158</v>
      </c>
      <c r="D41" s="115" t="s">
        <v>124</v>
      </c>
      <c r="E41" s="171" t="s">
        <v>137</v>
      </c>
      <c r="F41" s="172"/>
      <c r="G41" s="116" t="s">
        <v>160</v>
      </c>
      <c r="H41" s="111">
        <v>25.37</v>
      </c>
      <c r="I41" s="113">
        <f t="shared" si="0"/>
        <v>202.96</v>
      </c>
      <c r="J41" s="106"/>
    </row>
    <row r="42" spans="1:10" ht="108">
      <c r="A42" s="102"/>
      <c r="B42" s="109">
        <v>4</v>
      </c>
      <c r="C42" s="119" t="s">
        <v>161</v>
      </c>
      <c r="D42" s="115" t="s">
        <v>133</v>
      </c>
      <c r="E42" s="171"/>
      <c r="F42" s="172"/>
      <c r="G42" s="116" t="s">
        <v>163</v>
      </c>
      <c r="H42" s="111">
        <v>36.4</v>
      </c>
      <c r="I42" s="113">
        <f t="shared" si="0"/>
        <v>145.6</v>
      </c>
      <c r="J42" s="106"/>
    </row>
    <row r="43" spans="1:10" ht="108">
      <c r="A43" s="102"/>
      <c r="B43" s="109">
        <v>6</v>
      </c>
      <c r="C43" s="119" t="s">
        <v>164</v>
      </c>
      <c r="D43" s="115" t="s">
        <v>124</v>
      </c>
      <c r="E43" s="171"/>
      <c r="F43" s="172"/>
      <c r="G43" s="116" t="s">
        <v>166</v>
      </c>
      <c r="H43" s="111">
        <v>36.4</v>
      </c>
      <c r="I43" s="113">
        <f t="shared" si="0"/>
        <v>218.39999999999998</v>
      </c>
      <c r="J43" s="106"/>
    </row>
    <row r="44" spans="1:10" ht="108">
      <c r="A44" s="102"/>
      <c r="B44" s="109">
        <v>4</v>
      </c>
      <c r="C44" s="119" t="s">
        <v>164</v>
      </c>
      <c r="D44" s="115" t="s">
        <v>168</v>
      </c>
      <c r="E44" s="171"/>
      <c r="F44" s="172"/>
      <c r="G44" s="116" t="s">
        <v>166</v>
      </c>
      <c r="H44" s="111">
        <v>36.4</v>
      </c>
      <c r="I44" s="113">
        <f t="shared" si="0"/>
        <v>145.6</v>
      </c>
      <c r="J44" s="106"/>
    </row>
    <row r="45" spans="1:10" ht="84">
      <c r="A45" s="102"/>
      <c r="B45" s="109">
        <v>2</v>
      </c>
      <c r="C45" s="119" t="s">
        <v>169</v>
      </c>
      <c r="D45" s="115" t="s">
        <v>128</v>
      </c>
      <c r="E45" s="171"/>
      <c r="F45" s="172"/>
      <c r="G45" s="116" t="s">
        <v>171</v>
      </c>
      <c r="H45" s="111">
        <v>36.4</v>
      </c>
      <c r="I45" s="113">
        <f t="shared" si="0"/>
        <v>72.8</v>
      </c>
      <c r="J45" s="106"/>
    </row>
    <row r="46" spans="1:10" ht="84">
      <c r="A46" s="102"/>
      <c r="B46" s="109">
        <v>8</v>
      </c>
      <c r="C46" s="119" t="s">
        <v>169</v>
      </c>
      <c r="D46" s="115" t="s">
        <v>133</v>
      </c>
      <c r="E46" s="171"/>
      <c r="F46" s="172"/>
      <c r="G46" s="116" t="s">
        <v>171</v>
      </c>
      <c r="H46" s="111">
        <v>36.4</v>
      </c>
      <c r="I46" s="113">
        <f t="shared" si="0"/>
        <v>291.2</v>
      </c>
      <c r="J46" s="106"/>
    </row>
    <row r="47" spans="1:10" ht="84">
      <c r="A47" s="102"/>
      <c r="B47" s="109">
        <v>8</v>
      </c>
      <c r="C47" s="119" t="s">
        <v>169</v>
      </c>
      <c r="D47" s="115" t="s">
        <v>174</v>
      </c>
      <c r="E47" s="171"/>
      <c r="F47" s="172"/>
      <c r="G47" s="116" t="s">
        <v>171</v>
      </c>
      <c r="H47" s="111">
        <v>36.4</v>
      </c>
      <c r="I47" s="113">
        <f t="shared" si="0"/>
        <v>291.2</v>
      </c>
      <c r="J47" s="106"/>
    </row>
    <row r="48" spans="1:10" ht="84">
      <c r="A48" s="102"/>
      <c r="B48" s="109">
        <v>4</v>
      </c>
      <c r="C48" s="119" t="s">
        <v>169</v>
      </c>
      <c r="D48" s="115" t="s">
        <v>176</v>
      </c>
      <c r="E48" s="171"/>
      <c r="F48" s="172"/>
      <c r="G48" s="116" t="s">
        <v>171</v>
      </c>
      <c r="H48" s="111">
        <v>36.4</v>
      </c>
      <c r="I48" s="113">
        <f t="shared" si="0"/>
        <v>145.6</v>
      </c>
      <c r="J48" s="106"/>
    </row>
    <row r="49" spans="1:10" ht="84">
      <c r="A49" s="102"/>
      <c r="B49" s="109">
        <v>4</v>
      </c>
      <c r="C49" s="119" t="s">
        <v>169</v>
      </c>
      <c r="D49" s="115" t="s">
        <v>152</v>
      </c>
      <c r="E49" s="171"/>
      <c r="F49" s="172"/>
      <c r="G49" s="116" t="s">
        <v>171</v>
      </c>
      <c r="H49" s="111">
        <v>36.4</v>
      </c>
      <c r="I49" s="113">
        <f t="shared" si="0"/>
        <v>145.6</v>
      </c>
      <c r="J49" s="106"/>
    </row>
    <row r="50" spans="1:10" ht="120">
      <c r="A50" s="102"/>
      <c r="B50" s="109">
        <v>1</v>
      </c>
      <c r="C50" s="119" t="s">
        <v>178</v>
      </c>
      <c r="D50" s="115" t="s">
        <v>124</v>
      </c>
      <c r="E50" s="171" t="s">
        <v>180</v>
      </c>
      <c r="F50" s="172"/>
      <c r="G50" s="116" t="s">
        <v>181</v>
      </c>
      <c r="H50" s="111">
        <v>65.08</v>
      </c>
      <c r="I50" s="113">
        <f t="shared" si="0"/>
        <v>65.08</v>
      </c>
      <c r="J50" s="106"/>
    </row>
    <row r="51" spans="1:10" ht="120">
      <c r="A51" s="102"/>
      <c r="B51" s="109">
        <v>4</v>
      </c>
      <c r="C51" s="119" t="s">
        <v>182</v>
      </c>
      <c r="D51" s="115" t="s">
        <v>124</v>
      </c>
      <c r="E51" s="171" t="s">
        <v>184</v>
      </c>
      <c r="F51" s="172"/>
      <c r="G51" s="116" t="s">
        <v>185</v>
      </c>
      <c r="H51" s="111">
        <v>54.05</v>
      </c>
      <c r="I51" s="113">
        <f t="shared" si="0"/>
        <v>216.2</v>
      </c>
      <c r="J51" s="106"/>
    </row>
    <row r="52" spans="1:10" ht="120">
      <c r="A52" s="102"/>
      <c r="B52" s="109">
        <v>4</v>
      </c>
      <c r="C52" s="119" t="s">
        <v>186</v>
      </c>
      <c r="D52" s="115" t="s">
        <v>124</v>
      </c>
      <c r="E52" s="171" t="s">
        <v>184</v>
      </c>
      <c r="F52" s="172"/>
      <c r="G52" s="116" t="s">
        <v>188</v>
      </c>
      <c r="H52" s="111">
        <v>57.36</v>
      </c>
      <c r="I52" s="113">
        <f t="shared" si="0"/>
        <v>229.44</v>
      </c>
      <c r="J52" s="106"/>
    </row>
    <row r="53" spans="1:10" ht="96">
      <c r="A53" s="102"/>
      <c r="B53" s="109">
        <v>4</v>
      </c>
      <c r="C53" s="119" t="s">
        <v>189</v>
      </c>
      <c r="D53" s="115" t="s">
        <v>124</v>
      </c>
      <c r="E53" s="171" t="s">
        <v>137</v>
      </c>
      <c r="F53" s="172"/>
      <c r="G53" s="116" t="s">
        <v>191</v>
      </c>
      <c r="H53" s="111">
        <v>54.05</v>
      </c>
      <c r="I53" s="113">
        <f t="shared" si="0"/>
        <v>216.2</v>
      </c>
      <c r="J53" s="106"/>
    </row>
    <row r="54" spans="1:10" ht="120">
      <c r="A54" s="102"/>
      <c r="B54" s="109">
        <v>1</v>
      </c>
      <c r="C54" s="119" t="s">
        <v>192</v>
      </c>
      <c r="D54" s="115" t="s">
        <v>133</v>
      </c>
      <c r="E54" s="171" t="s">
        <v>194</v>
      </c>
      <c r="F54" s="172"/>
      <c r="G54" s="116" t="s">
        <v>195</v>
      </c>
      <c r="H54" s="111">
        <v>28.68</v>
      </c>
      <c r="I54" s="113">
        <f t="shared" si="0"/>
        <v>28.68</v>
      </c>
      <c r="J54" s="106"/>
    </row>
    <row r="55" spans="1:10" ht="168">
      <c r="A55" s="102"/>
      <c r="B55" s="109">
        <v>1</v>
      </c>
      <c r="C55" s="119" t="s">
        <v>196</v>
      </c>
      <c r="D55" s="115" t="s">
        <v>104</v>
      </c>
      <c r="E55" s="171"/>
      <c r="F55" s="172"/>
      <c r="G55" s="116" t="s">
        <v>198</v>
      </c>
      <c r="H55" s="111">
        <v>88.25</v>
      </c>
      <c r="I55" s="113">
        <f t="shared" si="0"/>
        <v>88.25</v>
      </c>
      <c r="J55" s="106"/>
    </row>
    <row r="56" spans="1:10" ht="168">
      <c r="A56" s="102"/>
      <c r="B56" s="109">
        <v>1</v>
      </c>
      <c r="C56" s="119" t="s">
        <v>196</v>
      </c>
      <c r="D56" s="115" t="s">
        <v>109</v>
      </c>
      <c r="E56" s="171"/>
      <c r="F56" s="172"/>
      <c r="G56" s="116" t="s">
        <v>198</v>
      </c>
      <c r="H56" s="111">
        <v>88.25</v>
      </c>
      <c r="I56" s="113">
        <f t="shared" si="0"/>
        <v>88.25</v>
      </c>
      <c r="J56" s="106"/>
    </row>
    <row r="57" spans="1:10" ht="132">
      <c r="A57" s="102"/>
      <c r="B57" s="110">
        <v>1</v>
      </c>
      <c r="C57" s="120" t="s">
        <v>200</v>
      </c>
      <c r="D57" s="117" t="s">
        <v>202</v>
      </c>
      <c r="E57" s="168" t="s">
        <v>137</v>
      </c>
      <c r="F57" s="169"/>
      <c r="G57" s="118" t="s">
        <v>203</v>
      </c>
      <c r="H57" s="112">
        <v>108.47</v>
      </c>
      <c r="I57" s="114">
        <f t="shared" si="0"/>
        <v>108.47</v>
      </c>
      <c r="J57" s="106"/>
    </row>
  </sheetData>
  <mergeCells count="41"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5:F55"/>
    <mergeCell ref="E56:F56"/>
    <mergeCell ref="E57:F57"/>
    <mergeCell ref="E50:F50"/>
    <mergeCell ref="E51:F51"/>
    <mergeCell ref="E52:F52"/>
    <mergeCell ref="E53:F53"/>
    <mergeCell ref="E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69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48" t="s">
        <v>11</v>
      </c>
      <c r="C2" s="141"/>
      <c r="D2" s="141"/>
      <c r="E2" s="141"/>
      <c r="F2" s="141"/>
      <c r="G2" s="141"/>
      <c r="H2" s="141"/>
      <c r="I2" s="141"/>
      <c r="J2" s="141"/>
      <c r="K2" s="141"/>
      <c r="L2" s="149" t="s">
        <v>17</v>
      </c>
      <c r="M2" s="103"/>
      <c r="O2">
        <v>6952.1500000000005</v>
      </c>
      <c r="P2" t="s">
        <v>57</v>
      </c>
    </row>
    <row r="3" spans="1:16" ht="12.75" customHeight="1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03"/>
      <c r="O3">
        <v>6952.1500000000005</v>
      </c>
      <c r="P3" t="s">
        <v>58</v>
      </c>
    </row>
    <row r="4" spans="1:16" ht="12.75" customHeight="1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03"/>
    </row>
    <row r="5" spans="1:16" ht="12.75" customHeight="1">
      <c r="A5" s="102"/>
      <c r="B5" s="142" t="s">
        <v>14</v>
      </c>
      <c r="C5" s="141"/>
      <c r="D5" s="141"/>
      <c r="E5" s="141"/>
      <c r="F5" s="141"/>
      <c r="G5" s="141"/>
      <c r="H5" s="141"/>
      <c r="I5" s="141"/>
      <c r="J5" s="141"/>
      <c r="K5" s="94"/>
      <c r="L5" s="94" t="s">
        <v>61</v>
      </c>
      <c r="M5" s="103"/>
    </row>
    <row r="6" spans="1:16" ht="12.75" customHeight="1">
      <c r="A6" s="102"/>
      <c r="B6" s="142" t="s">
        <v>15</v>
      </c>
      <c r="C6" s="141"/>
      <c r="D6" s="141"/>
      <c r="E6" s="141"/>
      <c r="F6" s="141"/>
      <c r="G6" s="141"/>
      <c r="H6" s="141"/>
      <c r="I6" s="141"/>
      <c r="J6" s="141"/>
      <c r="K6" s="182"/>
      <c r="L6" s="182" t="str">
        <f>IF(Invoice!K6&lt;&gt;"", Invoice!K6, "")</f>
        <v>54641</v>
      </c>
      <c r="M6" s="103"/>
    </row>
    <row r="7" spans="1:16" ht="12.75" customHeight="1">
      <c r="A7" s="102"/>
      <c r="B7" s="142" t="s">
        <v>16</v>
      </c>
      <c r="C7" s="141"/>
      <c r="D7" s="141"/>
      <c r="E7" s="141"/>
      <c r="F7" s="141"/>
      <c r="G7" s="141"/>
      <c r="H7" s="141"/>
      <c r="I7" s="141"/>
      <c r="J7" s="141"/>
      <c r="K7" s="183"/>
      <c r="L7" s="177"/>
      <c r="M7" s="103"/>
    </row>
    <row r="8" spans="1:16" ht="12.75" customHeight="1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141"/>
      <c r="L9" s="94" t="s">
        <v>75</v>
      </c>
      <c r="M9" s="103"/>
    </row>
    <row r="10" spans="1:16" ht="15" customHeight="1">
      <c r="A10" s="102"/>
      <c r="B10" s="102" t="s">
        <v>96</v>
      </c>
      <c r="C10" s="141"/>
      <c r="D10" s="141"/>
      <c r="E10" s="103"/>
      <c r="F10" s="141"/>
      <c r="G10" s="103"/>
      <c r="H10" s="104"/>
      <c r="I10" s="104" t="s">
        <v>96</v>
      </c>
      <c r="J10" s="141"/>
      <c r="K10" s="141"/>
      <c r="L10" s="173">
        <f>IF(Invoice!K10&lt;&gt;"",Invoice!K10,"")</f>
        <v>45447</v>
      </c>
      <c r="M10" s="103"/>
    </row>
    <row r="11" spans="1:16" ht="12.75" customHeight="1">
      <c r="A11" s="102"/>
      <c r="B11" s="102" t="s">
        <v>97</v>
      </c>
      <c r="C11" s="141"/>
      <c r="D11" s="141"/>
      <c r="E11" s="103"/>
      <c r="F11" s="141"/>
      <c r="G11" s="103"/>
      <c r="H11" s="104"/>
      <c r="I11" s="104" t="s">
        <v>97</v>
      </c>
      <c r="J11" s="141"/>
      <c r="K11" s="141"/>
      <c r="L11" s="174"/>
      <c r="M11" s="103"/>
    </row>
    <row r="12" spans="1:16" ht="12.75" customHeight="1">
      <c r="A12" s="102"/>
      <c r="B12" s="102" t="s">
        <v>98</v>
      </c>
      <c r="C12" s="141"/>
      <c r="D12" s="141"/>
      <c r="E12" s="103"/>
      <c r="F12" s="141"/>
      <c r="G12" s="103"/>
      <c r="H12" s="104"/>
      <c r="I12" s="104" t="s">
        <v>98</v>
      </c>
      <c r="J12" s="141"/>
      <c r="K12" s="141"/>
      <c r="L12" s="141"/>
      <c r="M12" s="103"/>
    </row>
    <row r="13" spans="1:16" ht="12.75" customHeight="1">
      <c r="A13" s="102"/>
      <c r="B13" s="102" t="s">
        <v>99</v>
      </c>
      <c r="C13" s="141"/>
      <c r="D13" s="141"/>
      <c r="E13" s="103"/>
      <c r="F13" s="141"/>
      <c r="G13" s="103"/>
      <c r="H13" s="104"/>
      <c r="I13" s="104" t="s">
        <v>99</v>
      </c>
      <c r="J13" s="141"/>
      <c r="K13" s="141"/>
      <c r="L13" s="94" t="s">
        <v>8</v>
      </c>
      <c r="M13" s="103"/>
    </row>
    <row r="14" spans="1:16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41"/>
      <c r="L14" s="173">
        <v>45445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41"/>
      <c r="L15" s="175"/>
      <c r="M15" s="103"/>
    </row>
    <row r="16" spans="1:16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5" t="s">
        <v>76</v>
      </c>
      <c r="K16" s="145" t="s">
        <v>76</v>
      </c>
      <c r="L16" s="150">
        <v>43010</v>
      </c>
      <c r="M16" s="103"/>
    </row>
    <row r="17" spans="1:13" ht="12.75" customHeight="1">
      <c r="A17" s="102"/>
      <c r="B17" s="141" t="s">
        <v>100</v>
      </c>
      <c r="C17" s="141"/>
      <c r="D17" s="141"/>
      <c r="E17" s="141"/>
      <c r="F17" s="141"/>
      <c r="G17" s="141"/>
      <c r="H17" s="141"/>
      <c r="I17" s="141"/>
      <c r="J17" s="145" t="s">
        <v>19</v>
      </c>
      <c r="K17" s="145" t="s">
        <v>19</v>
      </c>
      <c r="L17" s="150" t="str">
        <f>IF(Invoice!K17&lt;&gt;"",Invoice!K17,"")</f>
        <v>Sunny</v>
      </c>
      <c r="M17" s="103"/>
    </row>
    <row r="18" spans="1:13" ht="18" customHeight="1">
      <c r="A18" s="102"/>
      <c r="B18" s="141" t="s">
        <v>101</v>
      </c>
      <c r="C18" s="141"/>
      <c r="D18" s="141"/>
      <c r="E18" s="141"/>
      <c r="F18" s="141"/>
      <c r="G18" s="141"/>
      <c r="H18" s="141"/>
      <c r="I18" s="141"/>
      <c r="J18" s="143" t="s">
        <v>69</v>
      </c>
      <c r="K18" s="143" t="s">
        <v>69</v>
      </c>
      <c r="L18" s="99" t="s">
        <v>73</v>
      </c>
      <c r="M18" s="103"/>
    </row>
    <row r="19" spans="1:13" ht="12.75" customHeight="1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8" t="s">
        <v>65</v>
      </c>
      <c r="H20" s="179"/>
      <c r="I20" s="95" t="s">
        <v>45</v>
      </c>
      <c r="J20" s="95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0"/>
      <c r="H21" s="181"/>
      <c r="I21" s="107" t="s">
        <v>18</v>
      </c>
      <c r="J21" s="107"/>
      <c r="K21" s="107"/>
      <c r="L21" s="107"/>
      <c r="M21" s="103"/>
    </row>
    <row r="22" spans="1:13" ht="24" customHeight="1">
      <c r="A22" s="102"/>
      <c r="B22" s="109">
        <f>'Tax Invoice'!D18</f>
        <v>11</v>
      </c>
      <c r="C22" s="119" t="s">
        <v>102</v>
      </c>
      <c r="D22" s="115" t="s">
        <v>102</v>
      </c>
      <c r="E22" s="123" t="s">
        <v>103</v>
      </c>
      <c r="F22" s="115" t="s">
        <v>104</v>
      </c>
      <c r="G22" s="171"/>
      <c r="H22" s="172"/>
      <c r="I22" s="116" t="s">
        <v>105</v>
      </c>
      <c r="J22" s="111">
        <f t="shared" ref="J22:J57" si="0">ROUNDUP(K22*$O$1,2)</f>
        <v>12.5</v>
      </c>
      <c r="K22" s="111">
        <v>12.5</v>
      </c>
      <c r="L22" s="113">
        <f t="shared" ref="L22:L57" si="1">J22*B22</f>
        <v>137.5</v>
      </c>
      <c r="M22" s="106"/>
    </row>
    <row r="23" spans="1:13" ht="24" customHeight="1">
      <c r="A23" s="102"/>
      <c r="B23" s="109">
        <f>'Tax Invoice'!D19</f>
        <v>7</v>
      </c>
      <c r="C23" s="119" t="s">
        <v>102</v>
      </c>
      <c r="D23" s="115" t="s">
        <v>102</v>
      </c>
      <c r="E23" s="123" t="s">
        <v>106</v>
      </c>
      <c r="F23" s="115" t="s">
        <v>107</v>
      </c>
      <c r="G23" s="171"/>
      <c r="H23" s="172"/>
      <c r="I23" s="116" t="s">
        <v>105</v>
      </c>
      <c r="J23" s="111">
        <f t="shared" si="0"/>
        <v>12.5</v>
      </c>
      <c r="K23" s="111">
        <v>12.5</v>
      </c>
      <c r="L23" s="113">
        <f t="shared" si="1"/>
        <v>87.5</v>
      </c>
      <c r="M23" s="106"/>
    </row>
    <row r="24" spans="1:13" ht="24" customHeight="1">
      <c r="A24" s="102"/>
      <c r="B24" s="109">
        <f>'Tax Invoice'!D20</f>
        <v>7</v>
      </c>
      <c r="C24" s="119" t="s">
        <v>102</v>
      </c>
      <c r="D24" s="115" t="s">
        <v>102</v>
      </c>
      <c r="E24" s="123" t="s">
        <v>108</v>
      </c>
      <c r="F24" s="115" t="s">
        <v>109</v>
      </c>
      <c r="G24" s="171"/>
      <c r="H24" s="172"/>
      <c r="I24" s="116" t="s">
        <v>105</v>
      </c>
      <c r="J24" s="111">
        <f t="shared" si="0"/>
        <v>12.5</v>
      </c>
      <c r="K24" s="111">
        <v>12.5</v>
      </c>
      <c r="L24" s="113">
        <f t="shared" si="1"/>
        <v>87.5</v>
      </c>
      <c r="M24" s="106"/>
    </row>
    <row r="25" spans="1:13" ht="24" customHeight="1">
      <c r="A25" s="102"/>
      <c r="B25" s="109">
        <f>'Tax Invoice'!D21</f>
        <v>1</v>
      </c>
      <c r="C25" s="119" t="s">
        <v>102</v>
      </c>
      <c r="D25" s="115" t="s">
        <v>102</v>
      </c>
      <c r="E25" s="123" t="s">
        <v>110</v>
      </c>
      <c r="F25" s="115" t="s">
        <v>111</v>
      </c>
      <c r="G25" s="171"/>
      <c r="H25" s="172"/>
      <c r="I25" s="116" t="s">
        <v>105</v>
      </c>
      <c r="J25" s="111">
        <f t="shared" si="0"/>
        <v>12.5</v>
      </c>
      <c r="K25" s="111">
        <v>12.5</v>
      </c>
      <c r="L25" s="113">
        <f t="shared" si="1"/>
        <v>12.5</v>
      </c>
      <c r="M25" s="106"/>
    </row>
    <row r="26" spans="1:13" ht="24" customHeight="1">
      <c r="A26" s="102"/>
      <c r="B26" s="109">
        <f>'Tax Invoice'!D22</f>
        <v>9</v>
      </c>
      <c r="C26" s="119" t="s">
        <v>102</v>
      </c>
      <c r="D26" s="115" t="s">
        <v>102</v>
      </c>
      <c r="E26" s="123" t="s">
        <v>112</v>
      </c>
      <c r="F26" s="115" t="s">
        <v>113</v>
      </c>
      <c r="G26" s="171"/>
      <c r="H26" s="172"/>
      <c r="I26" s="116" t="s">
        <v>105</v>
      </c>
      <c r="J26" s="111">
        <f t="shared" si="0"/>
        <v>12.5</v>
      </c>
      <c r="K26" s="111">
        <v>12.5</v>
      </c>
      <c r="L26" s="113">
        <f t="shared" si="1"/>
        <v>112.5</v>
      </c>
      <c r="M26" s="106"/>
    </row>
    <row r="27" spans="1:13" ht="24" customHeight="1">
      <c r="A27" s="102"/>
      <c r="B27" s="109">
        <f>'Tax Invoice'!D23</f>
        <v>9</v>
      </c>
      <c r="C27" s="119" t="s">
        <v>102</v>
      </c>
      <c r="D27" s="115" t="s">
        <v>102</v>
      </c>
      <c r="E27" s="123" t="s">
        <v>114</v>
      </c>
      <c r="F27" s="115" t="s">
        <v>115</v>
      </c>
      <c r="G27" s="171"/>
      <c r="H27" s="172"/>
      <c r="I27" s="116" t="s">
        <v>105</v>
      </c>
      <c r="J27" s="111">
        <f t="shared" si="0"/>
        <v>12.5</v>
      </c>
      <c r="K27" s="111">
        <v>12.5</v>
      </c>
      <c r="L27" s="113">
        <f t="shared" si="1"/>
        <v>112.5</v>
      </c>
      <c r="M27" s="106"/>
    </row>
    <row r="28" spans="1:13" ht="24" customHeight="1">
      <c r="A28" s="102"/>
      <c r="B28" s="109">
        <f>'Tax Invoice'!D24</f>
        <v>2</v>
      </c>
      <c r="C28" s="119" t="s">
        <v>102</v>
      </c>
      <c r="D28" s="115" t="s">
        <v>102</v>
      </c>
      <c r="E28" s="123" t="s">
        <v>116</v>
      </c>
      <c r="F28" s="115" t="s">
        <v>117</v>
      </c>
      <c r="G28" s="171"/>
      <c r="H28" s="172"/>
      <c r="I28" s="116" t="s">
        <v>105</v>
      </c>
      <c r="J28" s="111">
        <f t="shared" si="0"/>
        <v>12.5</v>
      </c>
      <c r="K28" s="111">
        <v>12.5</v>
      </c>
      <c r="L28" s="113">
        <f t="shared" si="1"/>
        <v>25</v>
      </c>
      <c r="M28" s="106"/>
    </row>
    <row r="29" spans="1:13" ht="24" customHeight="1">
      <c r="A29" s="102"/>
      <c r="B29" s="109">
        <f>'Tax Invoice'!D25</f>
        <v>5</v>
      </c>
      <c r="C29" s="119" t="s">
        <v>102</v>
      </c>
      <c r="D29" s="115" t="s">
        <v>102</v>
      </c>
      <c r="E29" s="123" t="s">
        <v>118</v>
      </c>
      <c r="F29" s="115" t="s">
        <v>119</v>
      </c>
      <c r="G29" s="171"/>
      <c r="H29" s="172"/>
      <c r="I29" s="116" t="s">
        <v>105</v>
      </c>
      <c r="J29" s="111">
        <f t="shared" si="0"/>
        <v>12.5</v>
      </c>
      <c r="K29" s="111">
        <v>12.5</v>
      </c>
      <c r="L29" s="113">
        <f t="shared" si="1"/>
        <v>62.5</v>
      </c>
      <c r="M29" s="106"/>
    </row>
    <row r="30" spans="1:13" ht="24" customHeight="1">
      <c r="A30" s="102"/>
      <c r="B30" s="109">
        <f>'Tax Invoice'!D26</f>
        <v>5</v>
      </c>
      <c r="C30" s="119" t="s">
        <v>102</v>
      </c>
      <c r="D30" s="115" t="s">
        <v>102</v>
      </c>
      <c r="E30" s="123" t="s">
        <v>120</v>
      </c>
      <c r="F30" s="115" t="s">
        <v>121</v>
      </c>
      <c r="G30" s="171"/>
      <c r="H30" s="172"/>
      <c r="I30" s="116" t="s">
        <v>105</v>
      </c>
      <c r="J30" s="111">
        <f t="shared" si="0"/>
        <v>12.5</v>
      </c>
      <c r="K30" s="111">
        <v>12.5</v>
      </c>
      <c r="L30" s="113">
        <f t="shared" si="1"/>
        <v>62.5</v>
      </c>
      <c r="M30" s="106"/>
    </row>
    <row r="31" spans="1:13" ht="12.75" customHeight="1">
      <c r="A31" s="102"/>
      <c r="B31" s="109">
        <f>'Tax Invoice'!D27</f>
        <v>18</v>
      </c>
      <c r="C31" s="119" t="s">
        <v>122</v>
      </c>
      <c r="D31" s="115" t="s">
        <v>122</v>
      </c>
      <c r="E31" s="123" t="s">
        <v>123</v>
      </c>
      <c r="F31" s="115" t="s">
        <v>124</v>
      </c>
      <c r="G31" s="171"/>
      <c r="H31" s="172"/>
      <c r="I31" s="116" t="s">
        <v>125</v>
      </c>
      <c r="J31" s="111">
        <f t="shared" si="0"/>
        <v>5.88</v>
      </c>
      <c r="K31" s="111">
        <v>5.88</v>
      </c>
      <c r="L31" s="113">
        <f t="shared" si="1"/>
        <v>105.84</v>
      </c>
      <c r="M31" s="106"/>
    </row>
    <row r="32" spans="1:13" ht="12.75" customHeight="1">
      <c r="A32" s="102"/>
      <c r="B32" s="109">
        <f>'Tax Invoice'!D28</f>
        <v>8</v>
      </c>
      <c r="C32" s="119" t="s">
        <v>126</v>
      </c>
      <c r="D32" s="115" t="s">
        <v>126</v>
      </c>
      <c r="E32" s="123" t="s">
        <v>127</v>
      </c>
      <c r="F32" s="115" t="s">
        <v>128</v>
      </c>
      <c r="G32" s="171"/>
      <c r="H32" s="172"/>
      <c r="I32" s="116" t="s">
        <v>129</v>
      </c>
      <c r="J32" s="111">
        <f t="shared" si="0"/>
        <v>5.88</v>
      </c>
      <c r="K32" s="111">
        <v>5.88</v>
      </c>
      <c r="L32" s="113">
        <f t="shared" si="1"/>
        <v>47.04</v>
      </c>
      <c r="M32" s="106"/>
    </row>
    <row r="33" spans="1:13" ht="12.75" customHeight="1">
      <c r="A33" s="102"/>
      <c r="B33" s="109">
        <f>'Tax Invoice'!D29</f>
        <v>12</v>
      </c>
      <c r="C33" s="119" t="s">
        <v>126</v>
      </c>
      <c r="D33" s="115" t="s">
        <v>126</v>
      </c>
      <c r="E33" s="123" t="s">
        <v>130</v>
      </c>
      <c r="F33" s="115" t="s">
        <v>124</v>
      </c>
      <c r="G33" s="171"/>
      <c r="H33" s="172"/>
      <c r="I33" s="116" t="s">
        <v>129</v>
      </c>
      <c r="J33" s="111">
        <f t="shared" si="0"/>
        <v>5.88</v>
      </c>
      <c r="K33" s="111">
        <v>5.88</v>
      </c>
      <c r="L33" s="113">
        <f t="shared" si="1"/>
        <v>70.56</v>
      </c>
      <c r="M33" s="106"/>
    </row>
    <row r="34" spans="1:13" ht="24" customHeight="1">
      <c r="A34" s="102"/>
      <c r="B34" s="109">
        <f>'Tax Invoice'!D30</f>
        <v>4</v>
      </c>
      <c r="C34" s="119" t="s">
        <v>131</v>
      </c>
      <c r="D34" s="115" t="s">
        <v>131</v>
      </c>
      <c r="E34" s="123" t="s">
        <v>132</v>
      </c>
      <c r="F34" s="115" t="s">
        <v>133</v>
      </c>
      <c r="G34" s="171"/>
      <c r="H34" s="172"/>
      <c r="I34" s="116" t="s">
        <v>134</v>
      </c>
      <c r="J34" s="111">
        <f t="shared" si="0"/>
        <v>8.4600000000000009</v>
      </c>
      <c r="K34" s="111">
        <v>8.4600000000000009</v>
      </c>
      <c r="L34" s="113">
        <f t="shared" si="1"/>
        <v>33.840000000000003</v>
      </c>
      <c r="M34" s="106"/>
    </row>
    <row r="35" spans="1:13" ht="24" customHeight="1">
      <c r="A35" s="102"/>
      <c r="B35" s="109">
        <f>'Tax Invoice'!D31</f>
        <v>12</v>
      </c>
      <c r="C35" s="119" t="s">
        <v>135</v>
      </c>
      <c r="D35" s="115" t="s">
        <v>135</v>
      </c>
      <c r="E35" s="123" t="s">
        <v>136</v>
      </c>
      <c r="F35" s="115" t="s">
        <v>133</v>
      </c>
      <c r="G35" s="171" t="s">
        <v>137</v>
      </c>
      <c r="H35" s="172"/>
      <c r="I35" s="116" t="s">
        <v>138</v>
      </c>
      <c r="J35" s="111">
        <f t="shared" si="0"/>
        <v>23.53</v>
      </c>
      <c r="K35" s="111">
        <v>23.53</v>
      </c>
      <c r="L35" s="113">
        <f t="shared" si="1"/>
        <v>282.36</v>
      </c>
      <c r="M35" s="106"/>
    </row>
    <row r="36" spans="1:13" ht="12.75" customHeight="1">
      <c r="A36" s="102"/>
      <c r="B36" s="109">
        <f>'Tax Invoice'!D32</f>
        <v>2</v>
      </c>
      <c r="C36" s="119" t="s">
        <v>139</v>
      </c>
      <c r="D36" s="115" t="s">
        <v>139</v>
      </c>
      <c r="E36" s="123" t="s">
        <v>140</v>
      </c>
      <c r="F36" s="115" t="s">
        <v>124</v>
      </c>
      <c r="G36" s="171"/>
      <c r="H36" s="172"/>
      <c r="I36" s="116" t="s">
        <v>141</v>
      </c>
      <c r="J36" s="111">
        <f t="shared" si="0"/>
        <v>18.02</v>
      </c>
      <c r="K36" s="111">
        <v>18.02</v>
      </c>
      <c r="L36" s="113">
        <f t="shared" si="1"/>
        <v>36.04</v>
      </c>
      <c r="M36" s="106"/>
    </row>
    <row r="37" spans="1:13" ht="12.75" customHeight="1">
      <c r="A37" s="102"/>
      <c r="B37" s="109">
        <f>'Tax Invoice'!D33</f>
        <v>4</v>
      </c>
      <c r="C37" s="119" t="s">
        <v>142</v>
      </c>
      <c r="D37" s="115" t="s">
        <v>204</v>
      </c>
      <c r="E37" s="123" t="s">
        <v>143</v>
      </c>
      <c r="F37" s="115" t="s">
        <v>144</v>
      </c>
      <c r="G37" s="171"/>
      <c r="H37" s="172"/>
      <c r="I37" s="116" t="s">
        <v>145</v>
      </c>
      <c r="J37" s="111">
        <f t="shared" si="0"/>
        <v>47.43</v>
      </c>
      <c r="K37" s="111">
        <v>47.43</v>
      </c>
      <c r="L37" s="113">
        <f t="shared" si="1"/>
        <v>189.72</v>
      </c>
      <c r="M37" s="106"/>
    </row>
    <row r="38" spans="1:13" ht="12.75" customHeight="1">
      <c r="A38" s="102"/>
      <c r="B38" s="109">
        <f>'Tax Invoice'!D34</f>
        <v>12</v>
      </c>
      <c r="C38" s="119" t="s">
        <v>146</v>
      </c>
      <c r="D38" s="115" t="s">
        <v>205</v>
      </c>
      <c r="E38" s="123" t="s">
        <v>147</v>
      </c>
      <c r="F38" s="115" t="s">
        <v>148</v>
      </c>
      <c r="G38" s="171" t="s">
        <v>137</v>
      </c>
      <c r="H38" s="172"/>
      <c r="I38" s="116" t="s">
        <v>149</v>
      </c>
      <c r="J38" s="111">
        <f t="shared" si="0"/>
        <v>229.45</v>
      </c>
      <c r="K38" s="111">
        <v>229.45</v>
      </c>
      <c r="L38" s="113">
        <f t="shared" si="1"/>
        <v>2753.3999999999996</v>
      </c>
      <c r="M38" s="106"/>
    </row>
    <row r="39" spans="1:13" ht="12.75" customHeight="1">
      <c r="A39" s="102"/>
      <c r="B39" s="109">
        <f>'Tax Invoice'!D35</f>
        <v>4</v>
      </c>
      <c r="C39" s="119" t="s">
        <v>150</v>
      </c>
      <c r="D39" s="115" t="s">
        <v>150</v>
      </c>
      <c r="E39" s="123" t="s">
        <v>151</v>
      </c>
      <c r="F39" s="115" t="s">
        <v>152</v>
      </c>
      <c r="G39" s="171"/>
      <c r="H39" s="172"/>
      <c r="I39" s="116" t="s">
        <v>153</v>
      </c>
      <c r="J39" s="111">
        <f t="shared" si="0"/>
        <v>5.88</v>
      </c>
      <c r="K39" s="111">
        <v>5.88</v>
      </c>
      <c r="L39" s="113">
        <f t="shared" si="1"/>
        <v>23.52</v>
      </c>
      <c r="M39" s="106"/>
    </row>
    <row r="40" spans="1:13" ht="24" customHeight="1">
      <c r="A40" s="102"/>
      <c r="B40" s="109">
        <f>'Tax Invoice'!D36</f>
        <v>2</v>
      </c>
      <c r="C40" s="119" t="s">
        <v>154</v>
      </c>
      <c r="D40" s="115" t="s">
        <v>154</v>
      </c>
      <c r="E40" s="123" t="s">
        <v>155</v>
      </c>
      <c r="F40" s="115" t="s">
        <v>156</v>
      </c>
      <c r="G40" s="171"/>
      <c r="H40" s="172"/>
      <c r="I40" s="116" t="s">
        <v>157</v>
      </c>
      <c r="J40" s="111">
        <f t="shared" si="0"/>
        <v>5.15</v>
      </c>
      <c r="K40" s="111">
        <v>5.15</v>
      </c>
      <c r="L40" s="113">
        <f t="shared" si="1"/>
        <v>10.3</v>
      </c>
      <c r="M40" s="106"/>
    </row>
    <row r="41" spans="1:13" ht="24" customHeight="1">
      <c r="A41" s="102"/>
      <c r="B41" s="109">
        <f>'Tax Invoice'!D37</f>
        <v>8</v>
      </c>
      <c r="C41" s="119" t="s">
        <v>158</v>
      </c>
      <c r="D41" s="115" t="s">
        <v>158</v>
      </c>
      <c r="E41" s="123" t="s">
        <v>159</v>
      </c>
      <c r="F41" s="115" t="s">
        <v>124</v>
      </c>
      <c r="G41" s="171" t="s">
        <v>137</v>
      </c>
      <c r="H41" s="172"/>
      <c r="I41" s="116" t="s">
        <v>160</v>
      </c>
      <c r="J41" s="111">
        <f t="shared" si="0"/>
        <v>25.37</v>
      </c>
      <c r="K41" s="111">
        <v>25.37</v>
      </c>
      <c r="L41" s="113">
        <f t="shared" si="1"/>
        <v>202.96</v>
      </c>
      <c r="M41" s="106"/>
    </row>
    <row r="42" spans="1:13" ht="24" customHeight="1">
      <c r="A42" s="102"/>
      <c r="B42" s="109">
        <f>'Tax Invoice'!D38</f>
        <v>4</v>
      </c>
      <c r="C42" s="119" t="s">
        <v>161</v>
      </c>
      <c r="D42" s="115" t="s">
        <v>206</v>
      </c>
      <c r="E42" s="123" t="s">
        <v>162</v>
      </c>
      <c r="F42" s="115" t="s">
        <v>133</v>
      </c>
      <c r="G42" s="171"/>
      <c r="H42" s="172"/>
      <c r="I42" s="116" t="s">
        <v>163</v>
      </c>
      <c r="J42" s="111">
        <f t="shared" si="0"/>
        <v>36.4</v>
      </c>
      <c r="K42" s="111">
        <v>36.4</v>
      </c>
      <c r="L42" s="113">
        <f t="shared" si="1"/>
        <v>145.6</v>
      </c>
      <c r="M42" s="106"/>
    </row>
    <row r="43" spans="1:13" ht="24" customHeight="1">
      <c r="A43" s="102"/>
      <c r="B43" s="109">
        <f>'Tax Invoice'!D39</f>
        <v>6</v>
      </c>
      <c r="C43" s="119" t="s">
        <v>164</v>
      </c>
      <c r="D43" s="115" t="s">
        <v>164</v>
      </c>
      <c r="E43" s="123" t="s">
        <v>165</v>
      </c>
      <c r="F43" s="115" t="s">
        <v>124</v>
      </c>
      <c r="G43" s="171"/>
      <c r="H43" s="172"/>
      <c r="I43" s="116" t="s">
        <v>166</v>
      </c>
      <c r="J43" s="111">
        <f t="shared" si="0"/>
        <v>36.4</v>
      </c>
      <c r="K43" s="111">
        <v>36.4</v>
      </c>
      <c r="L43" s="113">
        <f t="shared" si="1"/>
        <v>218.39999999999998</v>
      </c>
      <c r="M43" s="106"/>
    </row>
    <row r="44" spans="1:13" ht="24" customHeight="1">
      <c r="A44" s="102"/>
      <c r="B44" s="109">
        <f>'Tax Invoice'!D40</f>
        <v>4</v>
      </c>
      <c r="C44" s="119" t="s">
        <v>164</v>
      </c>
      <c r="D44" s="115" t="s">
        <v>164</v>
      </c>
      <c r="E44" s="123" t="s">
        <v>167</v>
      </c>
      <c r="F44" s="115" t="s">
        <v>168</v>
      </c>
      <c r="G44" s="171"/>
      <c r="H44" s="172"/>
      <c r="I44" s="116" t="s">
        <v>166</v>
      </c>
      <c r="J44" s="111">
        <f t="shared" si="0"/>
        <v>36.4</v>
      </c>
      <c r="K44" s="111">
        <v>36.4</v>
      </c>
      <c r="L44" s="113">
        <f t="shared" si="1"/>
        <v>145.6</v>
      </c>
      <c r="M44" s="106"/>
    </row>
    <row r="45" spans="1:13" ht="12.75" customHeight="1">
      <c r="A45" s="102"/>
      <c r="B45" s="109">
        <f>'Tax Invoice'!D41</f>
        <v>2</v>
      </c>
      <c r="C45" s="119" t="s">
        <v>169</v>
      </c>
      <c r="D45" s="115" t="s">
        <v>169</v>
      </c>
      <c r="E45" s="123" t="s">
        <v>170</v>
      </c>
      <c r="F45" s="115" t="s">
        <v>128</v>
      </c>
      <c r="G45" s="171"/>
      <c r="H45" s="172"/>
      <c r="I45" s="116" t="s">
        <v>171</v>
      </c>
      <c r="J45" s="111">
        <f t="shared" si="0"/>
        <v>36.4</v>
      </c>
      <c r="K45" s="111">
        <v>36.4</v>
      </c>
      <c r="L45" s="113">
        <f t="shared" si="1"/>
        <v>72.8</v>
      </c>
      <c r="M45" s="106"/>
    </row>
    <row r="46" spans="1:13" ht="12.75" customHeight="1">
      <c r="A46" s="102"/>
      <c r="B46" s="109">
        <f>'Tax Invoice'!D42</f>
        <v>8</v>
      </c>
      <c r="C46" s="119" t="s">
        <v>169</v>
      </c>
      <c r="D46" s="115" t="s">
        <v>169</v>
      </c>
      <c r="E46" s="123" t="s">
        <v>172</v>
      </c>
      <c r="F46" s="115" t="s">
        <v>133</v>
      </c>
      <c r="G46" s="171"/>
      <c r="H46" s="172"/>
      <c r="I46" s="116" t="s">
        <v>171</v>
      </c>
      <c r="J46" s="111">
        <f t="shared" si="0"/>
        <v>36.4</v>
      </c>
      <c r="K46" s="111">
        <v>36.4</v>
      </c>
      <c r="L46" s="113">
        <f t="shared" si="1"/>
        <v>291.2</v>
      </c>
      <c r="M46" s="106"/>
    </row>
    <row r="47" spans="1:13" ht="12.75" customHeight="1">
      <c r="A47" s="102"/>
      <c r="B47" s="109">
        <f>'Tax Invoice'!D43</f>
        <v>8</v>
      </c>
      <c r="C47" s="119" t="s">
        <v>169</v>
      </c>
      <c r="D47" s="115" t="s">
        <v>169</v>
      </c>
      <c r="E47" s="123" t="s">
        <v>173</v>
      </c>
      <c r="F47" s="115" t="s">
        <v>174</v>
      </c>
      <c r="G47" s="171"/>
      <c r="H47" s="172"/>
      <c r="I47" s="116" t="s">
        <v>171</v>
      </c>
      <c r="J47" s="111">
        <f t="shared" si="0"/>
        <v>36.4</v>
      </c>
      <c r="K47" s="111">
        <v>36.4</v>
      </c>
      <c r="L47" s="113">
        <f t="shared" si="1"/>
        <v>291.2</v>
      </c>
      <c r="M47" s="106"/>
    </row>
    <row r="48" spans="1:13" ht="12.75" customHeight="1">
      <c r="A48" s="102"/>
      <c r="B48" s="109">
        <f>'Tax Invoice'!D44</f>
        <v>4</v>
      </c>
      <c r="C48" s="119" t="s">
        <v>169</v>
      </c>
      <c r="D48" s="115" t="s">
        <v>169</v>
      </c>
      <c r="E48" s="123" t="s">
        <v>175</v>
      </c>
      <c r="F48" s="115" t="s">
        <v>176</v>
      </c>
      <c r="G48" s="171"/>
      <c r="H48" s="172"/>
      <c r="I48" s="116" t="s">
        <v>171</v>
      </c>
      <c r="J48" s="111">
        <f t="shared" si="0"/>
        <v>36.4</v>
      </c>
      <c r="K48" s="111">
        <v>36.4</v>
      </c>
      <c r="L48" s="113">
        <f t="shared" si="1"/>
        <v>145.6</v>
      </c>
      <c r="M48" s="106"/>
    </row>
    <row r="49" spans="1:13" ht="12.75" customHeight="1">
      <c r="A49" s="102"/>
      <c r="B49" s="109">
        <f>'Tax Invoice'!D45</f>
        <v>4</v>
      </c>
      <c r="C49" s="119" t="s">
        <v>169</v>
      </c>
      <c r="D49" s="115" t="s">
        <v>169</v>
      </c>
      <c r="E49" s="123" t="s">
        <v>177</v>
      </c>
      <c r="F49" s="115" t="s">
        <v>152</v>
      </c>
      <c r="G49" s="171"/>
      <c r="H49" s="172"/>
      <c r="I49" s="116" t="s">
        <v>171</v>
      </c>
      <c r="J49" s="111">
        <f t="shared" si="0"/>
        <v>36.4</v>
      </c>
      <c r="K49" s="111">
        <v>36.4</v>
      </c>
      <c r="L49" s="113">
        <f t="shared" si="1"/>
        <v>145.6</v>
      </c>
      <c r="M49" s="106"/>
    </row>
    <row r="50" spans="1:13" ht="24" customHeight="1">
      <c r="A50" s="102"/>
      <c r="B50" s="109">
        <f>'Tax Invoice'!D46</f>
        <v>1</v>
      </c>
      <c r="C50" s="119" t="s">
        <v>178</v>
      </c>
      <c r="D50" s="115" t="s">
        <v>178</v>
      </c>
      <c r="E50" s="123" t="s">
        <v>179</v>
      </c>
      <c r="F50" s="115" t="s">
        <v>124</v>
      </c>
      <c r="G50" s="171" t="s">
        <v>180</v>
      </c>
      <c r="H50" s="172"/>
      <c r="I50" s="116" t="s">
        <v>181</v>
      </c>
      <c r="J50" s="111">
        <f t="shared" si="0"/>
        <v>65.08</v>
      </c>
      <c r="K50" s="111">
        <v>65.08</v>
      </c>
      <c r="L50" s="113">
        <f t="shared" si="1"/>
        <v>65.08</v>
      </c>
      <c r="M50" s="106"/>
    </row>
    <row r="51" spans="1:13" ht="24" customHeight="1">
      <c r="A51" s="102"/>
      <c r="B51" s="109">
        <f>'Tax Invoice'!D47</f>
        <v>4</v>
      </c>
      <c r="C51" s="119" t="s">
        <v>182</v>
      </c>
      <c r="D51" s="115" t="s">
        <v>182</v>
      </c>
      <c r="E51" s="123" t="s">
        <v>183</v>
      </c>
      <c r="F51" s="115" t="s">
        <v>124</v>
      </c>
      <c r="G51" s="171" t="s">
        <v>184</v>
      </c>
      <c r="H51" s="172"/>
      <c r="I51" s="116" t="s">
        <v>185</v>
      </c>
      <c r="J51" s="111">
        <f t="shared" si="0"/>
        <v>54.05</v>
      </c>
      <c r="K51" s="111">
        <v>54.05</v>
      </c>
      <c r="L51" s="113">
        <f t="shared" si="1"/>
        <v>216.2</v>
      </c>
      <c r="M51" s="106"/>
    </row>
    <row r="52" spans="1:13" ht="24" customHeight="1">
      <c r="A52" s="102"/>
      <c r="B52" s="109">
        <f>'Tax Invoice'!D48</f>
        <v>4</v>
      </c>
      <c r="C52" s="119" t="s">
        <v>186</v>
      </c>
      <c r="D52" s="115" t="s">
        <v>186</v>
      </c>
      <c r="E52" s="123" t="s">
        <v>187</v>
      </c>
      <c r="F52" s="115" t="s">
        <v>124</v>
      </c>
      <c r="G52" s="171" t="s">
        <v>184</v>
      </c>
      <c r="H52" s="172"/>
      <c r="I52" s="116" t="s">
        <v>188</v>
      </c>
      <c r="J52" s="111">
        <f t="shared" si="0"/>
        <v>57.36</v>
      </c>
      <c r="K52" s="111">
        <v>57.36</v>
      </c>
      <c r="L52" s="113">
        <f t="shared" si="1"/>
        <v>229.44</v>
      </c>
      <c r="M52" s="106"/>
    </row>
    <row r="53" spans="1:13" ht="12.75" customHeight="1">
      <c r="A53" s="102"/>
      <c r="B53" s="109">
        <f>'Tax Invoice'!D49</f>
        <v>4</v>
      </c>
      <c r="C53" s="119" t="s">
        <v>189</v>
      </c>
      <c r="D53" s="115" t="s">
        <v>189</v>
      </c>
      <c r="E53" s="123" t="s">
        <v>190</v>
      </c>
      <c r="F53" s="115" t="s">
        <v>124</v>
      </c>
      <c r="G53" s="171" t="s">
        <v>137</v>
      </c>
      <c r="H53" s="172"/>
      <c r="I53" s="116" t="s">
        <v>191</v>
      </c>
      <c r="J53" s="111">
        <f t="shared" si="0"/>
        <v>54.05</v>
      </c>
      <c r="K53" s="111">
        <v>54.05</v>
      </c>
      <c r="L53" s="113">
        <f t="shared" si="1"/>
        <v>216.2</v>
      </c>
      <c r="M53" s="106"/>
    </row>
    <row r="54" spans="1:13" ht="24" customHeight="1">
      <c r="A54" s="102"/>
      <c r="B54" s="109">
        <f>'Tax Invoice'!D50</f>
        <v>1</v>
      </c>
      <c r="C54" s="119" t="s">
        <v>192</v>
      </c>
      <c r="D54" s="115" t="s">
        <v>192</v>
      </c>
      <c r="E54" s="123" t="s">
        <v>193</v>
      </c>
      <c r="F54" s="115" t="s">
        <v>133</v>
      </c>
      <c r="G54" s="171" t="s">
        <v>194</v>
      </c>
      <c r="H54" s="172"/>
      <c r="I54" s="116" t="s">
        <v>195</v>
      </c>
      <c r="J54" s="111">
        <f t="shared" si="0"/>
        <v>28.68</v>
      </c>
      <c r="K54" s="111">
        <v>28.68</v>
      </c>
      <c r="L54" s="113">
        <f t="shared" si="1"/>
        <v>28.68</v>
      </c>
      <c r="M54" s="106"/>
    </row>
    <row r="55" spans="1:13" ht="24" customHeight="1">
      <c r="A55" s="102"/>
      <c r="B55" s="109">
        <f>'Tax Invoice'!D51</f>
        <v>1</v>
      </c>
      <c r="C55" s="119" t="s">
        <v>196</v>
      </c>
      <c r="D55" s="115" t="s">
        <v>196</v>
      </c>
      <c r="E55" s="123" t="s">
        <v>197</v>
      </c>
      <c r="F55" s="115" t="s">
        <v>104</v>
      </c>
      <c r="G55" s="171"/>
      <c r="H55" s="172"/>
      <c r="I55" s="116" t="s">
        <v>198</v>
      </c>
      <c r="J55" s="111">
        <f t="shared" si="0"/>
        <v>88.25</v>
      </c>
      <c r="K55" s="111">
        <v>88.25</v>
      </c>
      <c r="L55" s="113">
        <f t="shared" si="1"/>
        <v>88.25</v>
      </c>
      <c r="M55" s="106"/>
    </row>
    <row r="56" spans="1:13" ht="24" customHeight="1">
      <c r="A56" s="102"/>
      <c r="B56" s="109">
        <f>'Tax Invoice'!D52</f>
        <v>1</v>
      </c>
      <c r="C56" s="119" t="s">
        <v>196</v>
      </c>
      <c r="D56" s="115" t="s">
        <v>196</v>
      </c>
      <c r="E56" s="123" t="s">
        <v>199</v>
      </c>
      <c r="F56" s="115" t="s">
        <v>109</v>
      </c>
      <c r="G56" s="171"/>
      <c r="H56" s="172"/>
      <c r="I56" s="116" t="s">
        <v>198</v>
      </c>
      <c r="J56" s="111">
        <f t="shared" si="0"/>
        <v>88.25</v>
      </c>
      <c r="K56" s="111">
        <v>88.25</v>
      </c>
      <c r="L56" s="113">
        <f t="shared" si="1"/>
        <v>88.25</v>
      </c>
      <c r="M56" s="106"/>
    </row>
    <row r="57" spans="1:13" ht="24" customHeight="1">
      <c r="A57" s="102"/>
      <c r="B57" s="110">
        <f>'Tax Invoice'!D53</f>
        <v>1</v>
      </c>
      <c r="C57" s="120" t="s">
        <v>200</v>
      </c>
      <c r="D57" s="117" t="s">
        <v>200</v>
      </c>
      <c r="E57" s="124" t="s">
        <v>201</v>
      </c>
      <c r="F57" s="117" t="s">
        <v>202</v>
      </c>
      <c r="G57" s="168" t="s">
        <v>137</v>
      </c>
      <c r="H57" s="169"/>
      <c r="I57" s="118" t="s">
        <v>203</v>
      </c>
      <c r="J57" s="112">
        <f t="shared" si="0"/>
        <v>108.47</v>
      </c>
      <c r="K57" s="112">
        <v>108.47</v>
      </c>
      <c r="L57" s="114">
        <f t="shared" si="1"/>
        <v>108.47</v>
      </c>
      <c r="M57" s="106"/>
    </row>
    <row r="58" spans="1:13" ht="12.75" customHeight="1">
      <c r="A58" s="102"/>
      <c r="B58" s="151">
        <f>SUM(B22:B57)</f>
        <v>199</v>
      </c>
      <c r="C58" s="141" t="s">
        <v>20</v>
      </c>
      <c r="D58" s="141"/>
      <c r="E58" s="141"/>
      <c r="F58" s="141"/>
      <c r="G58" s="141"/>
      <c r="H58" s="141"/>
      <c r="I58" s="141"/>
      <c r="J58" s="147" t="s">
        <v>67</v>
      </c>
      <c r="K58" s="147" t="s">
        <v>67</v>
      </c>
      <c r="L58" s="144">
        <f>SUM(L22:L57)</f>
        <v>6952.1500000000005</v>
      </c>
      <c r="M58" s="106"/>
    </row>
    <row r="59" spans="1:13" ht="12.75" customHeight="1">
      <c r="A59" s="102"/>
      <c r="B59" s="141"/>
      <c r="C59" s="141"/>
      <c r="D59" s="141"/>
      <c r="E59" s="141"/>
      <c r="F59" s="141"/>
      <c r="G59" s="141"/>
      <c r="H59" s="141"/>
      <c r="I59" s="141"/>
      <c r="J59" s="146" t="s">
        <v>59</v>
      </c>
      <c r="K59" s="146" t="s">
        <v>59</v>
      </c>
      <c r="L59" s="144">
        <f>Invoice!K59</f>
        <v>-2780.8600000000006</v>
      </c>
      <c r="M59" s="106"/>
    </row>
    <row r="60" spans="1:13" ht="12.75" customHeight="1" outlineLevel="1">
      <c r="A60" s="102"/>
      <c r="B60" s="141"/>
      <c r="C60" s="141"/>
      <c r="D60" s="141"/>
      <c r="E60" s="141"/>
      <c r="F60" s="141"/>
      <c r="G60" s="141"/>
      <c r="H60" s="141"/>
      <c r="I60" s="141"/>
      <c r="J60" s="147" t="s">
        <v>60</v>
      </c>
      <c r="K60" s="147" t="s">
        <v>60</v>
      </c>
      <c r="L60" s="144">
        <f>Invoice!K60</f>
        <v>0</v>
      </c>
      <c r="M60" s="106"/>
    </row>
    <row r="61" spans="1:13" ht="12.75" customHeight="1">
      <c r="A61" s="102"/>
      <c r="B61" s="141"/>
      <c r="C61" s="141"/>
      <c r="D61" s="141"/>
      <c r="E61" s="141"/>
      <c r="F61" s="141"/>
      <c r="G61" s="141"/>
      <c r="H61" s="141"/>
      <c r="I61" s="141"/>
      <c r="J61" s="147" t="s">
        <v>68</v>
      </c>
      <c r="K61" s="147" t="s">
        <v>68</v>
      </c>
      <c r="L61" s="144">
        <f>SUM(L58:L60)</f>
        <v>4171.29</v>
      </c>
      <c r="M61" s="106"/>
    </row>
    <row r="62" spans="1:13" ht="12.75" customHeight="1">
      <c r="A62" s="6"/>
      <c r="B62" s="7"/>
      <c r="C62" s="7"/>
      <c r="D62" s="7"/>
      <c r="E62" s="7"/>
      <c r="F62" s="7"/>
      <c r="G62" s="7"/>
      <c r="H62" s="7"/>
      <c r="I62" s="7" t="s">
        <v>207</v>
      </c>
      <c r="J62" s="7"/>
      <c r="K62" s="7"/>
      <c r="L62" s="7"/>
      <c r="M62" s="8"/>
    </row>
    <row r="63" spans="1:13" ht="12.75" customHeight="1"/>
    <row r="64" spans="1:13" ht="12.75" customHeight="1"/>
    <row r="65" ht="12.75" customHeight="1"/>
    <row r="66" ht="12.75" customHeight="1"/>
    <row r="67" ht="12.75" customHeight="1"/>
    <row r="68" ht="12.75" customHeight="1"/>
    <row r="69" ht="12.75" customHeight="1"/>
  </sheetData>
  <mergeCells count="42"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  <mergeCell ref="L6:L7"/>
    <mergeCell ref="L10:L11"/>
    <mergeCell ref="L14:L15"/>
    <mergeCell ref="G20:H20"/>
    <mergeCell ref="G21:H21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6:H56"/>
    <mergeCell ref="G57:H57"/>
    <mergeCell ref="G51:H51"/>
    <mergeCell ref="G52:H52"/>
    <mergeCell ref="G53:H53"/>
    <mergeCell ref="G54:H54"/>
    <mergeCell ref="G55:H55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6952.1500000000005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45447</v>
      </c>
      <c r="H3" s="152"/>
      <c r="N3" s="15">
        <v>6952.1500000000005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36.49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39.61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100" t="s">
        <v>73</v>
      </c>
      <c r="F13" s="35" t="str">
        <f>'Copy paste to Here'!B13</f>
        <v>10500 Bang Rak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46.5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23.98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26.56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22.28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84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Bio - Flex nose stud, 20g (0.8mm) with a 2.5mm round top with bezel set SwarovskiⓇ crystalCrystal Color: Clear</v>
      </c>
      <c r="B18" s="49" t="str">
        <f>'Copy paste to Here'!C22</f>
        <v>ANSBC25</v>
      </c>
      <c r="C18" s="50" t="s">
        <v>102</v>
      </c>
      <c r="D18" s="50">
        <f>Invoice!B22</f>
        <v>11</v>
      </c>
      <c r="E18" s="51">
        <f>'Shipping Invoice'!K22*$N$1</f>
        <v>12.5</v>
      </c>
      <c r="F18" s="51">
        <f>D18*E18</f>
        <v>137.5</v>
      </c>
      <c r="G18" s="52">
        <f>E18*$E$14</f>
        <v>12.5</v>
      </c>
      <c r="H18" s="53">
        <f>D18*G18</f>
        <v>137.5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stud, 20g (0.8mm) with a 2.5mm round top with bezel set SwarovskiⓇ crystalCrystal Color: AB</v>
      </c>
      <c r="B19" s="49" t="str">
        <f>'Copy paste to Here'!C23</f>
        <v>ANSBC25</v>
      </c>
      <c r="C19" s="50" t="s">
        <v>102</v>
      </c>
      <c r="D19" s="50">
        <f>Invoice!B23</f>
        <v>7</v>
      </c>
      <c r="E19" s="51">
        <f>'Shipping Invoice'!K23*$N$1</f>
        <v>12.5</v>
      </c>
      <c r="F19" s="51">
        <f t="shared" ref="F19:F82" si="0">D19*E19</f>
        <v>87.5</v>
      </c>
      <c r="G19" s="52">
        <f t="shared" ref="G19:G82" si="1">E19*$E$14</f>
        <v>12.5</v>
      </c>
      <c r="H19" s="55">
        <f t="shared" ref="H19:H82" si="2">D19*G19</f>
        <v>87.5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stud, 20g (0.8mm) with a 2.5mm round top with bezel set SwarovskiⓇ crystalCrystal Color: Rose</v>
      </c>
      <c r="B20" s="49" t="str">
        <f>'Copy paste to Here'!C24</f>
        <v>ANSBC25</v>
      </c>
      <c r="C20" s="50" t="s">
        <v>102</v>
      </c>
      <c r="D20" s="50">
        <f>Invoice!B24</f>
        <v>7</v>
      </c>
      <c r="E20" s="51">
        <f>'Shipping Invoice'!K24*$N$1</f>
        <v>12.5</v>
      </c>
      <c r="F20" s="51">
        <f t="shared" si="0"/>
        <v>87.5</v>
      </c>
      <c r="G20" s="52">
        <f t="shared" si="1"/>
        <v>12.5</v>
      </c>
      <c r="H20" s="55">
        <f t="shared" si="2"/>
        <v>87.5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stud, 20g (0.8mm) with a 2.5mm round top with bezel set SwarovskiⓇ crystalCrystal Color: Light Sapphire</v>
      </c>
      <c r="B21" s="49" t="str">
        <f>'Copy paste to Here'!C25</f>
        <v>ANSBC25</v>
      </c>
      <c r="C21" s="50" t="s">
        <v>102</v>
      </c>
      <c r="D21" s="50">
        <f>Invoice!B25</f>
        <v>1</v>
      </c>
      <c r="E21" s="51">
        <f>'Shipping Invoice'!K25*$N$1</f>
        <v>12.5</v>
      </c>
      <c r="F21" s="51">
        <f t="shared" si="0"/>
        <v>12.5</v>
      </c>
      <c r="G21" s="52">
        <f t="shared" si="1"/>
        <v>12.5</v>
      </c>
      <c r="H21" s="55">
        <f t="shared" si="2"/>
        <v>12.5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Sapphire</v>
      </c>
      <c r="B22" s="49" t="str">
        <f>'Copy paste to Here'!C26</f>
        <v>ANSBC25</v>
      </c>
      <c r="C22" s="50" t="s">
        <v>102</v>
      </c>
      <c r="D22" s="50">
        <f>Invoice!B26</f>
        <v>9</v>
      </c>
      <c r="E22" s="51">
        <f>'Shipping Invoice'!K26*$N$1</f>
        <v>12.5</v>
      </c>
      <c r="F22" s="51">
        <f t="shared" si="0"/>
        <v>112.5</v>
      </c>
      <c r="G22" s="52">
        <f t="shared" si="1"/>
        <v>12.5</v>
      </c>
      <c r="H22" s="55">
        <f t="shared" si="2"/>
        <v>112.5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Aquamarine</v>
      </c>
      <c r="B23" s="49" t="str">
        <f>'Copy paste to Here'!C27</f>
        <v>ANSBC25</v>
      </c>
      <c r="C23" s="50" t="s">
        <v>102</v>
      </c>
      <c r="D23" s="50">
        <f>Invoice!B27</f>
        <v>9</v>
      </c>
      <c r="E23" s="51">
        <f>'Shipping Invoice'!K27*$N$1</f>
        <v>12.5</v>
      </c>
      <c r="F23" s="51">
        <f t="shared" si="0"/>
        <v>112.5</v>
      </c>
      <c r="G23" s="52">
        <f t="shared" si="1"/>
        <v>12.5</v>
      </c>
      <c r="H23" s="55">
        <f t="shared" si="2"/>
        <v>112.5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Blue Zircon</v>
      </c>
      <c r="B24" s="49" t="str">
        <f>'Copy paste to Here'!C28</f>
        <v>ANSBC25</v>
      </c>
      <c r="C24" s="50" t="s">
        <v>102</v>
      </c>
      <c r="D24" s="50">
        <f>Invoice!B28</f>
        <v>2</v>
      </c>
      <c r="E24" s="51">
        <f>'Shipping Invoice'!K28*$N$1</f>
        <v>12.5</v>
      </c>
      <c r="F24" s="51">
        <f t="shared" si="0"/>
        <v>25</v>
      </c>
      <c r="G24" s="52">
        <f t="shared" si="1"/>
        <v>12.5</v>
      </c>
      <c r="H24" s="55">
        <f t="shared" si="2"/>
        <v>25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Amethyst</v>
      </c>
      <c r="B25" s="49" t="str">
        <f>'Copy paste to Here'!C29</f>
        <v>ANSBC25</v>
      </c>
      <c r="C25" s="50" t="s">
        <v>102</v>
      </c>
      <c r="D25" s="50">
        <f>Invoice!B29</f>
        <v>5</v>
      </c>
      <c r="E25" s="51">
        <f>'Shipping Invoice'!K29*$N$1</f>
        <v>12.5</v>
      </c>
      <c r="F25" s="51">
        <f t="shared" si="0"/>
        <v>62.5</v>
      </c>
      <c r="G25" s="52">
        <f t="shared" si="1"/>
        <v>12.5</v>
      </c>
      <c r="H25" s="55">
        <f t="shared" si="2"/>
        <v>62.5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Bio - Flex nose stud, 20g (0.8mm) with a 2.5mm round top with bezel set SwarovskiⓇ crystalCrystal Color: Fuchsia</v>
      </c>
      <c r="B26" s="49" t="str">
        <f>'Copy paste to Here'!C30</f>
        <v>ANSBC25</v>
      </c>
      <c r="C26" s="50" t="s">
        <v>102</v>
      </c>
      <c r="D26" s="50">
        <f>Invoice!B30</f>
        <v>5</v>
      </c>
      <c r="E26" s="51">
        <f>'Shipping Invoice'!K30*$N$1</f>
        <v>12.5</v>
      </c>
      <c r="F26" s="51">
        <f t="shared" si="0"/>
        <v>62.5</v>
      </c>
      <c r="G26" s="52">
        <f t="shared" si="1"/>
        <v>12.5</v>
      </c>
      <c r="H26" s="55">
        <f t="shared" si="2"/>
        <v>62.5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316L steel eyebrow barbell, 16g (1.2mm) with two 3mm ballsLength: 8mm</v>
      </c>
      <c r="B27" s="49" t="str">
        <f>'Copy paste to Here'!C31</f>
        <v>BBEB</v>
      </c>
      <c r="C27" s="50" t="s">
        <v>122</v>
      </c>
      <c r="D27" s="50">
        <f>Invoice!B31</f>
        <v>18</v>
      </c>
      <c r="E27" s="51">
        <f>'Shipping Invoice'!K31*$N$1</f>
        <v>5.88</v>
      </c>
      <c r="F27" s="51">
        <f t="shared" si="0"/>
        <v>105.84</v>
      </c>
      <c r="G27" s="52">
        <f t="shared" si="1"/>
        <v>5.88</v>
      </c>
      <c r="H27" s="55">
        <f t="shared" si="2"/>
        <v>105.84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316L steel eyebrow barbell, 16g (1.2mm) with two 3mm conesLength: 7mm</v>
      </c>
      <c r="B28" s="49" t="str">
        <f>'Copy paste to Here'!C32</f>
        <v>BBECN</v>
      </c>
      <c r="C28" s="50" t="s">
        <v>126</v>
      </c>
      <c r="D28" s="50">
        <f>Invoice!B32</f>
        <v>8</v>
      </c>
      <c r="E28" s="51">
        <f>'Shipping Invoice'!K32*$N$1</f>
        <v>5.88</v>
      </c>
      <c r="F28" s="51">
        <f t="shared" si="0"/>
        <v>47.04</v>
      </c>
      <c r="G28" s="52">
        <f t="shared" si="1"/>
        <v>5.88</v>
      </c>
      <c r="H28" s="55">
        <f t="shared" si="2"/>
        <v>47.04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316L steel eyebrow barbell, 16g (1.2mm) with two 3mm conesLength: 8mm</v>
      </c>
      <c r="B29" s="49" t="str">
        <f>'Copy paste to Here'!C33</f>
        <v>BBECN</v>
      </c>
      <c r="C29" s="50" t="s">
        <v>126</v>
      </c>
      <c r="D29" s="50">
        <f>Invoice!B33</f>
        <v>12</v>
      </c>
      <c r="E29" s="51">
        <f>'Shipping Invoice'!K33*$N$1</f>
        <v>5.88</v>
      </c>
      <c r="F29" s="51">
        <f t="shared" si="0"/>
        <v>70.56</v>
      </c>
      <c r="G29" s="52">
        <f t="shared" si="1"/>
        <v>5.88</v>
      </c>
      <c r="H29" s="55">
        <f t="shared" si="2"/>
        <v>70.56</v>
      </c>
    </row>
    <row r="30" spans="1:13" s="54" customFormat="1" ht="38.25">
      <c r="A30" s="48" t="str">
        <f>IF(LEN('Copy paste to Here'!G34) &gt; 5, CONCATENATE('Copy paste to Here'!G34, 'Copy paste to Here'!D34, 'Copy paste to Here'!E34), "Empty Cell")</f>
        <v>Surgical steel eyebrow banana, 18g (1mm) with two 3mm conesLength: 10mm</v>
      </c>
      <c r="B30" s="49" t="str">
        <f>'Copy paste to Here'!C34</f>
        <v>BN18CN3</v>
      </c>
      <c r="C30" s="50" t="s">
        <v>131</v>
      </c>
      <c r="D30" s="50">
        <f>Invoice!B34</f>
        <v>4</v>
      </c>
      <c r="E30" s="51">
        <f>'Shipping Invoice'!K34*$N$1</f>
        <v>8.4600000000000009</v>
      </c>
      <c r="F30" s="51">
        <f t="shared" si="0"/>
        <v>33.840000000000003</v>
      </c>
      <c r="G30" s="52">
        <f t="shared" si="1"/>
        <v>8.4600000000000009</v>
      </c>
      <c r="H30" s="55">
        <f t="shared" si="2"/>
        <v>33.840000000000003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Anodized surgical steel circular barbell, 14g (1.6mm) with two 4mm ballsLength: 10mmColor: Black</v>
      </c>
      <c r="B31" s="49" t="str">
        <f>'Copy paste to Here'!C35</f>
        <v>CBTB4</v>
      </c>
      <c r="C31" s="50" t="s">
        <v>135</v>
      </c>
      <c r="D31" s="50">
        <f>Invoice!B35</f>
        <v>12</v>
      </c>
      <c r="E31" s="51">
        <f>'Shipping Invoice'!K35*$N$1</f>
        <v>23.53</v>
      </c>
      <c r="F31" s="51">
        <f t="shared" si="0"/>
        <v>282.36</v>
      </c>
      <c r="G31" s="52">
        <f t="shared" si="1"/>
        <v>23.53</v>
      </c>
      <c r="H31" s="55">
        <f t="shared" si="2"/>
        <v>282.36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Surgical steel flat back nose ring hoop, 0.8mm (20g)Length: 8mm</v>
      </c>
      <c r="B32" s="49" t="str">
        <f>'Copy paste to Here'!C36</f>
        <v>CLNS20</v>
      </c>
      <c r="C32" s="50" t="s">
        <v>139</v>
      </c>
      <c r="D32" s="50">
        <f>Invoice!B36</f>
        <v>2</v>
      </c>
      <c r="E32" s="51">
        <f>'Shipping Invoice'!K36*$N$1</f>
        <v>18.02</v>
      </c>
      <c r="F32" s="51">
        <f t="shared" si="0"/>
        <v>36.04</v>
      </c>
      <c r="G32" s="52">
        <f t="shared" si="1"/>
        <v>18.02</v>
      </c>
      <c r="H32" s="55">
        <f t="shared" si="2"/>
        <v>36.04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Black acrylic screw-fit flesh tunnel with rainbow color logoGauge: 10mm</v>
      </c>
      <c r="B33" s="49" t="str">
        <f>'Copy paste to Here'!C37</f>
        <v>FTAB</v>
      </c>
      <c r="C33" s="50" t="s">
        <v>204</v>
      </c>
      <c r="D33" s="50">
        <f>Invoice!B37</f>
        <v>4</v>
      </c>
      <c r="E33" s="51">
        <f>'Shipping Invoice'!K37*$N$1</f>
        <v>47.43</v>
      </c>
      <c r="F33" s="51">
        <f t="shared" si="0"/>
        <v>189.72</v>
      </c>
      <c r="G33" s="52">
        <f t="shared" si="1"/>
        <v>47.43</v>
      </c>
      <c r="H33" s="55">
        <f t="shared" si="2"/>
        <v>189.72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PVD plated surgical steel screw-fit flesh tunnelGauge: 25mmColor: Black</v>
      </c>
      <c r="B34" s="49" t="str">
        <f>'Copy paste to Here'!C38</f>
        <v>FTPG</v>
      </c>
      <c r="C34" s="50" t="s">
        <v>205</v>
      </c>
      <c r="D34" s="50">
        <f>Invoice!B38</f>
        <v>12</v>
      </c>
      <c r="E34" s="51">
        <f>'Shipping Invoice'!K38*$N$1</f>
        <v>229.45</v>
      </c>
      <c r="F34" s="51">
        <f t="shared" si="0"/>
        <v>2753.3999999999996</v>
      </c>
      <c r="G34" s="52">
        <f t="shared" si="1"/>
        <v>229.45</v>
      </c>
      <c r="H34" s="55">
        <f t="shared" si="2"/>
        <v>2753.3999999999996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Surgical steel labret, 14g (1.6mm) with a 4mm ballLength: 16mm</v>
      </c>
      <c r="B35" s="49" t="str">
        <f>'Copy paste to Here'!C39</f>
        <v>LBB4</v>
      </c>
      <c r="C35" s="50" t="s">
        <v>150</v>
      </c>
      <c r="D35" s="50">
        <f>Invoice!B39</f>
        <v>4</v>
      </c>
      <c r="E35" s="51">
        <f>'Shipping Invoice'!K39*$N$1</f>
        <v>5.88</v>
      </c>
      <c r="F35" s="51">
        <f t="shared" si="0"/>
        <v>23.52</v>
      </c>
      <c r="G35" s="52">
        <f t="shared" si="1"/>
        <v>5.88</v>
      </c>
      <c r="H35" s="55">
        <f t="shared" si="2"/>
        <v>23.52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Clear acrylic flexible nose bone retainer, 22g (0.6mm) and 20g (0.8mm) with 2mm flat disk shaped topGauge: 0.8mm</v>
      </c>
      <c r="B36" s="49" t="str">
        <f>'Copy paste to Here'!C40</f>
        <v>NBRTD</v>
      </c>
      <c r="C36" s="50" t="s">
        <v>154</v>
      </c>
      <c r="D36" s="50">
        <f>Invoice!B40</f>
        <v>2</v>
      </c>
      <c r="E36" s="51">
        <f>'Shipping Invoice'!K40*$N$1</f>
        <v>5.15</v>
      </c>
      <c r="F36" s="51">
        <f t="shared" si="0"/>
        <v>10.3</v>
      </c>
      <c r="G36" s="52">
        <f t="shared" si="1"/>
        <v>5.15</v>
      </c>
      <c r="H36" s="55">
        <f t="shared" si="2"/>
        <v>10.3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Premium PVD plated surgical steel eyebrow spiral, 16g (1.2mm) with two 3mm conesLength: 8mmColor: Black</v>
      </c>
      <c r="B37" s="49" t="str">
        <f>'Copy paste to Here'!C41</f>
        <v>SPETCN</v>
      </c>
      <c r="C37" s="50" t="s">
        <v>158</v>
      </c>
      <c r="D37" s="50">
        <f>Invoice!B41</f>
        <v>8</v>
      </c>
      <c r="E37" s="51">
        <f>'Shipping Invoice'!K41*$N$1</f>
        <v>25.37</v>
      </c>
      <c r="F37" s="51">
        <f t="shared" si="0"/>
        <v>202.96</v>
      </c>
      <c r="G37" s="52">
        <f t="shared" si="1"/>
        <v>25.37</v>
      </c>
      <c r="H37" s="55">
        <f t="shared" si="2"/>
        <v>202.96</v>
      </c>
    </row>
    <row r="38" spans="1:8" s="54" customFormat="1" ht="38.25">
      <c r="A38" s="48" t="str">
        <f>IF(LEN('Copy paste to Here'!G42) &gt; 5, CONCATENATE('Copy paste to Here'!G42, 'Copy paste to Here'!D42, 'Copy paste to Here'!E42), "Empty Cell")</f>
        <v>Titanium G23 eyebrow barbell, 16g (1.2mm) with two 3mm ballsLength: 10mm</v>
      </c>
      <c r="B38" s="49" t="str">
        <f>'Copy paste to Here'!C42</f>
        <v>UBBEB</v>
      </c>
      <c r="C38" s="50" t="s">
        <v>206</v>
      </c>
      <c r="D38" s="50">
        <f>Invoice!B42</f>
        <v>4</v>
      </c>
      <c r="E38" s="51">
        <f>'Shipping Invoice'!K42*$N$1</f>
        <v>36.4</v>
      </c>
      <c r="F38" s="51">
        <f t="shared" si="0"/>
        <v>145.6</v>
      </c>
      <c r="G38" s="52">
        <f t="shared" si="1"/>
        <v>36.4</v>
      </c>
      <c r="H38" s="55">
        <f t="shared" si="2"/>
        <v>145.6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Titanium G23 eyebrow banana, 16g (1.2mm) with two 3mm conesLength: 8mm</v>
      </c>
      <c r="B39" s="49" t="str">
        <f>'Copy paste to Here'!C43</f>
        <v>UBNECN</v>
      </c>
      <c r="C39" s="50" t="s">
        <v>164</v>
      </c>
      <c r="D39" s="50">
        <f>Invoice!B43</f>
        <v>6</v>
      </c>
      <c r="E39" s="51">
        <f>'Shipping Invoice'!K43*$N$1</f>
        <v>36.4</v>
      </c>
      <c r="F39" s="51">
        <f t="shared" si="0"/>
        <v>218.39999999999998</v>
      </c>
      <c r="G39" s="52">
        <f t="shared" si="1"/>
        <v>36.4</v>
      </c>
      <c r="H39" s="55">
        <f t="shared" si="2"/>
        <v>218.39999999999998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Titanium G23 eyebrow banana, 16g (1.2mm) with two 3mm conesLength: 9mm</v>
      </c>
      <c r="B40" s="49" t="str">
        <f>'Copy paste to Here'!C44</f>
        <v>UBNECN</v>
      </c>
      <c r="C40" s="50" t="s">
        <v>164</v>
      </c>
      <c r="D40" s="50">
        <f>Invoice!B44</f>
        <v>4</v>
      </c>
      <c r="E40" s="51">
        <f>'Shipping Invoice'!K44*$N$1</f>
        <v>36.4</v>
      </c>
      <c r="F40" s="51">
        <f t="shared" si="0"/>
        <v>145.6</v>
      </c>
      <c r="G40" s="52">
        <f t="shared" si="1"/>
        <v>36.4</v>
      </c>
      <c r="H40" s="55">
        <f t="shared" si="2"/>
        <v>145.6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Titanium G23 labret, 16g (1.2mm) with a 3mm ballLength: 7mm</v>
      </c>
      <c r="B41" s="49" t="str">
        <f>'Copy paste to Here'!C45</f>
        <v>ULBB3</v>
      </c>
      <c r="C41" s="50" t="s">
        <v>169</v>
      </c>
      <c r="D41" s="50">
        <f>Invoice!B45</f>
        <v>2</v>
      </c>
      <c r="E41" s="51">
        <f>'Shipping Invoice'!K45*$N$1</f>
        <v>36.4</v>
      </c>
      <c r="F41" s="51">
        <f t="shared" si="0"/>
        <v>72.8</v>
      </c>
      <c r="G41" s="52">
        <f t="shared" si="1"/>
        <v>36.4</v>
      </c>
      <c r="H41" s="55">
        <f t="shared" si="2"/>
        <v>72.8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Titanium G23 labret, 16g (1.2mm) with a 3mm ballLength: 10mm</v>
      </c>
      <c r="B42" s="49" t="str">
        <f>'Copy paste to Here'!C46</f>
        <v>ULBB3</v>
      </c>
      <c r="C42" s="50" t="s">
        <v>169</v>
      </c>
      <c r="D42" s="50">
        <f>Invoice!B46</f>
        <v>8</v>
      </c>
      <c r="E42" s="51">
        <f>'Shipping Invoice'!K46*$N$1</f>
        <v>36.4</v>
      </c>
      <c r="F42" s="51">
        <f t="shared" si="0"/>
        <v>291.2</v>
      </c>
      <c r="G42" s="52">
        <f t="shared" si="1"/>
        <v>36.4</v>
      </c>
      <c r="H42" s="55">
        <f t="shared" si="2"/>
        <v>291.2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Titanium G23 labret, 16g (1.2mm) with a 3mm ballLength: 11mm</v>
      </c>
      <c r="B43" s="49" t="str">
        <f>'Copy paste to Here'!C47</f>
        <v>ULBB3</v>
      </c>
      <c r="C43" s="50" t="s">
        <v>169</v>
      </c>
      <c r="D43" s="50">
        <f>Invoice!B47</f>
        <v>8</v>
      </c>
      <c r="E43" s="51">
        <f>'Shipping Invoice'!K47*$N$1</f>
        <v>36.4</v>
      </c>
      <c r="F43" s="51">
        <f t="shared" si="0"/>
        <v>291.2</v>
      </c>
      <c r="G43" s="52">
        <f t="shared" si="1"/>
        <v>36.4</v>
      </c>
      <c r="H43" s="55">
        <f t="shared" si="2"/>
        <v>291.2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Titanium G23 labret, 16g (1.2mm) with a 3mm ballLength: 14mm</v>
      </c>
      <c r="B44" s="49" t="str">
        <f>'Copy paste to Here'!C48</f>
        <v>ULBB3</v>
      </c>
      <c r="C44" s="50" t="s">
        <v>169</v>
      </c>
      <c r="D44" s="50">
        <f>Invoice!B48</f>
        <v>4</v>
      </c>
      <c r="E44" s="51">
        <f>'Shipping Invoice'!K48*$N$1</f>
        <v>36.4</v>
      </c>
      <c r="F44" s="51">
        <f t="shared" si="0"/>
        <v>145.6</v>
      </c>
      <c r="G44" s="52">
        <f t="shared" si="1"/>
        <v>36.4</v>
      </c>
      <c r="H44" s="55">
        <f t="shared" si="2"/>
        <v>145.6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Titanium G23 labret, 16g (1.2mm) with a 3mm ballLength: 16mm</v>
      </c>
      <c r="B45" s="49" t="str">
        <f>'Copy paste to Here'!C49</f>
        <v>ULBB3</v>
      </c>
      <c r="C45" s="50" t="s">
        <v>169</v>
      </c>
      <c r="D45" s="50">
        <f>Invoice!B49</f>
        <v>4</v>
      </c>
      <c r="E45" s="51">
        <f>'Shipping Invoice'!K49*$N$1</f>
        <v>36.4</v>
      </c>
      <c r="F45" s="51">
        <f t="shared" si="0"/>
        <v>145.6</v>
      </c>
      <c r="G45" s="52">
        <f t="shared" si="1"/>
        <v>36.4</v>
      </c>
      <c r="H45" s="55">
        <f t="shared" si="2"/>
        <v>145.6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Titanium G23 Spiral, 14g (1.6mm) with two 4mm bezel set jewel ballsLength: 8mmCrystal Color: Jet</v>
      </c>
      <c r="B46" s="49" t="str">
        <f>'Copy paste to Here'!C50</f>
        <v>USPJB4</v>
      </c>
      <c r="C46" s="50" t="s">
        <v>178</v>
      </c>
      <c r="D46" s="50">
        <f>Invoice!B50</f>
        <v>1</v>
      </c>
      <c r="E46" s="51">
        <f>'Shipping Invoice'!K50*$N$1</f>
        <v>65.08</v>
      </c>
      <c r="F46" s="51">
        <f t="shared" si="0"/>
        <v>65.08</v>
      </c>
      <c r="G46" s="52">
        <f t="shared" si="1"/>
        <v>65.08</v>
      </c>
      <c r="H46" s="55">
        <f t="shared" si="2"/>
        <v>65.08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Anodized titanium G23 circular eyebrow barbell, 16g (1.2mm) with 3mm ballsLength: 8mmColor: Light blue</v>
      </c>
      <c r="B47" s="49" t="str">
        <f>'Copy paste to Here'!C51</f>
        <v>UTCBEB</v>
      </c>
      <c r="C47" s="50" t="s">
        <v>182</v>
      </c>
      <c r="D47" s="50">
        <f>Invoice!B51</f>
        <v>4</v>
      </c>
      <c r="E47" s="51">
        <f>'Shipping Invoice'!K51*$N$1</f>
        <v>54.05</v>
      </c>
      <c r="F47" s="51">
        <f t="shared" si="0"/>
        <v>216.2</v>
      </c>
      <c r="G47" s="52">
        <f t="shared" si="1"/>
        <v>54.05</v>
      </c>
      <c r="H47" s="55">
        <f t="shared" si="2"/>
        <v>216.2</v>
      </c>
    </row>
    <row r="48" spans="1:8" s="54" customFormat="1" ht="38.25">
      <c r="A48" s="48" t="str">
        <f>IF((LEN('Copy paste to Here'!G52))&gt;5,((CONCATENATE('Copy paste to Here'!G52," &amp; ",'Copy paste to Here'!D52,"  &amp;  ",'Copy paste to Here'!E52))),"Empty Cell")</f>
        <v>Anodized titanium G23 circular eyebrow barbell, 16g (1.2mm) with 3mm cones &amp; Length: 8mm  &amp;  Color: Light blue</v>
      </c>
      <c r="B48" s="49" t="str">
        <f>'Copy paste to Here'!C52</f>
        <v>UTCBECN</v>
      </c>
      <c r="C48" s="50" t="s">
        <v>186</v>
      </c>
      <c r="D48" s="50">
        <f>Invoice!B52</f>
        <v>4</v>
      </c>
      <c r="E48" s="51">
        <f>'Shipping Invoice'!K52*$N$1</f>
        <v>57.36</v>
      </c>
      <c r="F48" s="51">
        <f t="shared" si="0"/>
        <v>229.44</v>
      </c>
      <c r="G48" s="52">
        <f t="shared" si="1"/>
        <v>57.36</v>
      </c>
      <c r="H48" s="55">
        <f t="shared" si="2"/>
        <v>229.44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>Anodized titanium G23 labret, 16g (1.2mm) with a 3mm ball &amp; Length: 8mm  &amp;  Color: Black</v>
      </c>
      <c r="B49" s="49" t="str">
        <f>'Copy paste to Here'!C53</f>
        <v>UTLBB3</v>
      </c>
      <c r="C49" s="50" t="s">
        <v>189</v>
      </c>
      <c r="D49" s="50">
        <f>Invoice!B53</f>
        <v>4</v>
      </c>
      <c r="E49" s="51">
        <f>'Shipping Invoice'!K53*$N$1</f>
        <v>54.05</v>
      </c>
      <c r="F49" s="51">
        <f t="shared" si="0"/>
        <v>216.2</v>
      </c>
      <c r="G49" s="52">
        <f t="shared" si="1"/>
        <v>54.05</v>
      </c>
      <c r="H49" s="55">
        <f t="shared" si="2"/>
        <v>216.2</v>
      </c>
    </row>
    <row r="50" spans="1:8" s="54" customFormat="1" ht="38.25">
      <c r="A50" s="48" t="str">
        <f>IF((LEN('Copy paste to Here'!G54))&gt;5,((CONCATENATE('Copy paste to Here'!G54," &amp; ",'Copy paste to Here'!D54,"  &amp;  ",'Copy paste to Here'!E54))),"Empty Cell")</f>
        <v>Pack of 10 pcs. of bioflex banana posts with external threading, 16g (1.2mm) &amp; Length: 10mm  &amp;  Color: Clear</v>
      </c>
      <c r="B50" s="49" t="str">
        <f>'Copy paste to Here'!C54</f>
        <v>XABN16G</v>
      </c>
      <c r="C50" s="50" t="s">
        <v>192</v>
      </c>
      <c r="D50" s="50">
        <f>Invoice!B54</f>
        <v>1</v>
      </c>
      <c r="E50" s="51">
        <f>'Shipping Invoice'!K54*$N$1</f>
        <v>28.68</v>
      </c>
      <c r="F50" s="51">
        <f t="shared" si="0"/>
        <v>28.68</v>
      </c>
      <c r="G50" s="52">
        <f t="shared" si="1"/>
        <v>28.68</v>
      </c>
      <c r="H50" s="55">
        <f t="shared" si="2"/>
        <v>28.68</v>
      </c>
    </row>
    <row r="51" spans="1:8" s="54" customFormat="1" ht="36">
      <c r="A51" s="48" t="str">
        <f>IF((LEN('Copy paste to Here'!G55))&gt;5,((CONCATENATE('Copy paste to Here'!G55," &amp; ",'Copy paste to Here'!D55,"  &amp;  ",'Copy paste to Here'!E55))),"Empty Cell")</f>
        <v xml:space="preserve">Pack of 10 pcs. of 3mm high polished surgical steel balls with bezel set crystal and with 1.2mm (16g) threading &amp; Crystal Color: Clear  &amp;  </v>
      </c>
      <c r="B51" s="49" t="str">
        <f>'Copy paste to Here'!C55</f>
        <v>XJB3</v>
      </c>
      <c r="C51" s="50" t="s">
        <v>196</v>
      </c>
      <c r="D51" s="50">
        <f>Invoice!B55</f>
        <v>1</v>
      </c>
      <c r="E51" s="51">
        <f>'Shipping Invoice'!K55*$N$1</f>
        <v>88.25</v>
      </c>
      <c r="F51" s="51">
        <f t="shared" si="0"/>
        <v>88.25</v>
      </c>
      <c r="G51" s="52">
        <f t="shared" si="1"/>
        <v>88.25</v>
      </c>
      <c r="H51" s="55">
        <f t="shared" si="2"/>
        <v>88.25</v>
      </c>
    </row>
    <row r="52" spans="1:8" s="54" customFormat="1" ht="36">
      <c r="A52" s="48" t="str">
        <f>IF((LEN('Copy paste to Here'!G56))&gt;5,((CONCATENATE('Copy paste to Here'!G56," &amp; ",'Copy paste to Here'!D56,"  &amp;  ",'Copy paste to Here'!E56))),"Empty Cell")</f>
        <v xml:space="preserve">Pack of 10 pcs. of 3mm high polished surgical steel balls with bezel set crystal and with 1.2mm (16g) threading &amp; Crystal Color: Rose  &amp;  </v>
      </c>
      <c r="B52" s="49" t="str">
        <f>'Copy paste to Here'!C56</f>
        <v>XJB3</v>
      </c>
      <c r="C52" s="50" t="s">
        <v>196</v>
      </c>
      <c r="D52" s="50">
        <f>Invoice!B56</f>
        <v>1</v>
      </c>
      <c r="E52" s="51">
        <f>'Shipping Invoice'!K56*$N$1</f>
        <v>88.25</v>
      </c>
      <c r="F52" s="51">
        <f t="shared" si="0"/>
        <v>88.25</v>
      </c>
      <c r="G52" s="52">
        <f t="shared" si="1"/>
        <v>88.25</v>
      </c>
      <c r="H52" s="55">
        <f t="shared" si="2"/>
        <v>88.25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>Pack of 10 pcs. of anodized 316L steel circular barbell posts - threading 1.2mm (16g) &amp; Length: 12mm  &amp;  Color: Black</v>
      </c>
      <c r="B53" s="49" t="str">
        <f>'Copy paste to Here'!C57</f>
        <v>XTCB16G</v>
      </c>
      <c r="C53" s="50" t="s">
        <v>200</v>
      </c>
      <c r="D53" s="50">
        <f>Invoice!B57</f>
        <v>1</v>
      </c>
      <c r="E53" s="51">
        <f>'Shipping Invoice'!K57*$N$1</f>
        <v>108.47</v>
      </c>
      <c r="F53" s="51">
        <f t="shared" si="0"/>
        <v>108.47</v>
      </c>
      <c r="G53" s="52">
        <f t="shared" si="1"/>
        <v>108.47</v>
      </c>
      <c r="H53" s="55">
        <f t="shared" si="2"/>
        <v>108.47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6952.1500000000005</v>
      </c>
      <c r="G1000" s="52"/>
      <c r="H1000" s="53">
        <f t="shared" ref="H1000:H1007" si="49">F1000*$E$14</f>
        <v>6952.1500000000005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Invoice!K59</f>
        <v>-2780.8600000000006</v>
      </c>
      <c r="G1001" s="52"/>
      <c r="H1001" s="53">
        <f t="shared" si="49"/>
        <v>-2780.8600000000006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Invoice!K60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4171.29</v>
      </c>
      <c r="G1003" s="52"/>
      <c r="H1003" s="53">
        <f t="shared" si="49"/>
        <v>4171.29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6952.1500000000005</v>
      </c>
    </row>
    <row r="1010" spans="1:8" s="15" customFormat="1">
      <c r="A1010" s="16"/>
      <c r="E1010" s="15" t="s">
        <v>52</v>
      </c>
      <c r="H1010" s="129">
        <f>(SUMIF($A$1000:$A$1008,"Total:",$H$1000:$H$1008))</f>
        <v>4171.29</v>
      </c>
    </row>
    <row r="1011" spans="1:8" s="15" customFormat="1">
      <c r="E1011" s="15" t="s">
        <v>53</v>
      </c>
      <c r="H1011" s="130">
        <f>H1013-H1012</f>
        <v>3898.4</v>
      </c>
    </row>
    <row r="1012" spans="1:8" s="15" customFormat="1">
      <c r="E1012" s="15" t="s">
        <v>54</v>
      </c>
      <c r="H1012" s="130">
        <f>ROUND((H1013*7)/107,2)</f>
        <v>272.89</v>
      </c>
    </row>
    <row r="1013" spans="1:8" s="15" customFormat="1">
      <c r="E1013" s="16" t="s">
        <v>55</v>
      </c>
      <c r="H1013" s="131">
        <f>ROUND((SUMIF($A$1000:$A$1008,"Total:",$H$1000:$H$1008)),2)</f>
        <v>4171.29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36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102</v>
      </c>
      <c r="B1" s="2" t="s">
        <v>103</v>
      </c>
    </row>
    <row r="2" spans="1:2">
      <c r="A2" s="2" t="s">
        <v>102</v>
      </c>
      <c r="B2" s="2" t="s">
        <v>106</v>
      </c>
    </row>
    <row r="3" spans="1:2">
      <c r="A3" s="2" t="s">
        <v>102</v>
      </c>
      <c r="B3" s="2" t="s">
        <v>108</v>
      </c>
    </row>
    <row r="4" spans="1:2">
      <c r="A4" s="2" t="s">
        <v>102</v>
      </c>
      <c r="B4" s="2" t="s">
        <v>110</v>
      </c>
    </row>
    <row r="5" spans="1:2">
      <c r="A5" s="2" t="s">
        <v>102</v>
      </c>
      <c r="B5" s="2" t="s">
        <v>112</v>
      </c>
    </row>
    <row r="6" spans="1:2">
      <c r="A6" s="2" t="s">
        <v>102</v>
      </c>
      <c r="B6" s="2" t="s">
        <v>114</v>
      </c>
    </row>
    <row r="7" spans="1:2">
      <c r="A7" s="2" t="s">
        <v>102</v>
      </c>
      <c r="B7" s="2" t="s">
        <v>116</v>
      </c>
    </row>
    <row r="8" spans="1:2">
      <c r="A8" s="2" t="s">
        <v>102</v>
      </c>
      <c r="B8" s="2" t="s">
        <v>118</v>
      </c>
    </row>
    <row r="9" spans="1:2">
      <c r="A9" s="2" t="s">
        <v>102</v>
      </c>
      <c r="B9" s="2" t="s">
        <v>120</v>
      </c>
    </row>
    <row r="10" spans="1:2">
      <c r="A10" s="2" t="s">
        <v>122</v>
      </c>
      <c r="B10" s="2" t="s">
        <v>123</v>
      </c>
    </row>
    <row r="11" spans="1:2">
      <c r="A11" s="2" t="s">
        <v>126</v>
      </c>
      <c r="B11" s="2" t="s">
        <v>127</v>
      </c>
    </row>
    <row r="12" spans="1:2">
      <c r="A12" s="2" t="s">
        <v>126</v>
      </c>
      <c r="B12" s="2" t="s">
        <v>130</v>
      </c>
    </row>
    <row r="13" spans="1:2">
      <c r="A13" s="2" t="s">
        <v>131</v>
      </c>
      <c r="B13" s="2" t="s">
        <v>132</v>
      </c>
    </row>
    <row r="14" spans="1:2">
      <c r="A14" s="2" t="s">
        <v>135</v>
      </c>
      <c r="B14" s="2" t="s">
        <v>136</v>
      </c>
    </row>
    <row r="15" spans="1:2">
      <c r="A15" s="2" t="s">
        <v>139</v>
      </c>
      <c r="B15" s="2" t="s">
        <v>140</v>
      </c>
    </row>
    <row r="16" spans="1:2">
      <c r="A16" s="2" t="s">
        <v>204</v>
      </c>
      <c r="B16" s="2" t="s">
        <v>143</v>
      </c>
    </row>
    <row r="17" spans="1:2">
      <c r="A17" s="2" t="s">
        <v>205</v>
      </c>
      <c r="B17" s="2" t="s">
        <v>147</v>
      </c>
    </row>
    <row r="18" spans="1:2">
      <c r="A18" s="2" t="s">
        <v>150</v>
      </c>
      <c r="B18" s="2" t="s">
        <v>151</v>
      </c>
    </row>
    <row r="19" spans="1:2">
      <c r="A19" s="2" t="s">
        <v>154</v>
      </c>
      <c r="B19" s="2" t="s">
        <v>155</v>
      </c>
    </row>
    <row r="20" spans="1:2">
      <c r="A20" s="2" t="s">
        <v>158</v>
      </c>
      <c r="B20" s="2" t="s">
        <v>159</v>
      </c>
    </row>
    <row r="21" spans="1:2">
      <c r="A21" s="2" t="s">
        <v>206</v>
      </c>
      <c r="B21" s="2" t="s">
        <v>162</v>
      </c>
    </row>
    <row r="22" spans="1:2">
      <c r="A22" s="2" t="s">
        <v>164</v>
      </c>
      <c r="B22" s="2" t="s">
        <v>165</v>
      </c>
    </row>
    <row r="23" spans="1:2">
      <c r="A23" s="2" t="s">
        <v>164</v>
      </c>
      <c r="B23" s="2" t="s">
        <v>167</v>
      </c>
    </row>
    <row r="24" spans="1:2">
      <c r="A24" s="2" t="s">
        <v>169</v>
      </c>
      <c r="B24" s="2" t="s">
        <v>170</v>
      </c>
    </row>
    <row r="25" spans="1:2">
      <c r="A25" s="2" t="s">
        <v>169</v>
      </c>
      <c r="B25" s="2" t="s">
        <v>172</v>
      </c>
    </row>
    <row r="26" spans="1:2">
      <c r="A26" s="2" t="s">
        <v>169</v>
      </c>
      <c r="B26" s="2" t="s">
        <v>173</v>
      </c>
    </row>
    <row r="27" spans="1:2">
      <c r="A27" s="2" t="s">
        <v>169</v>
      </c>
      <c r="B27" s="2" t="s">
        <v>175</v>
      </c>
    </row>
    <row r="28" spans="1:2">
      <c r="A28" s="2" t="s">
        <v>169</v>
      </c>
      <c r="B28" s="2" t="s">
        <v>177</v>
      </c>
    </row>
    <row r="29" spans="1:2">
      <c r="A29" s="2" t="s">
        <v>178</v>
      </c>
      <c r="B29" s="2" t="s">
        <v>179</v>
      </c>
    </row>
    <row r="30" spans="1:2">
      <c r="A30" s="2" t="s">
        <v>182</v>
      </c>
      <c r="B30" s="2" t="s">
        <v>183</v>
      </c>
    </row>
    <row r="31" spans="1:2">
      <c r="A31" s="2" t="s">
        <v>186</v>
      </c>
      <c r="B31" s="2" t="s">
        <v>187</v>
      </c>
    </row>
    <row r="32" spans="1:2">
      <c r="A32" s="2" t="s">
        <v>189</v>
      </c>
      <c r="B32" s="2" t="s">
        <v>190</v>
      </c>
    </row>
    <row r="33" spans="1:2">
      <c r="A33" s="2" t="s">
        <v>192</v>
      </c>
      <c r="B33" s="2" t="s">
        <v>193</v>
      </c>
    </row>
    <row r="34" spans="1:2">
      <c r="A34" s="2" t="s">
        <v>196</v>
      </c>
      <c r="B34" s="2" t="s">
        <v>197</v>
      </c>
    </row>
    <row r="35" spans="1:2">
      <c r="A35" s="2" t="s">
        <v>196</v>
      </c>
      <c r="B35" s="2" t="s">
        <v>199</v>
      </c>
    </row>
    <row r="36" spans="1:2">
      <c r="A36" s="2" t="s">
        <v>200</v>
      </c>
      <c r="B36" s="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2024-09-11T01:42:21Z</cp:lastPrinted>
  <dcterms:created xsi:type="dcterms:W3CDTF">2009-06-02T18:56:54Z</dcterms:created>
  <dcterms:modified xsi:type="dcterms:W3CDTF">2024-09-11T01:42:27Z</dcterms:modified>
</cp:coreProperties>
</file>