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60ED316-C0F6-4102-B31E-39286D3B36D5}"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Invoice!$A$1:$K$42</definedName>
    <definedName name="_xlnm.Print_Area" localSheetId="3">'Shipping Invoice'!$A$1:$L$34</definedName>
    <definedName name="_xlnm.Print_Area" localSheetId="4">'Tax Invoice'!$A$1:$H$1014</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2" i="6" l="1"/>
  <c r="F1003" i="6"/>
  <c r="A1002" i="6"/>
  <c r="A1003" i="6"/>
  <c r="F1001" i="6"/>
  <c r="A1001" i="6"/>
  <c r="E25" i="6"/>
  <c r="E24" i="6"/>
  <c r="E23" i="6"/>
  <c r="E18" i="6"/>
  <c r="K14" i="7"/>
  <c r="K17" i="7"/>
  <c r="K10" i="7"/>
  <c r="I25" i="7"/>
  <c r="I26" i="7"/>
  <c r="N1" i="6"/>
  <c r="E22" i="6" s="1"/>
  <c r="D25" i="6"/>
  <c r="B29" i="7" s="1"/>
  <c r="D24" i="6"/>
  <c r="B28" i="7" s="1"/>
  <c r="D23" i="6"/>
  <c r="B27" i="7" s="1"/>
  <c r="D22" i="6"/>
  <c r="B26" i="7" s="1"/>
  <c r="D21" i="6"/>
  <c r="B25" i="7" s="1"/>
  <c r="D20" i="6"/>
  <c r="B24" i="7" s="1"/>
  <c r="D19" i="6"/>
  <c r="B23" i="7" s="1"/>
  <c r="D18" i="6"/>
  <c r="B22" i="7" s="1"/>
  <c r="I29" i="5"/>
  <c r="I28" i="5"/>
  <c r="I27" i="5"/>
  <c r="I26" i="5"/>
  <c r="I25" i="5"/>
  <c r="I24" i="5"/>
  <c r="I23" i="5"/>
  <c r="I22" i="5"/>
  <c r="J29" i="2"/>
  <c r="J28" i="2"/>
  <c r="J27" i="2"/>
  <c r="J26" i="2"/>
  <c r="J25" i="2"/>
  <c r="J24" i="2"/>
  <c r="J23" i="2"/>
  <c r="J22" i="2"/>
  <c r="E19" i="6" l="1"/>
  <c r="J30" i="2"/>
  <c r="K26" i="7"/>
  <c r="I22" i="7"/>
  <c r="K22" i="7" s="1"/>
  <c r="I23" i="7"/>
  <c r="K23" i="7" s="1"/>
  <c r="I27" i="7"/>
  <c r="K27" i="7" s="1"/>
  <c r="I24" i="7"/>
  <c r="K24" i="7" s="1"/>
  <c r="I28" i="7"/>
  <c r="K28" i="7" s="1"/>
  <c r="K25" i="7"/>
  <c r="I29" i="7"/>
  <c r="K29" i="7" s="1"/>
  <c r="E20" i="6"/>
  <c r="E21" i="6"/>
  <c r="A1008" i="6"/>
  <c r="A1007" i="6"/>
  <c r="A1006" i="6"/>
  <c r="F1005" i="6"/>
  <c r="A1005" i="6"/>
  <c r="A1004" i="6"/>
  <c r="J32" i="2" l="1"/>
  <c r="J34" i="2" s="1"/>
  <c r="I38" i="2" s="1"/>
  <c r="K30" i="7"/>
  <c r="K31" i="7" s="1"/>
  <c r="M11" i="6"/>
  <c r="I40" i="2" s="1"/>
  <c r="K33" i="7" l="1"/>
  <c r="I42" i="2"/>
  <c r="I41"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H1008" i="6" l="1"/>
  <c r="H1007" i="6"/>
  <c r="H1006" i="6"/>
  <c r="H1004"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<sst xmlns="http://schemas.openxmlformats.org/spreadsheetml/2006/main" count="1971" uniqueCount="754">
  <si>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</si>
  <si>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</si>
  <si>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</si>
  <si>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</si>
  <si>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</si>
  <si>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</si>
  <si>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</si>
  <si>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</si>
  <si>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</si>
  <si>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</si>
  <si>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</si>
  <si>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</si>
  <si>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</si>
  <si>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</si>
  <si>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</si>
  <si>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</si>
  <si>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</si>
  <si>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</si>
  <si>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</si>
  <si>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</si>
  <si>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</si>
  <si>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</si>
  <si>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</si>
  <si>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</si>
  <si>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</si>
  <si>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</si>
  <si>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</si>
  <si>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</si>
  <si>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</si>
  <si>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</si>
  <si>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</si>
  <si>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</si>
  <si>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</si>
  <si>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</si>
  <si>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</si>
  <si>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</si>
  <si>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</si>
  <si>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</si>
  <si>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</si>
  <si>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</si>
  <si>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</si>
  <si>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</si>
  <si>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</si>
  <si>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</si>
  <si>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</si>
  <si>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</si>
  <si>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</si>
  <si>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</si>
  <si>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</si>
  <si>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</si>
  <si>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</si>
  <si>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</si>
  <si>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</si>
  <si>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</si>
  <si>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</si>
  <si>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</si>
  <si>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</si>
  <si>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</si>
  <si>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</si>
  <si>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</si>
  <si>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</si>
  <si>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</si>
  <si>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</si>
  <si>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</si>
  <si>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</si>
  <si>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</si>
  <si>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</si>
  <si>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</si>
  <si>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</si>
  <si>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</si>
  <si>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</si>
  <si>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</si>
  <si>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</si>
  <si>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</si>
  <si>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</si>
  <si>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</si>
  <si>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</si>
  <si>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</si>
  <si>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</si>
  <si>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</si>
  <si>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</si>
  <si>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</si>
  <si>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</si>
  <si>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</si>
  <si>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</si>
  <si>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</si>
  <si>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</si>
  <si>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</si>
  <si>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</si>
  <si>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</si>
  <si>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</si>
  <si>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</si>
  <si>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</si>
  <si>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</si>
  <si>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</si>
  <si>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</si>
  <si>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</si>
  <si>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</si>
  <si>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</si>
  <si>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</si>
  <si>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</si>
  <si>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</si>
  <si>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</si>
  <si>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</si>
  <si>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</si>
  <si>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</si>
  <si>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</si>
  <si>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</si>
  <si>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</si>
  <si>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</si>
  <si>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</si>
  <si>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</si>
  <si>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</si>
  <si>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</si>
  <si>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</si>
  <si>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</si>
  <si>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</si>
  <si>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</si>
  <si>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</si>
  <si>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</si>
  <si>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</si>
  <si>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</si>
  <si>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</si>
  <si>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</si>
  <si>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</si>
  <si>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</si>
  <si>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</si>
  <si>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</si>
  <si>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</si>
  <si>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</si>
  <si>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</si>
  <si>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</si>
  <si>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</si>
  <si>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</si>
  <si>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</si>
  <si>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</si>
  <si>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</si>
  <si>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</si>
  <si>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</si>
  <si>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</si>
  <si>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</si>
  <si>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</si>
  <si>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</si>
  <si>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</si>
  <si>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</si>
  <si>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</si>
  <si>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</si>
  <si>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</si>
  <si>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</si>
  <si>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</si>
  <si>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</si>
  <si>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</si>
  <si>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</si>
  <si>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</si>
  <si>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</si>
  <si>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</si>
  <si>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</si>
  <si>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</si>
  <si>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</si>
  <si>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</si>
  <si>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</si>
  <si>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</si>
  <si>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</si>
  <si>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</si>
  <si>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</si>
  <si>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</si>
  <si>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</si>
  <si>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</si>
  <si>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</si>
  <si>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</si>
  <si>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</si>
  <si>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</si>
  <si>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</si>
  <si>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</si>
  <si>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</si>
  <si>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</si>
  <si>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</si>
  <si>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</si>
  <si>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</si>
  <si>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</si>
  <si>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</si>
  <si>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</si>
  <si>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</si>
  <si>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</si>
  <si>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</si>
  <si>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</si>
  <si>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</si>
  <si>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</si>
  <si>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</si>
  <si>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</si>
  <si>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</si>
  <si>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</si>
  <si>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</si>
  <si>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</si>
  <si>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</si>
  <si>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</si>
  <si>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</si>
  <si>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</si>
  <si>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</si>
  <si>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</si>
  <si>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</si>
  <si>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</si>
  <si>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</si>
  <si>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</si>
  <si>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</si>
  <si>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</si>
  <si>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</si>
  <si>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</si>
  <si>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</si>
  <si>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</si>
  <si>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</si>
  <si>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</si>
  <si>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</si>
  <si>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</si>
  <si>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</si>
  <si>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</si>
  <si>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</si>
  <si>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</si>
  <si>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</si>
  <si>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</si>
  <si>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</si>
  <si>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</si>
  <si>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</si>
  <si>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</si>
  <si>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</si>
  <si>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</si>
  <si>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</si>
  <si>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</si>
  <si>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</si>
  <si>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</si>
  <si>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</si>
  <si>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</si>
  <si>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</si>
  <si>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</si>
  <si>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</si>
  <si>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</si>
  <si>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</si>
  <si>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</si>
  <si>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</si>
  <si>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</si>
  <si>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</si>
  <si>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</si>
  <si>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</si>
  <si>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</si>
  <si>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</si>
  <si>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</si>
  <si>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</si>
  <si>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</si>
  <si>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</si>
  <si>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</si>
  <si>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</si>
  <si>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</si>
  <si>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</si>
  <si>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</si>
  <si>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</si>
  <si>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</si>
  <si>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</si>
  <si>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</si>
  <si>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</si>
  <si>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</si>
  <si>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</si>
  <si>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</si>
  <si>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</si>
  <si>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</si>
  <si>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</si>
  <si>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</si>
  <si>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</si>
  <si>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</si>
  <si>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</si>
  <si>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</si>
  <si>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</si>
  <si>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</si>
  <si>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</si>
  <si>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</si>
  <si>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</si>
  <si>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</si>
  <si>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</si>
  <si>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</si>
  <si>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</si>
  <si>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</si>
  <si>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</si>
  <si>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</si>
  <si>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</si>
  <si>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</si>
  <si>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</si>
  <si>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</si>
  <si>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</si>
  <si>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</si>
  <si>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</si>
  <si>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</si>
  <si>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</si>
  <si>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</si>
  <si>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</si>
  <si>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</si>
  <si>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</si>
  <si>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</si>
  <si>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</si>
  <si>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</si>
  <si>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</si>
  <si>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</si>
  <si>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</si>
  <si>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</si>
  <si>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</si>
  <si>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</si>
  <si>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</si>
  <si>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</si>
  <si>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</si>
  <si>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</si>
  <si>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</si>
  <si>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</si>
  <si>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</si>
  <si>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</si>
  <si>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</si>
  <si>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</si>
  <si>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</si>
  <si>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</si>
  <si>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</si>
  <si>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</si>
  <si>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</si>
  <si>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</si>
  <si>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</si>
  <si>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</si>
  <si>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</si>
  <si>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</si>
  <si>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</si>
  <si>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</si>
  <si>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</si>
  <si>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</si>
  <si>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</si>
  <si>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</si>
  <si>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</si>
  <si>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</si>
  <si>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</si>
  <si>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</si>
  <si>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</si>
  <si>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</si>
  <si>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</si>
  <si>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</si>
  <si>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</si>
  <si>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</si>
  <si>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</si>
  <si>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</si>
  <si>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</si>
  <si>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</si>
  <si>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</si>
  <si>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</si>
  <si>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</si>
  <si>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</si>
  <si>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</si>
  <si>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</si>
  <si>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</si>
  <si>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</si>
  <si>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</si>
  <si>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</si>
  <si>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</si>
  <si>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</si>
  <si>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</si>
  <si>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</si>
  <si>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</si>
  <si>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</si>
  <si>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</si>
  <si>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</si>
  <si>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</si>
  <si>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</si>
  <si>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</si>
  <si>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</si>
  <si>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</si>
  <si>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</si>
  <si>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</si>
  <si>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</si>
  <si>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</si>
  <si>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</si>
  <si>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</si>
  <si>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</si>
  <si>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</si>
  <si>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</si>
  <si>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</si>
  <si>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</si>
  <si>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</si>
  <si>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</si>
  <si>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</si>
  <si>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</si>
  <si>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</si>
  <si>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</si>
  <si>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</si>
  <si>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</si>
  <si>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</si>
  <si>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</si>
  <si>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</si>
  <si>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</si>
  <si>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</si>
  <si>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</si>
  <si>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</si>
  <si>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</si>
  <si>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</si>
  <si>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</si>
  <si>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</si>
  <si>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</si>
  <si>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</si>
  <si>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</si>
  <si>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</si>
  <si>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</si>
  <si>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</si>
  <si>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</si>
  <si>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</si>
  <si>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</si>
  <si>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</si>
  <si>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</si>
  <si>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</si>
  <si>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</si>
  <si>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</si>
  <si>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</si>
  <si>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</si>
  <si>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</si>
  <si>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</si>
  <si>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</si>
  <si>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</si>
  <si>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</si>
  <si>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</si>
  <si>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</si>
  <si>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</si>
  <si>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</si>
  <si>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</si>
  <si>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</si>
  <si>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</si>
  <si>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</si>
  <si>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</si>
  <si>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</si>
  <si>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</si>
  <si>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</si>
  <si>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</si>
  <si>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</si>
  <si>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</si>
  <si>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</si>
  <si>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</si>
  <si>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</si>
  <si>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</si>
  <si>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</si>
  <si>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</si>
  <si>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</si>
  <si>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</si>
  <si>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</si>
  <si>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</si>
  <si>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</si>
  <si>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</si>
  <si>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</si>
  <si>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</si>
  <si>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</si>
  <si>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</si>
  <si>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</si>
  <si>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</si>
  <si>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</si>
  <si>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</si>
  <si>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</si>
  <si>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</si>
  <si>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</si>
  <si>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</si>
  <si>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</si>
  <si>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</si>
  <si>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</si>
  <si>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</si>
  <si>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</si>
  <si>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</si>
  <si>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</si>
  <si>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</si>
  <si>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</si>
  <si>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</si>
  <si>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</si>
  <si>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</si>
  <si>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</si>
  <si>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</si>
  <si>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</si>
  <si>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</si>
  <si>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</si>
  <si>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</si>
  <si>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</si>
  <si>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</si>
  <si>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</si>
  <si>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</si>
  <si>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</si>
  <si>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</si>
  <si>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</si>
  <si>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</si>
  <si>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</si>
  <si>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</si>
  <si>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</si>
  <si>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</si>
  <si>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</si>
  <si>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</si>
  <si>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</si>
  <si>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</si>
  <si>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</si>
  <si>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</si>
  <si>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</si>
  <si>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</si>
  <si>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</si>
  <si>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</si>
  <si>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</si>
  <si>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</si>
  <si>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</si>
  <si>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</si>
  <si>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</si>
  <si>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</si>
  <si>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</si>
  <si>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</si>
  <si>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</si>
  <si>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</si>
  <si>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</si>
  <si>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</si>
  <si>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</si>
  <si>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</si>
  <si>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</si>
  <si>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</si>
  <si>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</si>
  <si>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</si>
  <si>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</si>
  <si>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</si>
  <si>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</si>
  <si>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</si>
  <si>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</si>
  <si>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</si>
  <si>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</si>
  <si>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</si>
  <si>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</si>
  <si>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</si>
  <si>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</si>
  <si>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</si>
  <si>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</si>
  <si>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</si>
  <si>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</si>
  <si>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</si>
  <si>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</si>
  <si>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</si>
  <si>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</si>
  <si>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</si>
  <si>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</si>
  <si>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</si>
  <si>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</si>
  <si>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</si>
  <si>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</si>
  <si>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</si>
  <si>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</si>
  <si>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</si>
  <si>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</si>
  <si>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</si>
  <si>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</si>
  <si>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</si>
  <si>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</si>
  <si>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</si>
  <si>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</si>
  <si>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</si>
  <si>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</si>
  <si>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</si>
  <si>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</si>
  <si>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</si>
  <si>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</si>
  <si>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</si>
  <si>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</si>
  <si>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</si>
  <si>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</si>
  <si>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</si>
  <si>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</si>
  <si>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</si>
  <si>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</si>
  <si>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</si>
  <si>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</si>
  <si>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</si>
  <si>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</si>
  <si>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</si>
  <si>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</si>
  <si>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</si>
  <si>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</si>
  <si>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</si>
  <si>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</si>
  <si>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</si>
  <si>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</si>
  <si>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</si>
  <si>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</si>
  <si>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</si>
  <si>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</si>
  <si>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</si>
  <si>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</si>
  <si>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</si>
  <si>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</si>
  <si>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</si>
  <si>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</si>
  <si>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</si>
  <si>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</si>
  <si>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</si>
  <si>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</si>
  <si>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</si>
  <si>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</si>
  <si>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</si>
  <si>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</si>
  <si>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</si>
  <si>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</si>
  <si>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</si>
  <si>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</si>
  <si>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</si>
  <si>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</si>
  <si>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</si>
  <si>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</si>
  <si>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</si>
  <si>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</si>
  <si>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</si>
  <si>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</si>
  <si>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</si>
  <si>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</si>
  <si>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</si>
  <si>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</si>
  <si>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</si>
  <si>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</si>
  <si>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</si>
  <si>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</si>
  <si>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</si>
  <si>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</si>
  <si>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</si>
  <si>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</si>
  <si>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</si>
  <si>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</si>
  <si>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</si>
  <si>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</si>
  <si>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</si>
  <si>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</si>
  <si>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</si>
  <si>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</si>
  <si>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</si>
  <si>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</si>
  <si>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</si>
  <si>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</si>
  <si>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</si>
  <si>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</si>
  <si>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</si>
  <si>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</si>
  <si>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</si>
  <si>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</si>
  <si>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</si>
  <si>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</si>
  <si>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</si>
  <si>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</si>
  <si>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</si>
  <si>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</si>
  <si>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</si>
  <si>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</si>
  <si>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</si>
  <si>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</si>
  <si>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</si>
  <si>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</si>
  <si>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</si>
  <si>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</si>
  <si>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</si>
  <si>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</si>
  <si>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</si>
  <si>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</si>
  <si>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</si>
  <si>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</si>
  <si>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</si>
  <si>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</si>
  <si>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</si>
  <si>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</si>
  <si>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</si>
  <si>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</si>
  <si>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</si>
  <si>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</si>
  <si>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</si>
  <si>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</si>
  <si>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</si>
  <si>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</si>
  <si>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</si>
  <si>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</si>
  <si>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</si>
  <si>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</si>
  <si>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</si>
  <si>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</si>
  <si>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</si>
  <si>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</si>
  <si>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</si>
  <si>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</si>
  <si>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</si>
  <si>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</si>
  <si>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</si>
  <si>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</si>
  <si>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</si>
  <si>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</si>
  <si>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</si>
  <si>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</si>
  <si>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</si>
  <si>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</si>
  <si>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</si>
  <si>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</si>
  <si>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</si>
  <si>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</si>
  <si>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</si>
  <si>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</si>
  <si>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</si>
  <si>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</si>
  <si>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</si>
  <si>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</si>
  <si>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</si>
  <si>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</si>
  <si>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</si>
  <si>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</si>
  <si>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</si>
  <si>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</si>
  <si>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</si>
  <si>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</si>
  <si>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</si>
  <si>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</si>
  <si>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</si>
  <si>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</si>
  <si>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</si>
  <si>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</si>
  <si>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</si>
  <si>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</si>
  <si>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Gauge: 8mm</t>
  </si>
  <si>
    <t>DPG</t>
  </si>
  <si>
    <t>Gauge: 22mm</t>
  </si>
  <si>
    <t>Gauge: 20mm</t>
  </si>
  <si>
    <t>DPG7/8</t>
  </si>
  <si>
    <t>High polished surgical steel double flared flesh tunnel - size 12g to 2'' (2mm - 52mm)</t>
  </si>
  <si>
    <t>Kinzie</t>
  </si>
  <si>
    <t>Abbey Sires</t>
  </si>
  <si>
    <t>11180 Aurora Ave Building 13</t>
  </si>
  <si>
    <t>50322 Urbandale</t>
  </si>
  <si>
    <t>United States</t>
  </si>
  <si>
    <t>Tel: 319-961-2234</t>
  </si>
  <si>
    <t>Email: abbeykinzie@gmail.com</t>
  </si>
  <si>
    <t>DGNB22</t>
  </si>
  <si>
    <t>Box with 12 pcs. of 14 kt. gold nose bones, 22g (0.6mm) with tiny 1.25mm prong set clear round CZ stones</t>
  </si>
  <si>
    <t>DGNB6</t>
  </si>
  <si>
    <t>Box with 12 pcs. of 14 kt. gold nose bones, 22g (0.6mm) with 2mm prong set clear round CZ stones</t>
  </si>
  <si>
    <t>Gauge: 19mm</t>
  </si>
  <si>
    <t>DWNB1</t>
  </si>
  <si>
    <t>Display box with 12 pcs. of 14kt white gold nose bones, 22g (0.6mm) with a 2mm round clear prong set CZ stone</t>
  </si>
  <si>
    <t>FSPG</t>
  </si>
  <si>
    <t>High polished surgical steel double flared solid plug</t>
  </si>
  <si>
    <t>NBFB16C</t>
  </si>
  <si>
    <t>Display box with 16 pcs. of 925 sterling silver nose bones, 22g (0.6mm) with round extra flat 3mm clear crystal tops (in standard packing or in vacuum sealed packing to prevent tarnishing)</t>
  </si>
  <si>
    <t>DPG3/4</t>
  </si>
  <si>
    <t>DPG13/16</t>
  </si>
  <si>
    <t>FSPG0</t>
  </si>
  <si>
    <t>Two Thousand Eight Hundred Nine and 75 cents USD</t>
  </si>
  <si>
    <t>Didi</t>
  </si>
  <si>
    <t>VAT: 46-2777347</t>
  </si>
  <si>
    <t>50322 Urbandale, Iowa</t>
  </si>
  <si>
    <t>Express Preparation Fee:</t>
  </si>
  <si>
    <r>
      <t xml:space="preserve">Discount 30% as per </t>
    </r>
    <r>
      <rPr>
        <b/>
        <sz val="10"/>
        <color theme="1"/>
        <rFont val="Arial"/>
        <family val="2"/>
      </rPr>
      <t>Gold Membership</t>
    </r>
    <r>
      <rPr>
        <sz val="10"/>
        <color theme="1"/>
        <rFont val="Arial"/>
        <family val="2"/>
      </rPr>
      <t xml:space="preserve">: </t>
    </r>
  </si>
  <si>
    <r>
      <t xml:space="preserve">Free Shipping to USA via DHL as per </t>
    </r>
    <r>
      <rPr>
        <b/>
        <sz val="10"/>
        <color theme="1"/>
        <rFont val="Arial"/>
        <family val="2"/>
      </rPr>
      <t>Gold Membership</t>
    </r>
    <r>
      <rPr>
        <sz val="10"/>
        <color theme="1"/>
        <rFont val="Arial"/>
        <family val="2"/>
      </rPr>
      <t xml:space="preserve">: </t>
    </r>
  </si>
  <si>
    <t>Two Thousand One Hundred Ninety Five and 36 cents USD</t>
  </si>
  <si>
    <t>Customer Paid</t>
  </si>
  <si>
    <t>Refund Amount</t>
  </si>
  <si>
    <t>GSP Eligible</t>
  </si>
  <si>
    <t>HTS - A7113.11.5000: SILVER JEWELRY</t>
  </si>
  <si>
    <t>Five Hundred Forty Six and 34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</si>
</sst>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FF0000"/>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80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0" fontId="8" fillId="0" borderId="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xf numFmtId="0" fontId="5" fillId="0" borderId="0"/>
    <xf numFmtId="0" fontId="8" fillId="0" borderId="0"/>
    <xf numFmtId="0" fontId="8" fillId="0" borderId="0"/>
    <xf numFmtId="0" fontId="8" fillId="0" borderId="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0" fillId="0" borderId="0" xfId="0" applyNumberFormat="1" applyFont="1"/>
    <xf numFmtId="0" fontId="41" fillId="2" borderId="0" xfId="0" applyFont="1" applyFill="1" applyAlignment="1">
      <alignment horizontal="center" vertical="center" wrapText="1"/>
    </xf>
    <xf numFmtId="49" fontId="39" fillId="2" borderId="0" xfId="6" applyNumberFormat="1" applyFont="1" applyFill="1" applyBorder="1" applyAlignment="1" applyProtection="1">
      <alignment horizontal="center" vertical="center" wrapText="1"/>
    </xf>
    <xf numFmtId="0" fontId="21" fillId="0" borderId="0" xfId="0" applyFont="1"/>
    <xf numFmtId="44" fontId="21" fillId="2" borderId="0" xfId="5351" applyFont="1" applyFill="1" applyBorder="1" applyAlignment="1">
      <alignment horizontal="right"/>
    </xf>
    <xf numFmtId="0" fontId="21" fillId="0" borderId="0" xfId="0" applyFont="1" applyAlignment="1">
      <alignment horizontal="righ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40" fillId="0" borderId="0" xfId="0" applyFont="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806">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2 3" xfId="5798" xr:uid="{2D0EE061-4619-4481-9EF5-87F2B59BF344}"/>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2 3" xfId="5799" xr:uid="{8819FBCA-D7E8-4F25-95B6-EE300C9707C5}"/>
    <cellStyle name="Comma 3 2 3" xfId="5325" xr:uid="{C288B293-815C-49C8-8FC7-66D7F53A921B}"/>
    <cellStyle name="Comma 3 2 4" xfId="5347" xr:uid="{EC3305FA-A371-4867-B7D8-48E0987A7873}"/>
    <cellStyle name="Currency" xfId="5351" builtinId="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2 2 2" xfId="5676" xr:uid="{E98F88A4-C460-4CE4-8D56-79E234715332}"/>
    <cellStyle name="Currency 10 2 2 3" xfId="5504" xr:uid="{F8EDF449-8309-4E02-83FA-A613CF637A1A}"/>
    <cellStyle name="Currency 10 2 3" xfId="4511" xr:uid="{4E36F569-DCEF-4D4A-9289-2D2349965ED1}"/>
    <cellStyle name="Currency 10 2 3 2" xfId="5406" xr:uid="{795BE6A7-43CB-4E06-B7C3-26E93B560A9D}"/>
    <cellStyle name="Currency 10 2 3 2 2" xfId="5736" xr:uid="{0F293E16-68C8-4CD1-B90D-E89A0557E95A}"/>
    <cellStyle name="Currency 10 2 3 3" xfId="5564" xr:uid="{DCCCD7AD-9637-42A4-B37B-4203619E8FDC}"/>
    <cellStyle name="Currency 10 2 4" xfId="5356" xr:uid="{204FB8E7-5C33-41A2-80A8-D1A66D1C49DE}"/>
    <cellStyle name="Currency 10 2 4 2" xfId="5622" xr:uid="{1EE93887-DAE9-4365-B9DB-CBB36DB4558D}"/>
    <cellStyle name="Currency 10 2 5" xfId="5450" xr:uid="{EEF4856C-B83D-4472-8CE3-A176BC7A5DC4}"/>
    <cellStyle name="Currency 10 3" xfId="10" xr:uid="{B0D57743-3710-4AB0-B45A-B010F6625660}"/>
    <cellStyle name="Currency 10 3 2" xfId="204" xr:uid="{9A55ACAB-DCF7-47C8-B043-CCDF1506BC72}"/>
    <cellStyle name="Currency 10 3 2 2" xfId="4617" xr:uid="{4238BDCB-C14A-4E9F-BAE6-DCE9B51DAD78}"/>
    <cellStyle name="Currency 10 3 2 2 2" xfId="5677" xr:uid="{3A511482-6C7C-4FCD-A822-36CAE5904293}"/>
    <cellStyle name="Currency 10 3 2 3" xfId="5505" xr:uid="{87F8E52A-9B7E-45D6-87B4-9C37C5463C0D}"/>
    <cellStyle name="Currency 10 3 3" xfId="4512" xr:uid="{36A08D5F-4540-41CE-B9E7-4C8431CFEBDD}"/>
    <cellStyle name="Currency 10 3 3 2" xfId="5407" xr:uid="{A6FD84DB-8DA8-4F50-8285-41400FEEBE83}"/>
    <cellStyle name="Currency 10 3 3 2 2" xfId="5737" xr:uid="{08895CEE-ADB8-4E00-88D0-C1130C2326FC}"/>
    <cellStyle name="Currency 10 3 3 3" xfId="5565" xr:uid="{02DA0AE9-8E0A-4799-A4C6-188B7E279C71}"/>
    <cellStyle name="Currency 10 3 4" xfId="5357" xr:uid="{A5405D1E-9B8B-471D-9DD8-E3948116B79D}"/>
    <cellStyle name="Currency 10 3 4 2" xfId="5623" xr:uid="{CF2037E5-2152-4286-9996-B2139BBCC137}"/>
    <cellStyle name="Currency 10 3 5" xfId="5451" xr:uid="{6CDD6E85-9A08-4E50-809E-5374FC4C8E29}"/>
    <cellStyle name="Currency 10 4" xfId="205" xr:uid="{7E3FA509-202D-4E91-A454-3F4CAF59E926}"/>
    <cellStyle name="Currency 10 4 2" xfId="4618" xr:uid="{248E443C-40E1-463C-AE2F-B8BCB5494142}"/>
    <cellStyle name="Currency 10 4 2 2" xfId="5678" xr:uid="{CB9F7E25-C7AA-4619-A5C4-4E162D557E78}"/>
    <cellStyle name="Currency 10 4 3" xfId="5506" xr:uid="{D15BD0AE-B964-414D-B43B-FF64B0C6C7A1}"/>
    <cellStyle name="Currency 10 5" xfId="4437" xr:uid="{39806BED-2141-4660-B269-3C3E0BB57E65}"/>
    <cellStyle name="Currency 10 5 2" xfId="5405" xr:uid="{027E637A-A9B3-4A1B-9BD9-8CD73B693B65}"/>
    <cellStyle name="Currency 10 5 2 2" xfId="5735" xr:uid="{72B0ED59-6ADB-4343-B686-31D052285000}"/>
    <cellStyle name="Currency 10 5 3" xfId="5563" xr:uid="{D5719950-7734-44D1-9420-ADC023A6DA0F}"/>
    <cellStyle name="Currency 10 6" xfId="4510" xr:uid="{71963F03-9B04-4CD6-BCB5-DC945BAD6112}"/>
    <cellStyle name="Currency 10 6 2" xfId="5621" xr:uid="{FF205551-71D1-4612-AD35-9747006E9463}"/>
    <cellStyle name="Currency 10 7" xfId="5449" xr:uid="{6FDEBE45-8EB3-4371-814B-2CA5AD472211}"/>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2 2 2" xfId="5679" xr:uid="{F8CCDF14-6248-41F9-AAB4-42462F075986}"/>
    <cellStyle name="Currency 11 2 2 3" xfId="5507" xr:uid="{3C8C4CB6-2079-4507-9B9F-A8EC00162DB2}"/>
    <cellStyle name="Currency 11 2 3" xfId="4514" xr:uid="{A34782F4-1EBA-41DD-B3B8-FB63D5C68728}"/>
    <cellStyle name="Currency 11 2 3 2" xfId="5408" xr:uid="{BCDC0477-F657-4CDA-9267-114549D67E55}"/>
    <cellStyle name="Currency 11 2 3 2 2" xfId="5739" xr:uid="{14BFE25F-7C56-47BD-80EE-0E12B9ECCDAD}"/>
    <cellStyle name="Currency 11 2 3 3" xfId="5567" xr:uid="{3BE75BB2-D714-40DC-9FA4-7BB85CF6C802}"/>
    <cellStyle name="Currency 11 2 4" xfId="5358" xr:uid="{63749DC7-68DE-4FE5-B98E-507B41C2FAD8}"/>
    <cellStyle name="Currency 11 2 4 2" xfId="5625" xr:uid="{D5CA8346-0315-4D88-A61B-B35CF11B170A}"/>
    <cellStyle name="Currency 11 2 5" xfId="5453" xr:uid="{07DC6DB2-7958-462B-8680-AD5C7E78F3AD}"/>
    <cellStyle name="Currency 11 3" xfId="13" xr:uid="{AD614C0D-A973-4BD5-A85E-8F40BC6DB6A2}"/>
    <cellStyle name="Currency 11 3 2" xfId="207" xr:uid="{3273F099-058A-41CD-8096-0CC6C319313C}"/>
    <cellStyle name="Currency 11 3 2 2" xfId="4620" xr:uid="{4CB36E7C-B8C4-4931-A2EA-04916C1795B7}"/>
    <cellStyle name="Currency 11 3 2 2 2" xfId="5680" xr:uid="{76CA4260-9830-44B9-B1AE-717BEC1FE33E}"/>
    <cellStyle name="Currency 11 3 2 3" xfId="5508" xr:uid="{1ED63FC5-AF90-4CC2-8C8C-60A25DAAF384}"/>
    <cellStyle name="Currency 11 3 3" xfId="4515" xr:uid="{D5C7E9C2-F88F-4F10-8F30-6BBA95677D33}"/>
    <cellStyle name="Currency 11 3 3 2" xfId="5409" xr:uid="{454A16A0-F0AF-4FDB-9464-E501AE94DDC7}"/>
    <cellStyle name="Currency 11 3 3 2 2" xfId="5740" xr:uid="{04965B33-40CA-4F6E-931F-5B0EFBC1617F}"/>
    <cellStyle name="Currency 11 3 3 3" xfId="5568" xr:uid="{144D22EC-9F4F-443A-8C15-7895A47780A3}"/>
    <cellStyle name="Currency 11 3 4" xfId="5359" xr:uid="{9FFB6995-C51E-4321-8832-6A2587545B3B}"/>
    <cellStyle name="Currency 11 3 4 2" xfId="5626" xr:uid="{25A85D58-8BD5-4737-B909-72B981CC13BA}"/>
    <cellStyle name="Currency 11 3 5" xfId="5454" xr:uid="{4AAA0346-F6DF-4EBC-9AA8-BE04AC2C6E5C}"/>
    <cellStyle name="Currency 11 4" xfId="208" xr:uid="{8FC74E2D-38A8-4679-BB2C-62CE65B53EF7}"/>
    <cellStyle name="Currency 11 4 2" xfId="4621" xr:uid="{BDDE64B0-806D-44BF-9A92-0F9B1B4D5045}"/>
    <cellStyle name="Currency 11 4 2 2" xfId="5681" xr:uid="{0943D9FC-F9CA-460B-B180-E3C607B558C3}"/>
    <cellStyle name="Currency 11 4 3" xfId="5509" xr:uid="{86C79FAF-153A-481E-8196-A9CE50C75D36}"/>
    <cellStyle name="Currency 11 5" xfId="4319" xr:uid="{11F17F1A-F366-4405-BC15-5BBAEBC22C0F}"/>
    <cellStyle name="Currency 11 5 2" xfId="4438" xr:uid="{DBA7596B-2326-484D-9125-877B56F328B3}"/>
    <cellStyle name="Currency 11 5 2 2" xfId="5738" xr:uid="{54287109-BB80-4EB5-AA8A-9CCF866BC187}"/>
    <cellStyle name="Currency 11 5 3" xfId="4720" xr:uid="{CBE88B3D-6EC1-43DB-B67E-AFEDC61AC9EC}"/>
    <cellStyle name="Currency 11 5 3 2" xfId="5315" xr:uid="{8D64191D-4CF8-4953-97D4-B7231D5655F6}"/>
    <cellStyle name="Currency 11 5 3 3" xfId="4757" xr:uid="{29A50BC4-BEDD-4E6F-944E-29F591F4E917}"/>
    <cellStyle name="Currency 11 5 3 4" xfId="5566" xr:uid="{89C34365-CC1D-4406-A0BF-E18D002A88C8}"/>
    <cellStyle name="Currency 11 5 4" xfId="4697" xr:uid="{EEBA2411-A995-4226-800E-C17AF54FF786}"/>
    <cellStyle name="Currency 11 6" xfId="4513" xr:uid="{9827FCAE-EF58-4ED0-897F-58FAE7E85B88}"/>
    <cellStyle name="Currency 11 6 2" xfId="5624" xr:uid="{E08726CC-14FC-4609-A674-A93C6761CD60}"/>
    <cellStyle name="Currency 11 7" xfId="5452" xr:uid="{8FE03C36-458F-479A-B4E5-8BAA53174C7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2 2 2" xfId="5682" xr:uid="{7426AEC1-D2F8-44C8-A034-4371CCD7EC91}"/>
    <cellStyle name="Currency 12 2 2 3" xfId="5510" xr:uid="{701A9FD3-16DD-416D-A4B5-AB0A1CBA9F24}"/>
    <cellStyle name="Currency 12 2 3" xfId="4517" xr:uid="{17F8B3DD-22E0-408C-A610-8A1524F73340}"/>
    <cellStyle name="Currency 12 2 3 2" xfId="5411" xr:uid="{6F7B9958-7387-4699-9248-72758B64198F}"/>
    <cellStyle name="Currency 12 2 3 2 2" xfId="5742" xr:uid="{60112554-C9CA-43F7-9F52-9B7B351295D0}"/>
    <cellStyle name="Currency 12 2 3 3" xfId="5570" xr:uid="{834A389C-C6AF-47A0-AFEC-5ACA95D091A3}"/>
    <cellStyle name="Currency 12 2 4" xfId="5361" xr:uid="{AB3B9153-C821-4885-90AE-44A1DCAA0188}"/>
    <cellStyle name="Currency 12 2 4 2" xfId="5628" xr:uid="{4BB7A67B-B2A4-4DB8-B1A2-BCBF3E59C741}"/>
    <cellStyle name="Currency 12 2 5" xfId="5456" xr:uid="{8ECE7ED2-D7E2-4AE1-8C69-2B8C70AFCBA2}"/>
    <cellStyle name="Currency 12 3" xfId="210" xr:uid="{2F9FCBC3-548B-4289-B5BC-3C67BB5089A5}"/>
    <cellStyle name="Currency 12 3 2" xfId="4623" xr:uid="{5CBFB2B3-229D-40A8-8515-7311DC00E304}"/>
    <cellStyle name="Currency 12 3 2 2" xfId="5683" xr:uid="{01EA7411-1B2D-4BA2-AD31-373C7A3530BC}"/>
    <cellStyle name="Currency 12 3 3" xfId="5511" xr:uid="{E41D68A9-9934-4919-AF66-A9E7361B9FC2}"/>
    <cellStyle name="Currency 12 4" xfId="4516" xr:uid="{E9AEA86A-37ED-4EC8-874F-C5FB9DED95F8}"/>
    <cellStyle name="Currency 12 4 2" xfId="5410" xr:uid="{09AF4175-071A-4495-BC43-D30CEC66DED5}"/>
    <cellStyle name="Currency 12 4 2 2" xfId="5741" xr:uid="{EC15AA68-1161-4E3C-A5B7-963E9E03BBC3}"/>
    <cellStyle name="Currency 12 4 3" xfId="5569" xr:uid="{0340BA9E-4F02-4AD3-80E6-2301C9124CC6}"/>
    <cellStyle name="Currency 12 5" xfId="5360" xr:uid="{18226692-E460-40F2-9FE1-3443D72E272C}"/>
    <cellStyle name="Currency 12 5 2" xfId="5627" xr:uid="{40448D99-A752-4D9A-B165-2F06699AD0C6}"/>
    <cellStyle name="Currency 12 6" xfId="5455" xr:uid="{E4A5E4A4-8E0D-4EA8-B05F-D96A8AF546F6}"/>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2 2 2" xfId="5684" xr:uid="{0290234B-5BDB-43B5-B765-C6AFD34EE81A}"/>
    <cellStyle name="Currency 14 2 3" xfId="5512" xr:uid="{6983A0B1-BFBC-42BD-B95D-AAD9D2555193}"/>
    <cellStyle name="Currency 14 3" xfId="4518" xr:uid="{21B33B50-EB98-4A5B-AE1D-85D6C2499871}"/>
    <cellStyle name="Currency 14 3 2" xfId="5412" xr:uid="{9905ED67-B9C0-4E76-8137-0B32356367CE}"/>
    <cellStyle name="Currency 14 3 2 2" xfId="5743" xr:uid="{C114285B-C3DD-4CE8-806B-5906B07F9FA7}"/>
    <cellStyle name="Currency 14 3 3" xfId="5571" xr:uid="{E482E0A0-5A7E-49BA-A1E0-8ACFEC86370D}"/>
    <cellStyle name="Currency 14 4" xfId="5362" xr:uid="{A15887AD-F8F2-4583-B9CD-B1E19F135C49}"/>
    <cellStyle name="Currency 14 4 2" xfId="5629" xr:uid="{DA116170-314C-44F9-893C-0E185EFC8316}"/>
    <cellStyle name="Currency 14 5" xfId="5457" xr:uid="{639FB51B-0D29-451B-887D-A9DC6658A4E3}"/>
    <cellStyle name="Currency 15" xfId="4414" xr:uid="{EC53A295-4AE8-40E6-98B6-41A8F05BF90E}"/>
    <cellStyle name="Currency 16" xfId="5794" xr:uid="{7C23BB85-A2C6-4B5C-A282-CD98F590F974}"/>
    <cellStyle name="Currency 17" xfId="4323" xr:uid="{B549D06B-9F80-4E60-883D-5F70F7DB6561}"/>
    <cellStyle name="Currency 18" xfId="5352" xr:uid="{5F7EE86E-AF17-46AC-91C2-F4FA42D29933}"/>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2 2 2" xfId="5685" xr:uid="{9EC6052C-F267-42AF-A063-5A35F33FF5D4}"/>
    <cellStyle name="Currency 2 2 2 3 2 3" xfId="5513" xr:uid="{872424B3-D3DF-4D96-9F20-CCCACE247DF7}"/>
    <cellStyle name="Currency 2 2 2 3 3" xfId="4521" xr:uid="{BF3DDE7B-3115-4C83-A84E-A2932570399F}"/>
    <cellStyle name="Currency 2 2 2 3 3 2" xfId="5415" xr:uid="{3C5AF851-3067-4D80-A198-38B0C0ADE8B7}"/>
    <cellStyle name="Currency 2 2 2 3 3 2 2" xfId="5747" xr:uid="{DACA7C95-2444-41C6-8058-FB415318411F}"/>
    <cellStyle name="Currency 2 2 2 3 3 3" xfId="5575" xr:uid="{A2947087-3B8F-4A1E-92D3-84F6EF8A2F09}"/>
    <cellStyle name="Currency 2 2 2 3 4" xfId="5365" xr:uid="{812234EE-4C5F-46D1-9A2B-E312479BDBE5}"/>
    <cellStyle name="Currency 2 2 2 3 4 2" xfId="5633" xr:uid="{27F64511-D9BC-4AE9-BF65-85E357D5EA92}"/>
    <cellStyle name="Currency 2 2 2 3 5" xfId="5461" xr:uid="{FDFA5D4C-7D5A-4F74-B855-738DACA3A1C5}"/>
    <cellStyle name="Currency 2 2 2 4" xfId="213" xr:uid="{AB7DB3B8-2BB3-4DF7-8D24-01244DB06DB7}"/>
    <cellStyle name="Currency 2 2 2 4 2" xfId="4626" xr:uid="{CC9BEBBC-BEB3-4B6B-BF46-D7872D76F491}"/>
    <cellStyle name="Currency 2 2 2 4 2 2" xfId="5686" xr:uid="{D1F36D3C-3A31-4DC9-9CD3-7E42DF4C30D8}"/>
    <cellStyle name="Currency 2 2 2 4 3" xfId="5514" xr:uid="{DAF3A5BD-94AB-4FDF-88FA-46633AC2ED02}"/>
    <cellStyle name="Currency 2 2 2 5" xfId="4520" xr:uid="{E3541EE8-1F9C-46BA-A473-8003233E2EE6}"/>
    <cellStyle name="Currency 2 2 2 5 2" xfId="5414" xr:uid="{A620E5DA-5BF8-458A-99CE-51103EF344A2}"/>
    <cellStyle name="Currency 2 2 2 5 2 2" xfId="5746" xr:uid="{B286C385-0304-451F-9CF0-26CB6928A709}"/>
    <cellStyle name="Currency 2 2 2 5 3" xfId="5574" xr:uid="{4B4E13A1-4205-4594-858B-964920EE7C00}"/>
    <cellStyle name="Currency 2 2 2 6" xfId="5364" xr:uid="{33AF0DB6-2E89-4F3D-9D0A-3931318C6E64}"/>
    <cellStyle name="Currency 2 2 2 6 2" xfId="5632" xr:uid="{A0C4E4B8-1BA0-473C-AA5F-28E6CF339AD7}"/>
    <cellStyle name="Currency 2 2 2 7" xfId="5460" xr:uid="{BDB3CC40-79B2-44AA-9625-0B6D96985804}"/>
    <cellStyle name="Currency 2 2 3" xfId="214" xr:uid="{2392F15A-1C87-4317-A804-759D96A26597}"/>
    <cellStyle name="Currency 2 2 3 2" xfId="4627" xr:uid="{DEFE4B78-FC59-42F5-8B54-6F2B917B4D20}"/>
    <cellStyle name="Currency 2 2 3 2 2" xfId="5687" xr:uid="{27141155-143F-49A2-82E1-5DA12E62604C}"/>
    <cellStyle name="Currency 2 2 3 3" xfId="5515" xr:uid="{8BB02D9D-F3D0-4E7C-8314-1C03307623B3}"/>
    <cellStyle name="Currency 2 2 4" xfId="4519" xr:uid="{BB92F0BE-54F8-4328-A1A2-AD675596B7A8}"/>
    <cellStyle name="Currency 2 2 4 2" xfId="5413" xr:uid="{E1B57535-A3C6-4834-A1DE-4F6FA9E0D81C}"/>
    <cellStyle name="Currency 2 2 4 2 2" xfId="5745" xr:uid="{9B3FED8F-BE53-46EF-8C2B-F03BC2C96CB2}"/>
    <cellStyle name="Currency 2 2 4 3" xfId="5573" xr:uid="{6B30E755-2EED-4230-8F99-1E0F6A0E9104}"/>
    <cellStyle name="Currency 2 2 5" xfId="5363" xr:uid="{545BE315-5318-4F84-A7DD-2ECC973496DC}"/>
    <cellStyle name="Currency 2 2 5 2" xfId="5631" xr:uid="{6FFB535C-43FF-47F9-803E-652278B422D0}"/>
    <cellStyle name="Currency 2 2 6" xfId="5459" xr:uid="{422970D2-426A-4193-8174-C10E7AAA72F6}"/>
    <cellStyle name="Currency 2 3" xfId="23" xr:uid="{65E1C326-2DB1-478D-A6C6-217FC916B195}"/>
    <cellStyle name="Currency 2 3 2" xfId="215" xr:uid="{8F9AA111-B092-4CE7-A423-E00DAA9C2FD8}"/>
    <cellStyle name="Currency 2 3 2 2" xfId="4628" xr:uid="{194D5D56-4C13-494D-9B61-DC04214B0C11}"/>
    <cellStyle name="Currency 2 3 2 2 2" xfId="5688" xr:uid="{18B502C9-86A0-47FF-B454-F4A6EC759294}"/>
    <cellStyle name="Currency 2 3 2 3" xfId="5516" xr:uid="{546A0D28-5909-4F57-83EC-835724B507EF}"/>
    <cellStyle name="Currency 2 3 3" xfId="4522" xr:uid="{8F6ECAAF-FFBA-464E-8BC6-816366396176}"/>
    <cellStyle name="Currency 2 3 3 2" xfId="5416" xr:uid="{88512C27-680E-4567-99B1-E9DE22A344D0}"/>
    <cellStyle name="Currency 2 3 3 2 2" xfId="5748" xr:uid="{880CE281-8ECF-4C5E-BD0C-032B43D65808}"/>
    <cellStyle name="Currency 2 3 3 3" xfId="5576" xr:uid="{FDAD4BA8-C9A1-446C-8EF0-14A46B54B1B1}"/>
    <cellStyle name="Currency 2 3 4" xfId="5366" xr:uid="{3B399300-C4C7-49D9-B1DE-976AFB06DA6D}"/>
    <cellStyle name="Currency 2 3 4 2" xfId="5634" xr:uid="{72333F15-A30E-4C93-A694-553F5505E7AC}"/>
    <cellStyle name="Currency 2 3 5" xfId="5462" xr:uid="{E721E579-3DDE-4583-BB3B-892D0531B1C7}"/>
    <cellStyle name="Currency 2 4" xfId="216" xr:uid="{02233FAE-10A7-4C95-BB0F-E1E3C9A2E2C7}"/>
    <cellStyle name="Currency 2 4 2" xfId="217" xr:uid="{B940A6C9-4F34-4073-B7FF-928E99379321}"/>
    <cellStyle name="Currency 2 4 2 2" xfId="5689" xr:uid="{B18C0B42-D690-47EE-9933-B13DACD05155}"/>
    <cellStyle name="Currency 2 4 3" xfId="5517" xr:uid="{C198F085-C070-408C-82E6-9ABD7C03D838}"/>
    <cellStyle name="Currency 2 5" xfId="218" xr:uid="{81560595-240A-49E2-B717-45753D979BD6}"/>
    <cellStyle name="Currency 2 5 2" xfId="219" xr:uid="{D8DC32DE-4ABE-40B3-B927-865523914861}"/>
    <cellStyle name="Currency 2 5 2 2" xfId="5744" xr:uid="{C658EDB8-B3E9-454F-9255-DEFCE831CB31}"/>
    <cellStyle name="Currency 2 5 3" xfId="5572" xr:uid="{698B18A8-444E-46B5-9532-C5EB9F7227B6}"/>
    <cellStyle name="Currency 2 6" xfId="220" xr:uid="{B56942DC-2184-4A4F-A324-AE6C26F0DEDB}"/>
    <cellStyle name="Currency 2 6 2" xfId="5630" xr:uid="{B8BC5006-A1EF-4614-BC19-86DCB0B71F93}"/>
    <cellStyle name="Currency 2 7" xfId="5458" xr:uid="{DE0E0465-0AB6-4282-ACC1-0428F2180925}"/>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2 2 2" xfId="5690" xr:uid="{18E0E468-CC95-4B2D-A723-7C7AECE904FC}"/>
    <cellStyle name="Currency 3 2 2 3" xfId="5518" xr:uid="{74B2119F-F813-48B0-9AC5-816A128E46B5}"/>
    <cellStyle name="Currency 3 2 3" xfId="4524" xr:uid="{CECFF737-02F4-4281-ABD8-A9F4378B1C85}"/>
    <cellStyle name="Currency 3 2 3 2" xfId="5418" xr:uid="{A19395B0-A720-4BCF-946F-61E8773C4A58}"/>
    <cellStyle name="Currency 3 2 3 2 2" xfId="5750" xr:uid="{9292C017-7553-42A5-BC24-EA189511ED17}"/>
    <cellStyle name="Currency 3 2 3 3" xfId="5578" xr:uid="{0CCC3188-A14F-4434-82CD-484CC15B87EB}"/>
    <cellStyle name="Currency 3 2 4" xfId="5368" xr:uid="{711F5025-12FB-4610-A96F-B2158C0715BE}"/>
    <cellStyle name="Currency 3 2 4 2" xfId="5636" xr:uid="{4226669D-69AC-4F55-B6CA-9B403B8195A0}"/>
    <cellStyle name="Currency 3 2 5" xfId="5464" xr:uid="{4985BAC0-42AD-41E8-9213-2B4B7DB70045}"/>
    <cellStyle name="Currency 3 3" xfId="26" xr:uid="{5A24AD1A-4CE2-411E-84CE-6F9786318DBE}"/>
    <cellStyle name="Currency 3 3 2" xfId="222" xr:uid="{AC34E5FA-3F20-46F2-AEE2-DE87F6516F5B}"/>
    <cellStyle name="Currency 3 3 2 2" xfId="4630" xr:uid="{28DDD321-E79E-4845-9039-666FCCD69EB1}"/>
    <cellStyle name="Currency 3 3 2 2 2" xfId="5691" xr:uid="{1E671C0B-DD48-4EDE-8E10-5523ACE92C43}"/>
    <cellStyle name="Currency 3 3 2 3" xfId="5519" xr:uid="{07896AB2-17ED-444C-BD81-C640938AAA27}"/>
    <cellStyle name="Currency 3 3 3" xfId="4525" xr:uid="{67770F51-BCB9-4C40-AA52-3F79209AC47B}"/>
    <cellStyle name="Currency 3 3 3 2" xfId="5419" xr:uid="{98C65065-BA2A-4F62-AD02-85698C299F0D}"/>
    <cellStyle name="Currency 3 3 3 2 2" xfId="5751" xr:uid="{86B8719D-AA29-4904-95EF-0B124D9C74B8}"/>
    <cellStyle name="Currency 3 3 3 3" xfId="5579" xr:uid="{7783F46E-7A68-4259-B45F-BEA4433C533C}"/>
    <cellStyle name="Currency 3 3 4" xfId="5369" xr:uid="{60895DD9-CA69-4D48-857E-69ECA894F37D}"/>
    <cellStyle name="Currency 3 3 4 2" xfId="5637" xr:uid="{C9D730F3-A91C-40A8-948C-0C531442D887}"/>
    <cellStyle name="Currency 3 3 5" xfId="5465" xr:uid="{86E69AA4-A792-4C3D-BB4B-DFACDD7AB1A7}"/>
    <cellStyle name="Currency 3 4" xfId="27" xr:uid="{7ED44AF5-ACAE-41EC-8AFB-C6B8914FAE2B}"/>
    <cellStyle name="Currency 3 4 2" xfId="223" xr:uid="{85496E6E-8B07-4B76-8673-D0936F8D6BD5}"/>
    <cellStyle name="Currency 3 4 2 2" xfId="4631" xr:uid="{35034251-5BFF-423C-886D-E441B1D834BC}"/>
    <cellStyle name="Currency 3 4 2 2 2" xfId="5692" xr:uid="{049117B4-4BD4-4EA6-B47A-6E7150BC4F42}"/>
    <cellStyle name="Currency 3 4 2 3" xfId="5520" xr:uid="{3B91AF44-CCC2-4B5C-8F7D-F8062CA2C171}"/>
    <cellStyle name="Currency 3 4 3" xfId="4526" xr:uid="{20522E8E-D0FA-40CC-A2A9-71C5C3C6CED3}"/>
    <cellStyle name="Currency 3 4 3 2" xfId="5420" xr:uid="{9DDFB5B5-B324-4399-BE50-A18E515E64B2}"/>
    <cellStyle name="Currency 3 4 3 2 2" xfId="5752" xr:uid="{9862D14C-A896-4D89-94A2-F15F225FF284}"/>
    <cellStyle name="Currency 3 4 3 3" xfId="5580" xr:uid="{598D4458-1533-4596-92D3-C33180E189E6}"/>
    <cellStyle name="Currency 3 4 4" xfId="5370" xr:uid="{428B7FCA-222F-4965-94BB-700828BA6A42}"/>
    <cellStyle name="Currency 3 4 4 2" xfId="5638" xr:uid="{727D354B-6C86-4EA2-A4D4-B362B360C0F7}"/>
    <cellStyle name="Currency 3 4 5" xfId="5466" xr:uid="{997C31A4-9974-4CA9-AA5E-D941ED34570F}"/>
    <cellStyle name="Currency 3 5" xfId="224" xr:uid="{B9FBAE8F-C4CA-4AB6-986B-B25E7D77737D}"/>
    <cellStyle name="Currency 3 5 2" xfId="4632" xr:uid="{9157FCDA-DD42-42AA-A64D-2B9F1CF9003E}"/>
    <cellStyle name="Currency 3 5 2 2" xfId="5693" xr:uid="{69892A12-EE16-4205-B457-CAA6C98DAC25}"/>
    <cellStyle name="Currency 3 5 3" xfId="5521" xr:uid="{94A9A54F-1E5C-44CE-A07B-25FE18CD8B5F}"/>
    <cellStyle name="Currency 3 6" xfId="4523" xr:uid="{E1970EB3-4BD8-4F65-BC9B-15F936B2CF4D}"/>
    <cellStyle name="Currency 3 6 2" xfId="5417" xr:uid="{12A19061-40AB-476B-9BFC-1EB25FFFC1E0}"/>
    <cellStyle name="Currency 3 6 2 2" xfId="5749" xr:uid="{0DD4EB98-57F7-48F2-8BF0-FA1020CFEBF4}"/>
    <cellStyle name="Currency 3 6 3" xfId="5577" xr:uid="{2E17A6BA-AF99-4C97-9DB7-A5FD2F69A958}"/>
    <cellStyle name="Currency 3 7" xfId="5367" xr:uid="{8A04DEDC-8629-457A-816E-3EF25F3A1D4C}"/>
    <cellStyle name="Currency 3 7 2" xfId="5635" xr:uid="{B369FEF0-2FAC-4EBB-9E18-12355A081F64}"/>
    <cellStyle name="Currency 3 8" xfId="5463" xr:uid="{4089836C-415B-4A59-931A-CC05A5BA1F91}"/>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2 2 2" xfId="5694" xr:uid="{BF8FF76E-AAD1-44B5-9A95-1EDC44CC9B3B}"/>
    <cellStyle name="Currency 4 2 2 3" xfId="5522" xr:uid="{F8EAEF26-D76F-410D-9E8E-22C267201CC6}"/>
    <cellStyle name="Currency 4 2 3" xfId="4528" xr:uid="{8400F205-9484-44CE-9A1B-1048ECDCCD76}"/>
    <cellStyle name="Currency 4 2 3 2" xfId="5421" xr:uid="{CAD3D670-AB13-4474-B52E-E5F11BC31699}"/>
    <cellStyle name="Currency 4 2 3 2 2" xfId="5754" xr:uid="{37D2EA54-047D-4405-AB8E-B3C9DC91DFC7}"/>
    <cellStyle name="Currency 4 2 3 3" xfId="5582" xr:uid="{230E2FC4-A308-4D8E-94AA-DB4AC823D888}"/>
    <cellStyle name="Currency 4 2 4" xfId="5371" xr:uid="{B61A7E08-F542-4C12-AEFE-5E69F99D45B2}"/>
    <cellStyle name="Currency 4 2 4 2" xfId="5640" xr:uid="{9E1DA592-C7C8-4512-8876-A8AA813C9D45}"/>
    <cellStyle name="Currency 4 2 5" xfId="5468" xr:uid="{63E7729B-C827-4D27-BD1A-1EAB81C86ECE}"/>
    <cellStyle name="Currency 4 3" xfId="30" xr:uid="{D1F6D76D-3297-4910-A30F-FEF5346CD727}"/>
    <cellStyle name="Currency 4 3 2" xfId="226" xr:uid="{3ED9E9F1-E361-4CA8-B6B6-6A8A6AB5F9AD}"/>
    <cellStyle name="Currency 4 3 2 2" xfId="4634" xr:uid="{E8E67BC8-8B4E-4415-9B55-C1EA5368E9A5}"/>
    <cellStyle name="Currency 4 3 2 2 2" xfId="5695" xr:uid="{B16886E5-88B8-4A54-ADB7-DA9C98429625}"/>
    <cellStyle name="Currency 4 3 2 3" xfId="5523" xr:uid="{01D2073B-0A13-43CA-8E23-BA7A9057F13A}"/>
    <cellStyle name="Currency 4 3 3" xfId="4529" xr:uid="{63CA8759-B1A1-46DF-B850-B6F600F14602}"/>
    <cellStyle name="Currency 4 3 3 2" xfId="5422" xr:uid="{C4DC6956-0B14-43BC-BAF3-B7A453F88466}"/>
    <cellStyle name="Currency 4 3 3 2 2" xfId="5755" xr:uid="{9A2EEF11-43AB-4FFE-BE63-D98593EADC9B}"/>
    <cellStyle name="Currency 4 3 3 3" xfId="5583" xr:uid="{53809689-2F23-4D25-BF65-96419FEE8A16}"/>
    <cellStyle name="Currency 4 3 4" xfId="5372" xr:uid="{B56789E7-69D7-46D2-B3CF-57BCA27F20EF}"/>
    <cellStyle name="Currency 4 3 4 2" xfId="5641" xr:uid="{B0D2256F-1DFC-4DBC-B066-760E9B78EDEA}"/>
    <cellStyle name="Currency 4 3 5" xfId="5469" xr:uid="{5EA442CA-2DE7-4360-995C-18B2202F40EC}"/>
    <cellStyle name="Currency 4 4" xfId="227" xr:uid="{EFFA6D11-85AA-497D-9492-C41F42479721}"/>
    <cellStyle name="Currency 4 4 2" xfId="4635" xr:uid="{DB2F5202-337D-4234-9B51-8A7FC9D8D464}"/>
    <cellStyle name="Currency 4 4 2 2" xfId="5696" xr:uid="{32955774-A6A2-4744-8276-27F996857D68}"/>
    <cellStyle name="Currency 4 4 3" xfId="5524" xr:uid="{DA5EE38A-7093-4E6B-B184-CC88AD8B3419}"/>
    <cellStyle name="Currency 4 5" xfId="4324" xr:uid="{F42CC16E-211C-45E5-BA07-91F10E6C61E8}"/>
    <cellStyle name="Currency 4 5 2" xfId="4439" xr:uid="{09857702-2B76-4179-8619-E7903E511BB6}"/>
    <cellStyle name="Currency 4 5 2 2" xfId="5753" xr:uid="{3F84A858-A2EC-4054-AED8-BCA7627D8D29}"/>
    <cellStyle name="Currency 4 5 3" xfId="4721" xr:uid="{47B98DCD-FC08-41FC-B131-64109B686C9F}"/>
    <cellStyle name="Currency 4 5 3 2" xfId="5316" xr:uid="{273611C9-E66E-4AED-9665-45F6E9346199}"/>
    <cellStyle name="Currency 4 5 3 3" xfId="4761" xr:uid="{8BCAD560-97B0-45D8-B595-5331C9E44692}"/>
    <cellStyle name="Currency 4 5 3 4" xfId="5581" xr:uid="{95AF3A1C-428E-487F-83E7-3999BAA3FE5D}"/>
    <cellStyle name="Currency 4 5 4" xfId="4698" xr:uid="{88C07907-0D12-422A-9A05-7F1A86654F3D}"/>
    <cellStyle name="Currency 4 6" xfId="4527" xr:uid="{4AB6006D-D69D-4C65-911A-837AF8C0BDE6}"/>
    <cellStyle name="Currency 4 6 2" xfId="5639" xr:uid="{F9E9FEDF-F99C-402C-9718-DA2A899AB905}"/>
    <cellStyle name="Currency 4 7" xfId="5467" xr:uid="{ED436A21-3261-4A87-A22A-3A585EF9C96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2 2 2" xfId="5697" xr:uid="{395F428E-16BE-4A13-BBAF-C395DAF89CFF}"/>
    <cellStyle name="Currency 5 2 2 3" xfId="5525" xr:uid="{286D61B2-7F5E-43F4-B5FD-033E5390E433}"/>
    <cellStyle name="Currency 5 2 3" xfId="4530" xr:uid="{87E915BC-E959-46F5-A123-7C26E8708A1D}"/>
    <cellStyle name="Currency 5 2 3 2" xfId="5423" xr:uid="{B0C27F4D-4862-4FB8-AF30-04C3BE30054F}"/>
    <cellStyle name="Currency 5 2 3 2 2" xfId="5756" xr:uid="{00D2219E-D101-460A-82F5-A8405A7B6DC1}"/>
    <cellStyle name="Currency 5 2 3 3" xfId="5584" xr:uid="{815DE4C4-FFC1-44C7-84E7-F419FB19BBAF}"/>
    <cellStyle name="Currency 5 2 4" xfId="5373" xr:uid="{6E72CF0F-25E1-4443-8572-40A80FC2DEB4}"/>
    <cellStyle name="Currency 5 2 4 2" xfId="5642" xr:uid="{18EEB64A-E3FA-4480-8F97-D9D1575452AD}"/>
    <cellStyle name="Currency 5 2 5" xfId="5470" xr:uid="{A9379859-8580-48C1-9E77-1D51F14FE2BA}"/>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2 2 2" xfId="5698" xr:uid="{2475C13B-AA26-400D-9B88-19D98FFD6889}"/>
    <cellStyle name="Currency 6 2 3" xfId="5526" xr:uid="{A31AD940-3347-4463-83FD-73278B5858A1}"/>
    <cellStyle name="Currency 6 3" xfId="4326" xr:uid="{76021D88-D408-4B0B-A36F-BE97289E4A5E}"/>
    <cellStyle name="Currency 6 3 2" xfId="4441" xr:uid="{1683B754-0087-4BA4-BA4B-F55AC07D48BF}"/>
    <cellStyle name="Currency 6 3 2 2" xfId="5757" xr:uid="{77448A57-C84B-4E00-A8ED-E0A6C61EF422}"/>
    <cellStyle name="Currency 6 3 3" xfId="4722" xr:uid="{0FB9EC54-11AC-48B6-BDF2-1CFB5C41FC51}"/>
    <cellStyle name="Currency 6 3 3 2" xfId="5317" xr:uid="{80F32D24-C09C-4E4D-AEE8-AF2FDBD84B65}"/>
    <cellStyle name="Currency 6 3 3 3" xfId="4764" xr:uid="{35681D02-3D2D-4FAE-98D7-D78DAC60A74E}"/>
    <cellStyle name="Currency 6 3 3 4" xfId="5585" xr:uid="{D43FB388-8A00-4F59-89DB-206368D59C49}"/>
    <cellStyle name="Currency 6 3 4" xfId="4699" xr:uid="{DE16A63A-7E05-4F75-ACE4-3B358BF4522E}"/>
    <cellStyle name="Currency 6 4" xfId="4531" xr:uid="{1038F83F-CD5F-47B5-84E6-5D0CDBB9346D}"/>
    <cellStyle name="Currency 6 4 2" xfId="5643" xr:uid="{B122AC33-C529-4025-954F-A82DB38EBE0C}"/>
    <cellStyle name="Currency 6 5" xfId="5471" xr:uid="{4D6569E4-1934-462A-A432-B8C97AE8ABE7}"/>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2 2 2" xfId="5699" xr:uid="{561E7E42-723B-4DA3-A5DA-2AEC83136C7B}"/>
    <cellStyle name="Currency 7 2 2 3" xfId="5527" xr:uid="{81DF8468-DA69-402D-9DAA-4C3261877543}"/>
    <cellStyle name="Currency 7 2 3" xfId="4533" xr:uid="{A15F4B13-7E8D-40C2-BA40-ED3BA5DF35A2}"/>
    <cellStyle name="Currency 7 2 3 2" xfId="5425" xr:uid="{F32ABF3C-070A-4453-8EE1-62394EF8FB9A}"/>
    <cellStyle name="Currency 7 2 3 2 2" xfId="5759" xr:uid="{398E1AD0-14A1-4522-89B8-EC54EF437A1E}"/>
    <cellStyle name="Currency 7 2 3 3" xfId="5587" xr:uid="{C2E049EA-EFAB-4C28-B0C3-53019207CE64}"/>
    <cellStyle name="Currency 7 2 4" xfId="5374" xr:uid="{77B07273-E1C8-4B24-975E-7619016B5167}"/>
    <cellStyle name="Currency 7 2 4 2" xfId="5645" xr:uid="{E1F98C63-7CE9-4E78-9DEE-F55A8527D2B0}"/>
    <cellStyle name="Currency 7 2 5" xfId="5473" xr:uid="{3D0A448E-1B55-4F39-8BCA-9F5EA301FEAD}"/>
    <cellStyle name="Currency 7 3" xfId="230" xr:uid="{88F44B6F-89FB-4E1F-B516-F37A56AC3424}"/>
    <cellStyle name="Currency 7 3 2" xfId="4639" xr:uid="{F212A7B8-8783-4E0F-9222-56C53217D68B}"/>
    <cellStyle name="Currency 7 3 2 2" xfId="5700" xr:uid="{C4E3765E-1965-43B1-9425-59A1F1412323}"/>
    <cellStyle name="Currency 7 3 3" xfId="5528" xr:uid="{A130D7E6-9D86-4A54-9B20-CFBB457692A6}"/>
    <cellStyle name="Currency 7 4" xfId="4442" xr:uid="{7ED55546-E993-4ADD-A615-B5D138F45BB2}"/>
    <cellStyle name="Currency 7 4 2" xfId="5424" xr:uid="{A278EF90-34B4-40C0-B26A-D112D4948ADB}"/>
    <cellStyle name="Currency 7 4 2 2" xfId="5758" xr:uid="{6649A114-2FA5-4717-82CE-EA363EA56B50}"/>
    <cellStyle name="Currency 7 4 3" xfId="5586" xr:uid="{5B9DB8C5-4830-4DA8-B202-FA823D5D0990}"/>
    <cellStyle name="Currency 7 5" xfId="4532" xr:uid="{140341F6-3980-4153-AB87-60BA888B2A90}"/>
    <cellStyle name="Currency 7 5 2" xfId="5644" xr:uid="{A07C2952-CA2D-4469-A728-FEBC3B82FE3B}"/>
    <cellStyle name="Currency 7 6" xfId="5472" xr:uid="{5F167AF7-2BE7-4073-9286-D124C39638B5}"/>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2 2 2" xfId="5701" xr:uid="{0CC636C2-C70D-4851-AA75-60737FD410F5}"/>
    <cellStyle name="Currency 8 2 2 3" xfId="5529" xr:uid="{4C0D41AD-3F25-478A-9A17-CE7DE0482305}"/>
    <cellStyle name="Currency 8 2 3" xfId="4535" xr:uid="{0ADC36A1-1E3B-498E-9D7A-8CFB1EE03E08}"/>
    <cellStyle name="Currency 8 2 3 2" xfId="5427" xr:uid="{4529D5EF-CC0D-44CC-9115-DC37524AB6AB}"/>
    <cellStyle name="Currency 8 2 3 2 2" xfId="5761" xr:uid="{9C340C04-66C6-4281-BE47-86E1A9EAD0B3}"/>
    <cellStyle name="Currency 8 2 3 3" xfId="5589" xr:uid="{FB7C1E88-2276-44D0-AD70-B40BEACE5CB7}"/>
    <cellStyle name="Currency 8 2 4" xfId="5375" xr:uid="{559CC8C4-7912-46AC-BF96-9641CB556A63}"/>
    <cellStyle name="Currency 8 2 4 2" xfId="5647" xr:uid="{29296E78-93A5-4D0A-8FB5-1486E8274648}"/>
    <cellStyle name="Currency 8 2 5" xfId="5475" xr:uid="{DE0C42C7-DC19-4E4C-8162-5830671FFE37}"/>
    <cellStyle name="Currency 8 3" xfId="38" xr:uid="{C75B7BCD-D149-45A8-8B53-FE312E839EF7}"/>
    <cellStyle name="Currency 8 3 2" xfId="232" xr:uid="{A40B4FB0-34BD-4BB4-9520-A22500DCE17E}"/>
    <cellStyle name="Currency 8 3 2 2" xfId="4641" xr:uid="{1EBAC548-72F9-4098-BA0F-C21C393122E7}"/>
    <cellStyle name="Currency 8 3 2 2 2" xfId="5702" xr:uid="{F6E9C91F-EA4E-4257-960D-BABE037F27B8}"/>
    <cellStyle name="Currency 8 3 2 3" xfId="5530" xr:uid="{293CBC3B-E3C2-4E59-89F2-B716BFC68BA1}"/>
    <cellStyle name="Currency 8 3 3" xfId="4536" xr:uid="{9569A6D0-5CBF-47B4-AD2F-FE7001654B42}"/>
    <cellStyle name="Currency 8 3 3 2" xfId="5428" xr:uid="{47EC27BE-DDA4-42ED-99C1-A1E7CA8899D9}"/>
    <cellStyle name="Currency 8 3 3 2 2" xfId="5762" xr:uid="{7E5E1AC1-0D2A-4CA5-9413-4A9900E954E6}"/>
    <cellStyle name="Currency 8 3 3 3" xfId="5590" xr:uid="{2E0D03EB-7565-4B1A-B578-5B8F354638F2}"/>
    <cellStyle name="Currency 8 3 4" xfId="5376" xr:uid="{0E4FC39C-B596-4233-BFF1-9D6E19730F95}"/>
    <cellStyle name="Currency 8 3 4 2" xfId="5648" xr:uid="{BDBE7010-D69F-419D-8371-BCF73AA1CE5F}"/>
    <cellStyle name="Currency 8 3 5" xfId="5476" xr:uid="{270AB01A-0C8D-43DC-9F35-A978E3F7D009}"/>
    <cellStyle name="Currency 8 4" xfId="39" xr:uid="{5FB2020A-FA38-4BAE-AFC8-CD0684B9DF95}"/>
    <cellStyle name="Currency 8 4 2" xfId="233" xr:uid="{7A35E1A8-7FAB-47DE-9EA6-53591817DE69}"/>
    <cellStyle name="Currency 8 4 2 2" xfId="4642" xr:uid="{CFB5B50E-0152-43D2-8CB5-6851056BA9A3}"/>
    <cellStyle name="Currency 8 4 2 2 2" xfId="5703" xr:uid="{8E0AE690-B49E-4A6E-9FBA-23CD32C17FC4}"/>
    <cellStyle name="Currency 8 4 2 3" xfId="5531" xr:uid="{19963DF8-1C60-44EE-A38F-A74E574A8AFD}"/>
    <cellStyle name="Currency 8 4 3" xfId="4537" xr:uid="{C4E95A03-4D0D-4543-B751-CF89920A7966}"/>
    <cellStyle name="Currency 8 4 3 2" xfId="5429" xr:uid="{BC75F72A-16BB-4F67-A294-DF637176282E}"/>
    <cellStyle name="Currency 8 4 3 2 2" xfId="5763" xr:uid="{34020D49-4462-49DA-AD60-36E8DBAF7ABD}"/>
    <cellStyle name="Currency 8 4 3 3" xfId="5591" xr:uid="{55F4C1B7-F827-4E96-BF60-2992DB409014}"/>
    <cellStyle name="Currency 8 4 4" xfId="5377" xr:uid="{607E1914-EA45-4A08-972A-DFF952358E1C}"/>
    <cellStyle name="Currency 8 4 4 2" xfId="5649" xr:uid="{A223BF83-555B-473F-89F4-F39517511755}"/>
    <cellStyle name="Currency 8 4 5" xfId="5477" xr:uid="{B2085175-9526-400C-847B-10196E3C7876}"/>
    <cellStyle name="Currency 8 5" xfId="234" xr:uid="{E1253A83-5AE8-43ED-A6AA-6F580BDB1B68}"/>
    <cellStyle name="Currency 8 5 2" xfId="4643" xr:uid="{A1AC3DF9-37C0-4CA3-B741-3E3C97E2C671}"/>
    <cellStyle name="Currency 8 5 2 2" xfId="5704" xr:uid="{0D439909-9091-445E-852B-AE8140161734}"/>
    <cellStyle name="Currency 8 5 3" xfId="5532" xr:uid="{100EF0DF-4675-458D-BA7F-C9561FA72279}"/>
    <cellStyle name="Currency 8 6" xfId="4443" xr:uid="{00DF9F51-15AB-4880-8A3F-BFDD6DADD0E7}"/>
    <cellStyle name="Currency 8 6 2" xfId="5426" xr:uid="{DB84916C-C60B-472D-AE64-8EFA1DE0D57C}"/>
    <cellStyle name="Currency 8 6 2 2" xfId="5760" xr:uid="{7EC67E37-7837-4069-A15D-0D0DF9C4A844}"/>
    <cellStyle name="Currency 8 6 3" xfId="5588" xr:uid="{F1114944-A4A1-4C49-B030-CAC19DEDB11D}"/>
    <cellStyle name="Currency 8 7" xfId="4534" xr:uid="{D0BE3674-07EA-4ACE-844B-AC0D405C686E}"/>
    <cellStyle name="Currency 8 7 2" xfId="5646" xr:uid="{151FC93F-EC3D-4592-866F-D15528AEBD22}"/>
    <cellStyle name="Currency 8 8" xfId="5474" xr:uid="{182BF2A2-9A7C-4499-B306-D4014A891C8F}"/>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2 2 2" xfId="5705" xr:uid="{17840059-146A-4C75-9E9F-85031B5B904A}"/>
    <cellStyle name="Currency 9 2 2 3" xfId="5533" xr:uid="{29AD2F40-13B8-4D5D-9464-100F23F5BD7D}"/>
    <cellStyle name="Currency 9 2 3" xfId="4539" xr:uid="{4EF25E8C-B939-497A-A092-CA9D6674C83A}"/>
    <cellStyle name="Currency 9 2 3 2" xfId="5430" xr:uid="{FCB122B8-54BD-4CF6-A50B-A7EC48E5FE18}"/>
    <cellStyle name="Currency 9 2 3 2 2" xfId="5765" xr:uid="{B272E18D-C0FA-42F4-BCFF-D7F0774FE336}"/>
    <cellStyle name="Currency 9 2 3 3" xfId="5593" xr:uid="{A479B23F-0ABA-4763-8FD4-9AE7A6372AF1}"/>
    <cellStyle name="Currency 9 2 4" xfId="5378" xr:uid="{3F2E3D8B-AEA4-457C-BC12-F4BEC7177416}"/>
    <cellStyle name="Currency 9 2 4 2" xfId="5651" xr:uid="{8DE22470-EA2B-415F-8979-7D6ECF33C6DF}"/>
    <cellStyle name="Currency 9 2 5" xfId="5479" xr:uid="{1ADE61D7-D75D-49CB-BEC1-AE977C773A39}"/>
    <cellStyle name="Currency 9 3" xfId="42" xr:uid="{78C7BA07-6647-43B8-B21E-772BF8DCE734}"/>
    <cellStyle name="Currency 9 3 2" xfId="236" xr:uid="{30AB039E-142B-466F-A7E9-3F02AE58871B}"/>
    <cellStyle name="Currency 9 3 2 2" xfId="4645" xr:uid="{7E6FF008-1FAC-48BA-A08F-1D654BBF99B3}"/>
    <cellStyle name="Currency 9 3 2 2 2" xfId="5706" xr:uid="{B06C3568-71A2-41F6-B68B-BBF905314953}"/>
    <cellStyle name="Currency 9 3 2 3" xfId="5534" xr:uid="{3882BEFC-F761-4874-8AFA-0F5FC46334A9}"/>
    <cellStyle name="Currency 9 3 3" xfId="4540" xr:uid="{C8DB97E1-5BE8-46BE-B1B6-A45C23AEFBCE}"/>
    <cellStyle name="Currency 9 3 3 2" xfId="5431" xr:uid="{BB6F4893-4572-49B5-9ADC-81029670C3FE}"/>
    <cellStyle name="Currency 9 3 3 2 2" xfId="5766" xr:uid="{91E8946B-6B8C-42DF-B12A-BFF3BF3ABB89}"/>
    <cellStyle name="Currency 9 3 3 3" xfId="5594" xr:uid="{CC812615-A8DA-465D-BF66-38E5A3F38FE1}"/>
    <cellStyle name="Currency 9 3 4" xfId="5379" xr:uid="{32665090-E71C-4B21-A1C3-FBBAE9D7CF75}"/>
    <cellStyle name="Currency 9 3 4 2" xfId="5652" xr:uid="{8B65F2D5-DBF1-43BD-BA1E-E8A17AB8B7F1}"/>
    <cellStyle name="Currency 9 3 5" xfId="5480" xr:uid="{431E3DDA-2B89-44CA-AB36-E3ED77473BEF}"/>
    <cellStyle name="Currency 9 4" xfId="237" xr:uid="{B67E131B-94D2-49E1-ABCE-5308D87F6C83}"/>
    <cellStyle name="Currency 9 4 2" xfId="4646" xr:uid="{2679B84E-765C-4EDB-A701-82802A2B0B97}"/>
    <cellStyle name="Currency 9 4 2 2" xfId="5707" xr:uid="{E00DE3A3-4391-4577-BBAF-385663330A51}"/>
    <cellStyle name="Currency 9 4 3" xfId="5535" xr:uid="{DD85DB92-FF27-439B-A029-EB6B6CAC6452}"/>
    <cellStyle name="Currency 9 5" xfId="4327" xr:uid="{676477D2-24E5-46A6-B1CD-56B73B8E2241}"/>
    <cellStyle name="Currency 9 5 2" xfId="4444" xr:uid="{85F26064-CB3B-44C0-B513-4B4D822E62E7}"/>
    <cellStyle name="Currency 9 5 2 2" xfId="5764" xr:uid="{6CB65BB6-6761-498A-9801-38D6A7824080}"/>
    <cellStyle name="Currency 9 5 3" xfId="4723" xr:uid="{0AE2064C-D695-4EDA-BCC8-F209A14C1EE0}"/>
    <cellStyle name="Currency 9 5 3 2" xfId="5592" xr:uid="{7E5C07F3-93FD-403F-B729-093BC215CB0B}"/>
    <cellStyle name="Currency 9 5 4" xfId="4700" xr:uid="{CD1D2F0A-8F14-41B9-9C1C-C014286543CA}"/>
    <cellStyle name="Currency 9 6" xfId="4538" xr:uid="{87677DB6-F6C6-4C70-9832-6843FA907A76}"/>
    <cellStyle name="Currency 9 6 2" xfId="5650" xr:uid="{CA913AF1-CD30-43CE-A4B5-65065CF97567}"/>
    <cellStyle name="Currency 9 7" xfId="5478" xr:uid="{CA5A2F24-521D-468E-9142-1ADE30D05A19}"/>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2 2 2" xfId="5708" xr:uid="{2E546293-662E-4A78-830E-C311FBC23F5E}"/>
    <cellStyle name="Normal 11 2 3" xfId="5536" xr:uid="{855FEE81-352A-4582-B10A-84DE0905BDA3}"/>
    <cellStyle name="Normal 11 3" xfId="4335" xr:uid="{87D07558-1FFD-4CC2-B9EB-DD4177873CAA}"/>
    <cellStyle name="Normal 11 3 2" xfId="4541" xr:uid="{D800BEFA-8A5F-458B-A80C-FA017E9C6CB8}"/>
    <cellStyle name="Normal 11 3 2 2" xfId="5767" xr:uid="{BF540369-636A-4C65-964D-D0249FCFF783}"/>
    <cellStyle name="Normal 11 3 3" xfId="4724" xr:uid="{9160F56D-3CC1-4539-9E7B-9E29FEBD4FB6}"/>
    <cellStyle name="Normal 11 3 3 2" xfId="5595" xr:uid="{92F9D8CA-A3A3-46D7-A387-B84DEFE38A37}"/>
    <cellStyle name="Normal 11 3 4" xfId="4701" xr:uid="{73E1521F-56F1-4786-8810-90E763BBFE91}"/>
    <cellStyle name="Normal 11 4" xfId="5380" xr:uid="{22FCD2FC-DE52-4E80-B214-0542497E1C77}"/>
    <cellStyle name="Normal 11 4 2" xfId="5653" xr:uid="{17722249-56A6-44D6-89DF-6F4480E547C6}"/>
    <cellStyle name="Normal 11 5" xfId="5481" xr:uid="{89C54902-AE8F-4F0C-BCC7-64E0CCE9BC0D}"/>
    <cellStyle name="Normal 12" xfId="62" xr:uid="{8AF1003F-E742-4534-83E6-B395DEA372FD}"/>
    <cellStyle name="Normal 12 2" xfId="267" xr:uid="{2DE771D3-D3DE-476B-9CEA-3E2E57B3ACC3}"/>
    <cellStyle name="Normal 12 2 2" xfId="4648" xr:uid="{1B9B5160-A5E3-4F56-A71C-4C0CF092BBD3}"/>
    <cellStyle name="Normal 12 2 2 2" xfId="5709" xr:uid="{6F052B60-12BB-4375-9126-1C6433392A5B}"/>
    <cellStyle name="Normal 12 2 3" xfId="5537" xr:uid="{5A2589AD-7D8C-4704-A343-1920153E5E0D}"/>
    <cellStyle name="Normal 12 3" xfId="4542" xr:uid="{E28607FC-1B71-44E3-8DB3-37C7A3B5E326}"/>
    <cellStyle name="Normal 12 3 2" xfId="5432" xr:uid="{9A32F5B9-1FAC-4340-9E0D-BFB283CFCED8}"/>
    <cellStyle name="Normal 12 3 2 2" xfId="5768" xr:uid="{54EA8DE6-07C3-4643-A2A9-768840EFF619}"/>
    <cellStyle name="Normal 12 3 3" xfId="5596" xr:uid="{C7ED86DB-1F0F-4E44-932B-CAA1AC34D37F}"/>
    <cellStyle name="Normal 12 4" xfId="5381" xr:uid="{48A76D61-82E2-4D70-845B-EAF4931CF1A1}"/>
    <cellStyle name="Normal 12 4 2" xfId="5654" xr:uid="{A57DED83-A999-4BD4-96BD-CDAAD9F1663B}"/>
    <cellStyle name="Normal 12 5" xfId="5482" xr:uid="{5BCF60A9-ACF6-4445-B6BD-B6D07F401EA8}"/>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2 2 2" xfId="5710" xr:uid="{5519649A-9E10-4D0C-A862-19909B679B31}"/>
    <cellStyle name="Normal 13 2 2 3" xfId="5538" xr:uid="{7BDCC2D0-9015-431B-8A9F-BE7EF286E0D8}"/>
    <cellStyle name="Normal 13 2 3" xfId="4337" xr:uid="{1EEBBB0D-72FB-4D14-BAD5-5E6F0BCCF2D7}"/>
    <cellStyle name="Normal 13 2 3 2" xfId="4543" xr:uid="{2481F6E7-D31C-4BFD-948D-63425BB08993}"/>
    <cellStyle name="Normal 13 2 3 2 2" xfId="5770" xr:uid="{E3347DC8-37A1-466C-B95E-EE6A55A20E61}"/>
    <cellStyle name="Normal 13 2 3 3" xfId="4725" xr:uid="{23794689-B7D6-4CFA-8A34-A2BA0E3225C1}"/>
    <cellStyle name="Normal 13 2 3 3 2" xfId="5598" xr:uid="{0F9FDCA6-E5B7-4C7C-B3A4-45E7D32171C9}"/>
    <cellStyle name="Normal 13 2 3 4" xfId="4702" xr:uid="{B1D88101-7025-4EEC-AFBB-D3FB547C63AF}"/>
    <cellStyle name="Normal 13 2 4" xfId="5383" xr:uid="{0093CC6C-A16A-48CD-B9F7-5D13979A9832}"/>
    <cellStyle name="Normal 13 2 4 2" xfId="5656" xr:uid="{060CD858-E4F7-4D93-8751-BF897B7D3853}"/>
    <cellStyle name="Normal 13 2 5" xfId="5484" xr:uid="{D35E7C94-6A70-42C3-A014-582332E1D226}"/>
    <cellStyle name="Normal 13 3" xfId="269" xr:uid="{27746F9D-2538-4B87-BCB0-1B879BD1BB57}"/>
    <cellStyle name="Normal 13 3 2" xfId="4421" xr:uid="{73A76772-B096-43B3-BA39-F9CF372A12DF}"/>
    <cellStyle name="Normal 13 3 2 2" xfId="5711" xr:uid="{7E16378B-B9D7-43B0-9D0A-53C30627F38C}"/>
    <cellStyle name="Normal 13 3 3" xfId="4338" xr:uid="{7871ADC9-33E1-48F6-8E38-0DA423477F6D}"/>
    <cellStyle name="Normal 13 3 3 2" xfId="5539" xr:uid="{1A1A994C-9CC0-4A24-A76A-D2430493DBB6}"/>
    <cellStyle name="Normal 13 3 4" xfId="4566" xr:uid="{E3B279CC-2580-49A8-95C8-6DE17EB5FFB0}"/>
    <cellStyle name="Normal 13 3 5" xfId="4726" xr:uid="{E326E71F-57E3-4CFB-BB2A-9D8CBEBE089D}"/>
    <cellStyle name="Normal 13 4" xfId="4339" xr:uid="{B9D9AE40-29C8-4DC4-972F-F6F0BA223A95}"/>
    <cellStyle name="Normal 13 4 2" xfId="5433" xr:uid="{36D38AAB-0FFC-4C1D-8F82-8FB92E21D32D}"/>
    <cellStyle name="Normal 13 4 2 2" xfId="5769" xr:uid="{29100AA4-050B-41E0-9A61-1EA5C9DA3276}"/>
    <cellStyle name="Normal 13 4 3" xfId="5597" xr:uid="{67EEC3F5-4522-4A1F-9586-3B065754C960}"/>
    <cellStyle name="Normal 13 5" xfId="4336" xr:uid="{900EC084-CE40-4A42-938D-D34EDF0C8924}"/>
    <cellStyle name="Normal 13 5 2" xfId="5655" xr:uid="{1148D65A-EEA8-4CC4-844C-774FFF5E3B62}"/>
    <cellStyle name="Normal 13 5 3" xfId="5382" xr:uid="{A2084D52-8F3C-466D-AD6F-2FF4791AE049}"/>
    <cellStyle name="Normal 13 6" xfId="5483" xr:uid="{7BB073D8-38D7-4B57-80A8-5C887FB4857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2 2 2" xfId="5435" xr:uid="{1D6B4827-5EE3-426D-B9DB-5DBB3BAC4350}"/>
    <cellStyle name="Normal 14 2 2 2 2 2" xfId="5773" xr:uid="{9024ED4B-7E1F-4677-BF5E-A67E30C3A557}"/>
    <cellStyle name="Normal 14 2 2 2 3" xfId="5601" xr:uid="{B2C8488F-35E4-443E-97A4-5DABD509C900}"/>
    <cellStyle name="Normal 14 2 2 3" xfId="5402" xr:uid="{96DA058E-CB11-4810-8762-489770CAE735}"/>
    <cellStyle name="Normal 14 2 2 3 2" xfId="5713" xr:uid="{F184FE7A-EC04-40E0-8779-EBA2F9CD24E8}"/>
    <cellStyle name="Normal 14 2 2 4" xfId="5541" xr:uid="{FA5750DB-3151-49C2-96C7-56951887A70F}"/>
    <cellStyle name="Normal 14 2 3" xfId="432" xr:uid="{777D9AE2-7795-40BC-87C9-33AE250CDB81}"/>
    <cellStyle name="Normal 14 2 3 2" xfId="5434" xr:uid="{FE4F1971-668E-4C0F-B415-C9663D5C45D2}"/>
    <cellStyle name="Normal 14 2 3 2 2" xfId="5772" xr:uid="{7F197F35-2F89-4538-80E0-3C2D543AD9F9}"/>
    <cellStyle name="Normal 14 2 3 3" xfId="5600" xr:uid="{519B4EB4-D750-4C2B-BB1B-CF4779957D3B}"/>
    <cellStyle name="Normal 14 2 4" xfId="5401" xr:uid="{7FAB1AF4-D921-4FE5-8C32-3ACA338D8CE7}"/>
    <cellStyle name="Normal 14 2 4 2" xfId="5712" xr:uid="{A6010D73-1027-4188-B89A-8C840A597B1F}"/>
    <cellStyle name="Normal 14 2 5" xfId="5540" xr:uid="{57247C35-6A84-432D-9355-51FDB8E395DC}"/>
    <cellStyle name="Normal 14 3" xfId="433" xr:uid="{FC216DD4-DA20-4DCD-9291-7327BBBCD7E4}"/>
    <cellStyle name="Normal 14 3 2" xfId="4650" xr:uid="{AAAF93E0-690C-4AE8-8BCA-E267B762A28B}"/>
    <cellStyle name="Normal 14 3 2 2" xfId="5714" xr:uid="{9DD8ECA8-39E0-4A28-9D14-F30552B746CB}"/>
    <cellStyle name="Normal 14 3 3" xfId="5542" xr:uid="{557B27D7-1A7C-46B1-94B7-2E99AA362208}"/>
    <cellStyle name="Normal 14 4" xfId="4340" xr:uid="{7BA3EB52-2C91-4984-B5A0-9141C7BD0AD6}"/>
    <cellStyle name="Normal 14 4 2" xfId="4544" xr:uid="{B58BF59D-BD79-457C-A63E-BA3F7D9966AE}"/>
    <cellStyle name="Normal 14 4 2 2" xfId="5771" xr:uid="{5F1B2E7F-809E-42DD-B928-D59C55442941}"/>
    <cellStyle name="Normal 14 4 3" xfId="4727" xr:uid="{AFB9B823-4AE9-4CE5-9083-D7BF39C23626}"/>
    <cellStyle name="Normal 14 4 3 2" xfId="5599" xr:uid="{7B1FBCA5-82FD-4156-A7CF-0615F91DAB0E}"/>
    <cellStyle name="Normal 14 4 4" xfId="4703" xr:uid="{B644E99D-6834-4D60-91AC-52F6EDA851C1}"/>
    <cellStyle name="Normal 14 5" xfId="5384" xr:uid="{B1A18DE0-8CDB-49BF-9E11-FD7AF7A6B1A4}"/>
    <cellStyle name="Normal 14 5 2" xfId="5657" xr:uid="{EEA76A21-118E-4955-9A83-855727AABDF0}"/>
    <cellStyle name="Normal 14 6" xfId="5485" xr:uid="{406BB28F-A4F4-498E-A0E6-9D7E2CBD1DA7}"/>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2 2 2" xfId="5715" xr:uid="{9388E717-EBB0-4485-A00E-CDCBB75AE0CC}"/>
    <cellStyle name="Normal 15 2 2 3" xfId="5543" xr:uid="{7414173F-BCE3-4169-B87A-3E845FFA1542}"/>
    <cellStyle name="Normal 15 2 3" xfId="4546" xr:uid="{FE113543-581B-4E94-B6A9-D0103291F4BD}"/>
    <cellStyle name="Normal 15 2 3 2" xfId="5436" xr:uid="{B22D9F0B-060B-48EF-8C67-8E2FDB66BEC1}"/>
    <cellStyle name="Normal 15 2 3 2 2" xfId="5775" xr:uid="{6AAB992F-82FF-4DCA-A9F8-24C413C8BAE1}"/>
    <cellStyle name="Normal 15 2 3 3" xfId="5603" xr:uid="{A2A49A6F-C2CD-43CD-AFE9-846122C652AE}"/>
    <cellStyle name="Normal 15 2 4" xfId="5386" xr:uid="{F0DBD423-DA06-42F9-8427-543629E1C67A}"/>
    <cellStyle name="Normal 15 2 4 2" xfId="5659" xr:uid="{666CBDF8-AC4F-43EF-9D63-0D1626E19D60}"/>
    <cellStyle name="Normal 15 2 5" xfId="5487" xr:uid="{0063C873-3C82-4FA0-A8C4-A797812B592D}"/>
    <cellStyle name="Normal 15 3" xfId="272" xr:uid="{74E42924-BE75-4031-9808-19C8B48F9EE5}"/>
    <cellStyle name="Normal 15 3 2" xfId="4422" xr:uid="{1A236411-3C71-4C61-8CC4-4A320D7CE508}"/>
    <cellStyle name="Normal 15 3 2 2" xfId="5716" xr:uid="{A6A228B0-2943-4AE4-A510-8977BE2E0344}"/>
    <cellStyle name="Normal 15 3 3" xfId="4343" xr:uid="{BFE0B77A-BB54-4246-BE4E-45B56AE427C2}"/>
    <cellStyle name="Normal 15 3 3 2" xfId="5544" xr:uid="{C384F38F-944A-4CE3-8ED5-3D807EE245AB}"/>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2 2" xfId="5774" xr:uid="{A3DE25B8-9B00-4E77-A6DC-EAB098230834}"/>
    <cellStyle name="Normal 15 4 3" xfId="4728" xr:uid="{389979C5-C910-45D0-9BA5-E3D0C7018C21}"/>
    <cellStyle name="Normal 15 4 3 2" xfId="5602" xr:uid="{859B7291-FE2B-4264-AEF6-B524F42776F5}"/>
    <cellStyle name="Normal 15 4 4" xfId="4704" xr:uid="{416BDE6D-F5CF-4606-8B4D-7CD0219DCC9E}"/>
    <cellStyle name="Normal 15 5" xfId="5385" xr:uid="{9D5C8D48-0BB3-471F-A3C4-2764CC209CA4}"/>
    <cellStyle name="Normal 15 5 2" xfId="5658" xr:uid="{B1530661-B2C6-4992-8CE3-1D2FA623D5B8}"/>
    <cellStyle name="Normal 15 6" xfId="5486" xr:uid="{57460091-CC8E-4842-AD34-8AAFB4B7DA67}"/>
    <cellStyle name="Normal 16" xfId="68" xr:uid="{1EADE11A-4C16-401E-AB57-9BCC7A394A27}"/>
    <cellStyle name="Normal 16 2" xfId="273" xr:uid="{FFE48652-F798-404D-9E4E-97182766FD90}"/>
    <cellStyle name="Normal 16 2 2" xfId="4423" xr:uid="{08AC48D1-44F6-436F-86CE-57CFC49F7F81}"/>
    <cellStyle name="Normal 16 2 2 2" xfId="5717" xr:uid="{89E33204-D941-4AC2-9A9C-57E7F732385C}"/>
    <cellStyle name="Normal 16 2 3" xfId="4344" xr:uid="{FA4DFA90-3D12-41E3-8767-4651B4A9B786}"/>
    <cellStyle name="Normal 16 2 3 2" xfId="5545" xr:uid="{1A1973D4-1EDB-4497-B9CC-D52B0047A93B}"/>
    <cellStyle name="Normal 16 2 4" xfId="4568" xr:uid="{A79FFED4-9ADC-40AB-B221-E51FB8A09C70}"/>
    <cellStyle name="Normal 16 2 5" xfId="4730" xr:uid="{A4B462EC-957B-4AA2-8424-129323A4FF10}"/>
    <cellStyle name="Normal 16 3" xfId="274" xr:uid="{0389CBBE-20A3-429B-8EB9-DFF027F5A311}"/>
    <cellStyle name="Normal 16 3 2" xfId="5437" xr:uid="{D1C997BD-D1D9-4E48-A2AD-9581E3DD590B}"/>
    <cellStyle name="Normal 16 3 2 2" xfId="5776" xr:uid="{888015C6-D179-4FC6-A38C-91FF9D30BC48}"/>
    <cellStyle name="Normal 16 3 3" xfId="5604" xr:uid="{D46063F6-D9A0-4625-96DC-3607885963B6}"/>
    <cellStyle name="Normal 16 4" xfId="5387" xr:uid="{FBFA374C-5AE3-472C-A323-425C144B9314}"/>
    <cellStyle name="Normal 16 4 2" xfId="5660" xr:uid="{40F562DD-AD9D-4505-AEB1-AA9736A9BDB2}"/>
    <cellStyle name="Normal 16 5" xfId="5488" xr:uid="{4D16C9C4-74CC-4D9D-A6A4-6CEF058F29C5}"/>
    <cellStyle name="Normal 17" xfId="69" xr:uid="{C2503A5D-BA1F-4A9F-BAC3-7727537FB2BE}"/>
    <cellStyle name="Normal 17 2" xfId="275" xr:uid="{2628B7C9-7A6B-485C-81A3-4A8175FC1A32}"/>
    <cellStyle name="Normal 17 2 2" xfId="4424" xr:uid="{6E31B5EB-4DEC-493F-A2C3-FA75EA4DBA92}"/>
    <cellStyle name="Normal 17 2 2 2" xfId="5718" xr:uid="{2269F26E-951E-41A2-A7C1-7B19A9BC3E9A}"/>
    <cellStyle name="Normal 17 2 3" xfId="4346" xr:uid="{100614C8-6F10-4791-ABF7-9747F38BB0DA}"/>
    <cellStyle name="Normal 17 2 3 2" xfId="5546" xr:uid="{EED420E6-E300-4601-8C8F-2A854FB6896B}"/>
    <cellStyle name="Normal 17 2 4" xfId="4569" xr:uid="{E4BBC1E1-F619-440B-BBB0-5C7D3E2FB771}"/>
    <cellStyle name="Normal 17 2 5" xfId="4731" xr:uid="{D2F0446F-CD93-4E8C-ADC4-ADDDE0996256}"/>
    <cellStyle name="Normal 17 3" xfId="4347" xr:uid="{D3952F2E-035B-4369-A83D-4413751349CE}"/>
    <cellStyle name="Normal 17 3 2" xfId="5438" xr:uid="{C6C9ADE2-332B-4EC1-AFB0-37A2FC7C0B11}"/>
    <cellStyle name="Normal 17 3 2 2" xfId="5777" xr:uid="{F474A856-DDB6-4EB8-BE2B-0778D9EB42A6}"/>
    <cellStyle name="Normal 17 3 3" xfId="5605" xr:uid="{A29176CC-A191-4073-A18B-30BF92088D17}"/>
    <cellStyle name="Normal 17 4" xfId="4345" xr:uid="{18144D54-BCB8-4CE4-B33E-CF1D672DA25F}"/>
    <cellStyle name="Normal 17 4 2" xfId="5661" xr:uid="{9708DDE1-9651-4AC0-A170-C27F89CAB77F}"/>
    <cellStyle name="Normal 17 4 3" xfId="5388" xr:uid="{1D0CCCA7-2E29-4ADF-992A-E62B84E51558}"/>
    <cellStyle name="Normal 17 5" xfId="5489" xr:uid="{9D13DEAE-7CB1-463A-90BB-736C8D90968D}"/>
    <cellStyle name="Normal 18" xfId="70" xr:uid="{9FFD6ADD-D330-437C-85DF-2DAB2ADD655D}"/>
    <cellStyle name="Normal 18 2" xfId="276" xr:uid="{88853311-E92F-4181-B9A8-E1951C0B43F8}"/>
    <cellStyle name="Normal 18 2 2" xfId="4454" xr:uid="{8E7A034A-64B8-4498-ACE0-77EA1E1C7834}"/>
    <cellStyle name="Normal 18 2 2 2" xfId="5719" xr:uid="{AF5097D7-93AC-42ED-95F9-FF6B166FA25E}"/>
    <cellStyle name="Normal 18 2 3" xfId="5547" xr:uid="{167CA3FA-33E8-4582-BF77-8FE3D3B9215F}"/>
    <cellStyle name="Normal 18 3" xfId="4348" xr:uid="{04A39D92-AB9B-4924-AAF8-A1C1A9B0D5D6}"/>
    <cellStyle name="Normal 18 3 2" xfId="4547" xr:uid="{F9274EAD-4F44-4E02-838B-1BAD89438BAC}"/>
    <cellStyle name="Normal 18 3 2 2" xfId="5778" xr:uid="{0C244670-4A48-4E00-A5A8-A4068C671DAE}"/>
    <cellStyle name="Normal 18 3 3" xfId="4732" xr:uid="{86508657-65D1-4839-BE25-8A490D414E2C}"/>
    <cellStyle name="Normal 18 3 3 2" xfId="5606" xr:uid="{F449D1A0-FCC3-4C8F-B6B6-5C2CA988E2A2}"/>
    <cellStyle name="Normal 18 3 4" xfId="4705" xr:uid="{6FE6A6DC-FABA-47C5-8073-B57E4B95D2AB}"/>
    <cellStyle name="Normal 18 4" xfId="5389" xr:uid="{B7110548-C50C-4DC9-AC11-2F27EC0F158C}"/>
    <cellStyle name="Normal 18 4 2" xfId="5662" xr:uid="{82D370F1-00EB-45D6-95D6-E5F77E81E7CB}"/>
    <cellStyle name="Normal 18 5" xfId="5490" xr:uid="{A148BE1F-DC88-4B52-8F94-DA1B3A3F2C1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2 2 2" xfId="5720" xr:uid="{A6B42217-5AD1-490C-8687-048F065832C1}"/>
    <cellStyle name="Normal 19 2 2 3" xfId="5548" xr:uid="{14D2FBEC-76BA-43A9-8F7B-B81D30BEA9BA}"/>
    <cellStyle name="Normal 19 2 3" xfId="4549" xr:uid="{A859889A-2930-4550-BE9B-D7CE4C604A6D}"/>
    <cellStyle name="Normal 19 2 3 2" xfId="5440" xr:uid="{4957CE07-1612-466F-88E1-0C8CAAA3DB8D}"/>
    <cellStyle name="Normal 19 2 3 2 2" xfId="5780" xr:uid="{54671453-A047-46DF-826C-4B8DC8EDB20C}"/>
    <cellStyle name="Normal 19 2 3 3" xfId="5608" xr:uid="{416DFD3C-BBF7-465D-9236-749E64A9A28A}"/>
    <cellStyle name="Normal 19 2 4" xfId="5391" xr:uid="{E7B39FF6-E1D9-4282-8B33-DF0BDF9F42D2}"/>
    <cellStyle name="Normal 19 2 4 2" xfId="5664" xr:uid="{191D9D40-B36C-4613-AA16-3238F7959B54}"/>
    <cellStyle name="Normal 19 2 5" xfId="5492" xr:uid="{FB6B8BDA-29B4-4D05-9B22-8A900D08A3DA}"/>
    <cellStyle name="Normal 19 3" xfId="278" xr:uid="{F1576330-E4AA-4AC2-A306-05FD99310CDC}"/>
    <cellStyle name="Normal 19 3 2" xfId="4652" xr:uid="{163223A3-704C-4B51-95F8-60FD6953E781}"/>
    <cellStyle name="Normal 19 3 2 2" xfId="5721" xr:uid="{02F056DF-A6AC-4CE2-AD78-CD426DA09E7B}"/>
    <cellStyle name="Normal 19 3 3" xfId="5549" xr:uid="{E52A39E1-C60B-4DC9-BDFB-EBD949C5D912}"/>
    <cellStyle name="Normal 19 4" xfId="4548" xr:uid="{447C50DB-09F1-496A-9A44-30366DDB1BDD}"/>
    <cellStyle name="Normal 19 4 2" xfId="5439" xr:uid="{2C7DE0E5-DD16-4CEF-BFE2-41ED8FB754C3}"/>
    <cellStyle name="Normal 19 4 2 2" xfId="5779" xr:uid="{179CA260-0362-4CD4-98C7-D675A54B3966}"/>
    <cellStyle name="Normal 19 4 3" xfId="5607" xr:uid="{7BABFC54-2243-4289-B6A1-128CFD41C575}"/>
    <cellStyle name="Normal 19 5" xfId="5390" xr:uid="{1ADD8474-259B-4F44-B23E-C829BDA4902F}"/>
    <cellStyle name="Normal 19 5 2" xfId="5663" xr:uid="{95B16E01-4114-489B-B04D-5A2524C18098}"/>
    <cellStyle name="Normal 19 6" xfId="5491" xr:uid="{32400A3E-48EE-49D8-8DF1-CC0684F5FC4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2 2 2" xfId="5722" xr:uid="{B06EBCFD-F2C6-4752-98AC-A3529FBA18B2}"/>
    <cellStyle name="Normal 2 2 2 2 3" xfId="5550" xr:uid="{5D9C6DFD-5261-4999-A915-625ACC487BBF}"/>
    <cellStyle name="Normal 2 2 2 3" xfId="4551" xr:uid="{0F78F3DA-6348-484C-8F0A-24ECB17416B6}"/>
    <cellStyle name="Normal 2 2 2 3 2" xfId="5441" xr:uid="{CA587BAD-A09B-422C-82A4-0CC1352DC67B}"/>
    <cellStyle name="Normal 2 2 2 3 2 2" xfId="5782" xr:uid="{7B93495B-27A1-4382-8602-4545229DE820}"/>
    <cellStyle name="Normal 2 2 2 3 3" xfId="5610" xr:uid="{03537861-1F34-4CAF-AACF-881D67FA2242}"/>
    <cellStyle name="Normal 2 2 2 4" xfId="5393" xr:uid="{28F2F4D0-C8AD-4705-88FB-DCC2400089A1}"/>
    <cellStyle name="Normal 2 2 2 4 2" xfId="5666" xr:uid="{9DF3B3A3-5943-4227-84F2-AA958C7A1EEF}"/>
    <cellStyle name="Normal 2 2 2 5" xfId="5493" xr:uid="{9F9B2FF3-B020-440D-8B5D-F34EC855E0F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3 2" xfId="5551" xr:uid="{AFC126EF-0250-44D2-B467-C68AEA8AAB02}"/>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2 2" xfId="5781" xr:uid="{9DB1241B-DCAD-49CE-AE28-C7D48F944DE9}"/>
    <cellStyle name="Normal 2 2 4 3" xfId="4733" xr:uid="{76549952-541F-4AB7-AAE3-A1293F855C23}"/>
    <cellStyle name="Normal 2 2 4 3 2" xfId="5609" xr:uid="{DB2A108A-5018-458C-A256-99878D7E33BA}"/>
    <cellStyle name="Normal 2 2 4 4" xfId="4707" xr:uid="{D190E07D-1138-48DE-8F20-993AC1F25E86}"/>
    <cellStyle name="Normal 2 2 5" xfId="4654" xr:uid="{53AA13DD-05E4-4C70-B570-67E8A3F78CF1}"/>
    <cellStyle name="Normal 2 2 5 2" xfId="5665" xr:uid="{1F6FCFC8-B5FA-4EEC-990D-9C6BAB6467D9}"/>
    <cellStyle name="Normal 2 2 5 3" xfId="5392" xr:uid="{BE21C5DA-C502-4485-A317-5D485027B906}"/>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2 2 2" xfId="5723" xr:uid="{358A0AD5-0F82-4EFF-9053-4E0E1DCC5F6E}"/>
    <cellStyle name="Normal 2 3 2 2 3" xfId="5552" xr:uid="{3EA2E207-F83A-466B-89D0-FBE046042DC2}"/>
    <cellStyle name="Normal 2 3 2 3" xfId="4351" xr:uid="{176432E3-3EDE-4E5E-87FF-7EA0888BD973}"/>
    <cellStyle name="Normal 2 3 2 3 2" xfId="4553" xr:uid="{CD5E1689-66A4-413F-BBF0-9F8349E58303}"/>
    <cellStyle name="Normal 2 3 2 3 2 2" xfId="5784" xr:uid="{4E58DF93-1AFF-4B36-A391-A506D4A86EE1}"/>
    <cellStyle name="Normal 2 3 2 3 3" xfId="4735" xr:uid="{4C0BD04F-DD85-435D-87FA-7B99D0579E69}"/>
    <cellStyle name="Normal 2 3 2 3 3 2" xfId="5612" xr:uid="{0CA2B43A-C78D-4EA6-AC6D-8D3D7C532F9B}"/>
    <cellStyle name="Normal 2 3 2 3 4" xfId="4708" xr:uid="{1FBBFF04-1800-42C4-98A2-8D03EE3D82D3}"/>
    <cellStyle name="Normal 2 3 2 4" xfId="5394" xr:uid="{24D5011F-5B56-442B-8493-E32EBD57B577}"/>
    <cellStyle name="Normal 2 3 2 4 2" xfId="5668" xr:uid="{E3266700-131D-474F-9B96-BB23971B061D}"/>
    <cellStyle name="Normal 2 3 2 5" xfId="5495" xr:uid="{5813FC00-4954-4E20-BEFE-461DDD2DA7BE}"/>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5 2 2" xfId="5724" xr:uid="{8C8D8AE5-87A7-4739-A7FB-C205A89DF835}"/>
    <cellStyle name="Normal 2 3 5 3" xfId="5553" xr:uid="{0847D933-56B9-4AB7-A0F6-2276C7750277}"/>
    <cellStyle name="Normal 2 3 6" xfId="4350" xr:uid="{E511EE53-56EC-40D9-BBD2-8E3977D4D3B0}"/>
    <cellStyle name="Normal 2 3 6 2" xfId="4552" xr:uid="{C2011122-1A77-456A-A2A7-57D140C7991F}"/>
    <cellStyle name="Normal 2 3 6 2 2" xfId="5783" xr:uid="{F2E2A65E-2D8C-438D-B0A1-AF496D96ED12}"/>
    <cellStyle name="Normal 2 3 6 3" xfId="4734" xr:uid="{B1CB7C7F-9900-4FE3-8069-1C1CE05A8AF4}"/>
    <cellStyle name="Normal 2 3 6 3 2" xfId="5611" xr:uid="{5943432F-F903-4400-BFCA-315BED4028BC}"/>
    <cellStyle name="Normal 2 3 6 4" xfId="4709" xr:uid="{0CF9DA15-E030-4C77-9959-E4CE1584724C}"/>
    <cellStyle name="Normal 2 3 7" xfId="5318" xr:uid="{DC56C061-612D-4B18-AF68-94728D4B235D}"/>
    <cellStyle name="Normal 2 3 7 2" xfId="5667" xr:uid="{7A5F05B7-2E42-4DA9-A72F-DB3F09B6A006}"/>
    <cellStyle name="Normal 2 3 8" xfId="5494" xr:uid="{8BC94C15-8D91-4482-B8F9-8C4BB8FBBA8C}"/>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2 2" xfId="5725" xr:uid="{3B09BE2B-8311-4A05-AF73-C3AD34DCF066}"/>
    <cellStyle name="Normal 2 4 3 3" xfId="4673" xr:uid="{C6D0DE9B-CA24-4FA8-A4E7-5C3A9AFBB017}"/>
    <cellStyle name="Normal 2 4 3 3 2" xfId="5554" xr:uid="{0AF15BE2-CC96-4056-AD0D-55F96EE4C6B9}"/>
    <cellStyle name="Normal 2 4 4" xfId="4554" xr:uid="{972DF63A-0C90-4640-BA17-06F9D672421A}"/>
    <cellStyle name="Normal 2 4 4 2" xfId="5442" xr:uid="{CD6F75FC-B796-4C32-AC67-3A7E18E0DCFF}"/>
    <cellStyle name="Normal 2 4 4 2 2" xfId="5785" xr:uid="{7316E0F4-C989-49BB-BA1A-BF691DE70542}"/>
    <cellStyle name="Normal 2 4 4 3" xfId="5613" xr:uid="{BEDA7670-31C8-45A0-BB26-E49EB2B3071C}"/>
    <cellStyle name="Normal 2 4 5" xfId="4754" xr:uid="{2E117BDF-B64A-43B4-ACAC-83F750222045}"/>
    <cellStyle name="Normal 2 4 5 2" xfId="5669" xr:uid="{14D20FDD-A074-4FF1-8B4D-90EBB1B8B74E}"/>
    <cellStyle name="Normal 2 4 6" xfId="4752" xr:uid="{B258FCF5-5843-4A22-9FAB-00E0FD4C25E0}"/>
    <cellStyle name="Normal 2 4 6 2" xfId="5496" xr:uid="{090E2C78-0D53-4CF1-8CA5-09774C1A9052}"/>
    <cellStyle name="Normal 2 5" xfId="184" xr:uid="{9247850C-5E3B-44DF-AD1C-651E3707F620}"/>
    <cellStyle name="Normal 2 5 2" xfId="284" xr:uid="{ECCBA556-7E48-418C-9A1D-851ED7F10DA1}"/>
    <cellStyle name="Normal 2 5 2 2" xfId="2505" xr:uid="{2D753D64-ACAB-4871-A9A5-C60548F42954}"/>
    <cellStyle name="Normal 2 5 2 2 2" xfId="5734" xr:uid="{52B4BFE3-EB32-486B-A073-BC432F374D65}"/>
    <cellStyle name="Normal 2 5 2 2 3" xfId="5404" xr:uid="{016C0322-50C5-4780-B662-D12EF16071A3}"/>
    <cellStyle name="Normal 2 5 2 3" xfId="5562" xr:uid="{33488E89-BED7-4328-9DFF-9ED1EE0491C5}"/>
    <cellStyle name="Normal 2 5 3" xfId="283" xr:uid="{92AF54B3-953E-4242-B2EF-E9872BD3B739}"/>
    <cellStyle name="Normal 2 5 3 2" xfId="4586" xr:uid="{2A667448-27B2-4D5A-833A-CCCBB89C354C}"/>
    <cellStyle name="Normal 2 5 3 2 2" xfId="5726" xr:uid="{D071E00B-D6DD-497E-A521-B22805F89A17}"/>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2 2 2" xfId="5786" xr:uid="{87911B6F-CA1C-4526-A88C-D5206C991653}"/>
    <cellStyle name="Normal 21 2 3" xfId="5614" xr:uid="{FCD89C21-F264-47B1-8612-B618588D439F}"/>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4 2" xfId="5555" xr:uid="{8DEC39C4-BD16-411B-B487-0CFAA0A0DF00}"/>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2 2" xfId="5796" xr:uid="{13A210EE-5EC2-438F-B2E8-14BCC0586B46}"/>
    <cellStyle name="Normal 22 4 3 2 3" xfId="5803" xr:uid="{D25751DD-E874-48E7-A8AA-4594891D90E6}"/>
    <cellStyle name="Normal 22 4 3 3" xfId="4748" xr:uid="{9DF103AA-F1A8-4B95-B30B-48042FE8AB46}"/>
    <cellStyle name="Normal 22 4 3 3 2" xfId="5795" xr:uid="{8B9EF428-E5CB-4174-922F-E06FA9F6B94E}"/>
    <cellStyle name="Normal 22 4 3 3 3" xfId="5801" xr:uid="{746C365F-5399-4F87-8EEF-A5A6AC19BDAB}"/>
    <cellStyle name="Normal 22 4 3 4" xfId="5338" xr:uid="{02216DBB-7612-4F5C-A222-5B0F1D58F4FA}"/>
    <cellStyle name="Normal 22 4 3 4 2" xfId="5805" xr:uid="{ADB02001-B118-44AA-84E4-697C8928AE8F}"/>
    <cellStyle name="Normal 22 4 3 4 3" xfId="5800" xr:uid="{1CF345E6-DE61-471A-8952-3A0924D43922}"/>
    <cellStyle name="Normal 22 4 3 5" xfId="5334" xr:uid="{075CDC53-3500-4D54-8C5C-78CD952ED89F}"/>
    <cellStyle name="Normal 22 4 4" xfId="4692" xr:uid="{CF3A5608-5C52-470E-AF43-959D7A85B2A6}"/>
    <cellStyle name="Normal 22 4 5" xfId="4604" xr:uid="{894436E1-C1B4-4F9F-9C4A-0057B8BDC15C}"/>
    <cellStyle name="Normal 22 4 5 2" xfId="5802" xr:uid="{2C183DD0-D365-4707-9217-E272FA2717E4}"/>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2 2 2" xfId="5727" xr:uid="{EF9B52EB-F944-492A-B9FE-60C5E5A8A563}"/>
    <cellStyle name="Normal 3 2 2 2 3" xfId="5556" xr:uid="{566B79B4-5A57-424E-A7FD-F8B7CC6A5760}"/>
    <cellStyle name="Normal 3 2 2 3" xfId="4556" xr:uid="{64E83E9F-C983-434F-B7DF-16BC77E6C6AA}"/>
    <cellStyle name="Normal 3 2 2 3 2" xfId="5444" xr:uid="{2CCE8505-7FCA-44E1-B7FE-526F9E3DAED0}"/>
    <cellStyle name="Normal 3 2 2 3 2 2" xfId="5789" xr:uid="{CD6B6251-50E4-4647-9F38-70028D09F3F1}"/>
    <cellStyle name="Normal 3 2 2 3 3" xfId="5616" xr:uid="{E3EC85F3-14F3-4BCB-B659-328C16482C58}"/>
    <cellStyle name="Normal 3 2 2 4" xfId="5396" xr:uid="{1D2E3233-1EC0-4464-9159-8C7296AB115C}"/>
    <cellStyle name="Normal 3 2 2 4 2" xfId="5671" xr:uid="{73BE0CE2-14A9-4AF9-91E2-E9B80F3AA202}"/>
    <cellStyle name="Normal 3 2 2 5" xfId="5499" xr:uid="{504862E4-F241-42B2-A54D-0F795D212FB3}"/>
    <cellStyle name="Normal 3 2 3" xfId="83" xr:uid="{B1A563F7-A0F4-4DFE-80BB-A096160D767A}"/>
    <cellStyle name="Normal 3 2 4" xfId="289" xr:uid="{162B1AD4-849C-4CFE-A865-5424DFB2D168}"/>
    <cellStyle name="Normal 3 2 4 2" xfId="4666" xr:uid="{70B648F9-56A4-4CE1-8F99-C4A117EA833D}"/>
    <cellStyle name="Normal 3 2 4 2 2" xfId="5728" xr:uid="{16BC43B0-71A9-4EB5-9C59-3ACA9E035F72}"/>
    <cellStyle name="Normal 3 2 4 3" xfId="5557" xr:uid="{C5D6A3EF-5D81-4B76-8494-D7E94120883F}"/>
    <cellStyle name="Normal 3 2 5" xfId="2506" xr:uid="{34B8A362-C588-46AB-85FA-0692BF0E3562}"/>
    <cellStyle name="Normal 3 2 5 2" xfId="4509" xr:uid="{28406A15-CB7C-4B64-8F3E-80800085F4B8}"/>
    <cellStyle name="Normal 3 2 5 2 2" xfId="5788" xr:uid="{E6756827-BA65-4747-974F-508EC5207B16}"/>
    <cellStyle name="Normal 3 2 5 3" xfId="5304" xr:uid="{E7F5A307-A888-48A9-8090-D40105E7FEE2}"/>
    <cellStyle name="Normal 3 2 5 3 2" xfId="5615" xr:uid="{3EA75229-B744-481C-A7C0-B12A9DCA8ED9}"/>
    <cellStyle name="Normal 3 2 6" xfId="5395" xr:uid="{463E7A4F-7B88-4411-B56E-415BB7BCFDF0}"/>
    <cellStyle name="Normal 3 2 6 2" xfId="5670" xr:uid="{6EDEA4D9-A7BB-4BBD-95E3-2D5221A87225}"/>
    <cellStyle name="Normal 3 2 7" xfId="5498" xr:uid="{F6A6EBF6-DFD1-4371-B6D4-0F613D286147}"/>
    <cellStyle name="Normal 3 3" xfId="84" xr:uid="{1AD6D27B-7FB6-49A3-A42E-1F457B6C1238}"/>
    <cellStyle name="Normal 3 3 2" xfId="290" xr:uid="{D0A6041C-78F3-4537-8B68-44A910BB264E}"/>
    <cellStyle name="Normal 3 3 2 2" xfId="4667" xr:uid="{D6624447-7A13-43CB-8670-D01B83D85EAE}"/>
    <cellStyle name="Normal 3 3 2 2 2" xfId="5729" xr:uid="{904A71E9-9DF8-432F-82B2-41A841142B6F}"/>
    <cellStyle name="Normal 3 3 2 3" xfId="5558" xr:uid="{B8297786-9683-459A-976F-11D933A0AF0E}"/>
    <cellStyle name="Normal 3 3 3" xfId="4557" xr:uid="{E6EE2862-2A74-41E2-B663-F354D4D92DD0}"/>
    <cellStyle name="Normal 3 3 3 2" xfId="5445" xr:uid="{19EF9436-6890-442B-83BB-8AE5DA3C43E1}"/>
    <cellStyle name="Normal 3 3 3 2 2" xfId="5790" xr:uid="{CBF04C46-9D96-422C-80DE-0A12533736A4}"/>
    <cellStyle name="Normal 3 3 3 3" xfId="5617" xr:uid="{9EDCF667-DD15-4FDD-9F85-37D8DF07CDA2}"/>
    <cellStyle name="Normal 3 3 4" xfId="5397" xr:uid="{44DD6636-B088-403A-8B76-893D1F2FD02D}"/>
    <cellStyle name="Normal 3 3 4 2" xfId="5672" xr:uid="{8423E768-CA94-495B-B7F6-FE50A8345BE2}"/>
    <cellStyle name="Normal 3 3 5" xfId="5500" xr:uid="{3E46C38B-59E0-4F0D-BD80-42DFF46C01C6}"/>
    <cellStyle name="Normal 3 4" xfId="85" xr:uid="{739578AD-E54B-4032-A8C6-FBACF2610E0C}"/>
    <cellStyle name="Normal 3 4 2" xfId="2502" xr:uid="{0128DFD7-B6C9-46F1-837A-0B36CEF4D3A7}"/>
    <cellStyle name="Normal 3 4 2 2" xfId="4668" xr:uid="{86A0BBD2-1D96-4AAC-ABD8-248EBB1EEC4D}"/>
    <cellStyle name="Normal 3 4 2 3" xfId="5403" xr:uid="{69340CD0-176A-48D3-AEED-BE692E771B00}"/>
    <cellStyle name="Normal 3 4 3" xfId="5341" xr:uid="{95FBF7C1-A274-417C-A5D5-1CA9A3F436A7}"/>
    <cellStyle name="Normal 3 5" xfId="2501" xr:uid="{F1758847-4D2D-47D8-A686-2D8AC2D4485F}"/>
    <cellStyle name="Normal 3 5 2" xfId="4669" xr:uid="{8AE75C47-0BCF-4A1C-9DF6-211E91028A32}"/>
    <cellStyle name="Normal 3 5 2 2" xfId="5787" xr:uid="{3FD16AFB-7975-481B-B847-0ED95959D0DF}"/>
    <cellStyle name="Normal 3 5 2 3" xfId="5443" xr:uid="{E0B92400-0AC1-4341-8E03-B496CD11240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 7" xfId="5497" xr:uid="{8B4C6338-14CC-4A9F-8E53-ECCFFAA19AA3}"/>
    <cellStyle name="Normal 3 8" xfId="5355" xr:uid="{16C9E4BB-71E4-4D57-B5A4-31A9391A271E}"/>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2 2" xfId="5730" xr:uid="{1819ABE4-EA34-4AA1-B0B7-23EB13CE99D1}"/>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54" xr:uid="{3F0989C8-4390-4621-9983-709FC41E0ADD}"/>
    <cellStyle name="Normal 4 2 3 2 3 2" xfId="5446" xr:uid="{D440A032-2236-4CBB-B564-9B2D31F655E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53" xr:uid="{5AC80963-9568-44B7-9F7D-886590F75BE2}"/>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2 2" xfId="5797" xr:uid="{03D174CC-0063-4D9E-BB97-F1F96DFC662F}"/>
    <cellStyle name="Normal 45 2 3" xfId="5804" xr:uid="{D501D135-A5E4-4A3C-A1D6-17CA181336EE}"/>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2 3" xfId="5731" xr:uid="{FB4015F7-71C2-4FBC-894F-973F298737A2}"/>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3 3" xfId="5559" xr:uid="{EEF8A4E8-C75F-493A-8530-75A1D8E6913D}"/>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2 2" xfId="5791" xr:uid="{2287D0B0-CFBB-45AF-8F81-FE286924D74F}"/>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3 3" xfId="5618" xr:uid="{5196B242-6AEC-4496-9F53-7968E43D4DED}"/>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4 2 2" xfId="5673" xr:uid="{4C19A422-1D43-482F-81D9-27EEBE8459A4}"/>
    <cellStyle name="Normal 5 2 4 3" xfId="5398" xr:uid="{4473F2EF-40BF-4013-A02B-96E166AC62D3}"/>
    <cellStyle name="Normal 5 2 5" xfId="201" xr:uid="{8723B305-250B-4530-AE89-8FB6DEC6D8A0}"/>
    <cellStyle name="Normal 5 2 5 2" xfId="5501" xr:uid="{88E42A3C-5055-468F-93AB-FF559A97CF41}"/>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2 2 2" xfId="5732" xr:uid="{E714B436-E3B3-4854-9B1C-1CBE37F17B15}"/>
    <cellStyle name="Normal 6 2 2 3" xfId="5560" xr:uid="{707A674D-5426-478B-B7D0-7167C77DA4B0}"/>
    <cellStyle name="Normal 6 2 3" xfId="4560" xr:uid="{3801BAA4-D3BC-4779-9479-BE9969F394A8}"/>
    <cellStyle name="Normal 6 2 3 2" xfId="5447" xr:uid="{E9891668-E577-4287-9992-7E832E2EB039}"/>
    <cellStyle name="Normal 6 2 3 2 2" xfId="5792" xr:uid="{6346B191-28FB-44BD-8E53-69698871913C}"/>
    <cellStyle name="Normal 6 2 3 3" xfId="5619" xr:uid="{24DCD672-26C7-4D53-B5B3-EE3C572016F1}"/>
    <cellStyle name="Normal 6 2 4" xfId="5399" xr:uid="{037E6DFC-9AAF-4844-B5DD-5C6868991763}"/>
    <cellStyle name="Normal 6 2 4 2" xfId="5674" xr:uid="{502289A9-068D-405E-86B2-1DF952F44F95}"/>
    <cellStyle name="Normal 6 2 5" xfId="5502" xr:uid="{820FB1BE-406B-497F-B42D-D5FA25117E31}"/>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2 2 2" xfId="5733" xr:uid="{3071F687-E2B4-4A30-BEB8-298F9C54B82E}"/>
    <cellStyle name="Normal 9 2 2 3" xfId="5561" xr:uid="{49F8E65D-9DC1-4011-98F8-1A0B5F1E7806}"/>
    <cellStyle name="Normal 9 2 3" xfId="4561" xr:uid="{12E0562C-CEA6-4C58-9C01-7879A824A7AF}"/>
    <cellStyle name="Normal 9 2 3 2" xfId="5448" xr:uid="{1C644E8D-48E7-4A3D-B12E-7B723092938B}"/>
    <cellStyle name="Normal 9 2 3 2 2" xfId="5793" xr:uid="{9EEFC04B-54E5-425C-B040-7EE09D5DAA76}"/>
    <cellStyle name="Normal 9 2 3 3" xfId="5620" xr:uid="{5BFC302E-582C-4BBC-B298-8CFD698071EF}"/>
    <cellStyle name="Normal 9 2 4" xfId="5400" xr:uid="{295275DD-2DA5-462C-A08C-4468A3336E4F}"/>
    <cellStyle name="Normal 9 2 4 2" xfId="5675" xr:uid="{0C2B049C-C14F-423E-A6A7-1588D384A482}"/>
    <cellStyle name="Normal 9 2 5" xfId="5503" xr:uid="{6B0258B0-D92E-466C-BA79-1662C9F7DE69}"/>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2" t="s">
        <v>2</v>
      </c>
      <c r="C8" s="93"/>
      <c r="D8" s="93"/>
      <c r="E8" s="93"/>
      <c r="F8" s="93"/>
      <c r="G8" s="94"/>
    </row>
    <row r="9" spans="2:7" ht="14.25">
      <c r="B9" s="15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tabSelected="1" zoomScale="90" zoomScaleNormal="90" workbookViewId="0">
      <selection activeCell="H56" sqref="H5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1"/>
      <c r="D2" s="131"/>
      <c r="E2" s="131"/>
      <c r="F2" s="131"/>
      <c r="G2" s="131"/>
      <c r="H2" s="131"/>
      <c r="I2" s="131"/>
      <c r="J2" s="137" t="s">
        <v>145</v>
      </c>
      <c r="K2" s="126"/>
    </row>
    <row r="3" spans="1:11">
      <c r="A3" s="125"/>
      <c r="B3" s="133" t="s">
        <v>140</v>
      </c>
      <c r="C3" s="131"/>
      <c r="D3" s="131"/>
      <c r="E3" s="131"/>
      <c r="F3" s="131"/>
      <c r="G3" s="131"/>
      <c r="H3" s="131"/>
      <c r="I3" s="131"/>
      <c r="J3" s="131"/>
      <c r="K3" s="126"/>
    </row>
    <row r="4" spans="1:11">
      <c r="A4" s="125"/>
      <c r="B4" s="133" t="s">
        <v>141</v>
      </c>
      <c r="C4" s="131"/>
      <c r="D4" s="131"/>
      <c r="E4" s="131"/>
      <c r="F4" s="131"/>
      <c r="G4" s="131"/>
      <c r="H4" s="131"/>
      <c r="I4" s="131"/>
      <c r="J4" s="131"/>
      <c r="K4" s="126"/>
    </row>
    <row r="5" spans="1:11">
      <c r="A5" s="125"/>
      <c r="B5" s="133" t="s">
        <v>142</v>
      </c>
      <c r="C5" s="131"/>
      <c r="D5" s="131"/>
      <c r="E5" s="131"/>
      <c r="F5" s="131"/>
      <c r="G5" s="131"/>
      <c r="H5" s="131"/>
      <c r="I5" s="131"/>
      <c r="J5" s="131"/>
      <c r="K5" s="126"/>
    </row>
    <row r="6" spans="1:11">
      <c r="A6" s="125"/>
      <c r="B6" s="133" t="s">
        <v>143</v>
      </c>
      <c r="C6" s="131"/>
      <c r="D6" s="131"/>
      <c r="E6" s="131"/>
      <c r="F6" s="131"/>
      <c r="G6" s="131"/>
      <c r="H6" s="131"/>
      <c r="I6" s="131"/>
      <c r="J6" s="131"/>
      <c r="K6" s="126"/>
    </row>
    <row r="7" spans="1:11">
      <c r="A7" s="125"/>
      <c r="B7" s="133"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720</v>
      </c>
      <c r="C10" s="131"/>
      <c r="D10" s="131"/>
      <c r="E10" s="131"/>
      <c r="F10" s="126"/>
      <c r="G10" s="127"/>
      <c r="H10" s="127" t="s">
        <v>720</v>
      </c>
      <c r="I10" s="131"/>
      <c r="J10" s="157">
        <v>51602</v>
      </c>
      <c r="K10" s="126"/>
    </row>
    <row r="11" spans="1:11">
      <c r="A11" s="125"/>
      <c r="B11" s="125" t="s">
        <v>721</v>
      </c>
      <c r="C11" s="131"/>
      <c r="D11" s="131"/>
      <c r="E11" s="131"/>
      <c r="F11" s="126"/>
      <c r="G11" s="127"/>
      <c r="H11" s="127" t="s">
        <v>721</v>
      </c>
      <c r="I11" s="131"/>
      <c r="J11" s="158"/>
      <c r="K11" s="126"/>
    </row>
    <row r="12" spans="1:11">
      <c r="A12" s="125"/>
      <c r="B12" s="125" t="s">
        <v>722</v>
      </c>
      <c r="C12" s="131"/>
      <c r="D12" s="131"/>
      <c r="E12" s="131"/>
      <c r="F12" s="126"/>
      <c r="G12" s="127"/>
      <c r="H12" s="127" t="s">
        <v>722</v>
      </c>
      <c r="I12" s="131"/>
      <c r="J12" s="131"/>
      <c r="K12" s="126"/>
    </row>
    <row r="13" spans="1:11">
      <c r="A13" s="125"/>
      <c r="B13" s="125" t="s">
        <v>744</v>
      </c>
      <c r="C13" s="131"/>
      <c r="D13" s="131"/>
      <c r="E13" s="131"/>
      <c r="F13" s="126"/>
      <c r="G13" s="127"/>
      <c r="H13" s="127" t="s">
        <v>744</v>
      </c>
      <c r="I13" s="131"/>
      <c r="J13" s="110" t="s">
        <v>16</v>
      </c>
      <c r="K13" s="126"/>
    </row>
    <row r="14" spans="1:11" ht="15" customHeight="1">
      <c r="A14" s="125"/>
      <c r="B14" s="125" t="s">
        <v>724</v>
      </c>
      <c r="C14" s="131"/>
      <c r="D14" s="131"/>
      <c r="E14" s="131"/>
      <c r="F14" s="126"/>
      <c r="G14" s="127"/>
      <c r="H14" s="127" t="s">
        <v>724</v>
      </c>
      <c r="I14" s="131"/>
      <c r="J14" s="159">
        <v>45198</v>
      </c>
      <c r="K14" s="126"/>
    </row>
    <row r="15" spans="1:11" ht="15" customHeight="1">
      <c r="A15" s="125"/>
      <c r="B15" s="149" t="s">
        <v>743</v>
      </c>
      <c r="C15" s="7"/>
      <c r="D15" s="7"/>
      <c r="E15" s="7"/>
      <c r="F15" s="8"/>
      <c r="G15" s="127"/>
      <c r="H15" s="150" t="s">
        <v>743</v>
      </c>
      <c r="I15" s="131"/>
      <c r="J15" s="160"/>
      <c r="K15" s="126"/>
    </row>
    <row r="16" spans="1:11" ht="15" customHeight="1">
      <c r="A16" s="125"/>
      <c r="B16" s="131"/>
      <c r="C16" s="131"/>
      <c r="D16" s="131"/>
      <c r="E16" s="131"/>
      <c r="F16" s="131"/>
      <c r="G16" s="131"/>
      <c r="H16" s="131"/>
      <c r="I16" s="135" t="s">
        <v>147</v>
      </c>
      <c r="J16" s="141">
        <v>40180</v>
      </c>
      <c r="K16" s="126"/>
    </row>
    <row r="17" spans="1:11">
      <c r="A17" s="125"/>
      <c r="B17" s="131" t="s">
        <v>725</v>
      </c>
      <c r="C17" s="131"/>
      <c r="D17" s="131"/>
      <c r="E17" s="131"/>
      <c r="F17" s="131"/>
      <c r="G17" s="131"/>
      <c r="H17" s="131"/>
      <c r="I17" s="135" t="s">
        <v>148</v>
      </c>
      <c r="J17" s="141" t="s">
        <v>742</v>
      </c>
      <c r="K17" s="126"/>
    </row>
    <row r="18" spans="1:11" ht="18">
      <c r="A18" s="125"/>
      <c r="B18" s="131" t="s">
        <v>726</v>
      </c>
      <c r="C18" s="131"/>
      <c r="D18" s="131"/>
      <c r="E18" s="131"/>
      <c r="F18" s="131"/>
      <c r="G18" s="131"/>
      <c r="H18" s="131"/>
      <c r="I18" s="134"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ht="24">
      <c r="A22" s="125"/>
      <c r="B22" s="118">
        <v>15</v>
      </c>
      <c r="C22" s="10" t="s">
        <v>727</v>
      </c>
      <c r="D22" s="129" t="s">
        <v>727</v>
      </c>
      <c r="E22" s="129"/>
      <c r="F22" s="153"/>
      <c r="G22" s="154"/>
      <c r="H22" s="11" t="s">
        <v>728</v>
      </c>
      <c r="I22" s="14">
        <v>66.53</v>
      </c>
      <c r="J22" s="120">
        <f t="shared" ref="J22:J29" si="0">I22*B22</f>
        <v>997.95</v>
      </c>
      <c r="K22" s="126"/>
    </row>
    <row r="23" spans="1:11" ht="24">
      <c r="A23" s="125"/>
      <c r="B23" s="118">
        <v>4</v>
      </c>
      <c r="C23" s="10" t="s">
        <v>729</v>
      </c>
      <c r="D23" s="129" t="s">
        <v>729</v>
      </c>
      <c r="E23" s="129"/>
      <c r="F23" s="153"/>
      <c r="G23" s="154"/>
      <c r="H23" s="11" t="s">
        <v>730</v>
      </c>
      <c r="I23" s="14">
        <v>72.63</v>
      </c>
      <c r="J23" s="120">
        <f t="shared" si="0"/>
        <v>290.52</v>
      </c>
      <c r="K23" s="126"/>
    </row>
    <row r="24" spans="1:11" ht="24">
      <c r="A24" s="125"/>
      <c r="B24" s="118">
        <v>40</v>
      </c>
      <c r="C24" s="10" t="s">
        <v>715</v>
      </c>
      <c r="D24" s="129" t="s">
        <v>738</v>
      </c>
      <c r="E24" s="129" t="s">
        <v>731</v>
      </c>
      <c r="F24" s="153"/>
      <c r="G24" s="154"/>
      <c r="H24" s="11" t="s">
        <v>719</v>
      </c>
      <c r="I24" s="14">
        <v>1.24</v>
      </c>
      <c r="J24" s="120">
        <f t="shared" si="0"/>
        <v>49.6</v>
      </c>
      <c r="K24" s="126"/>
    </row>
    <row r="25" spans="1:11" ht="24">
      <c r="A25" s="125"/>
      <c r="B25" s="118">
        <v>40</v>
      </c>
      <c r="C25" s="10" t="s">
        <v>715</v>
      </c>
      <c r="D25" s="129" t="s">
        <v>739</v>
      </c>
      <c r="E25" s="129" t="s">
        <v>717</v>
      </c>
      <c r="F25" s="153"/>
      <c r="G25" s="154"/>
      <c r="H25" s="11" t="s">
        <v>719</v>
      </c>
      <c r="I25" s="14">
        <v>1.39</v>
      </c>
      <c r="J25" s="120">
        <f t="shared" si="0"/>
        <v>55.599999999999994</v>
      </c>
      <c r="K25" s="126"/>
    </row>
    <row r="26" spans="1:11" ht="24">
      <c r="A26" s="125"/>
      <c r="B26" s="118">
        <v>40</v>
      </c>
      <c r="C26" s="10" t="s">
        <v>715</v>
      </c>
      <c r="D26" s="129" t="s">
        <v>718</v>
      </c>
      <c r="E26" s="129" t="s">
        <v>716</v>
      </c>
      <c r="F26" s="153"/>
      <c r="G26" s="154"/>
      <c r="H26" s="11" t="s">
        <v>719</v>
      </c>
      <c r="I26" s="14">
        <v>1.59</v>
      </c>
      <c r="J26" s="120">
        <f t="shared" si="0"/>
        <v>63.6</v>
      </c>
      <c r="K26" s="126"/>
    </row>
    <row r="27" spans="1:11" ht="24">
      <c r="A27" s="125"/>
      <c r="B27" s="118">
        <v>20</v>
      </c>
      <c r="C27" s="10" t="s">
        <v>732</v>
      </c>
      <c r="D27" s="129" t="s">
        <v>732</v>
      </c>
      <c r="E27" s="129"/>
      <c r="F27" s="153"/>
      <c r="G27" s="154"/>
      <c r="H27" s="11" t="s">
        <v>733</v>
      </c>
      <c r="I27" s="14">
        <v>79.02</v>
      </c>
      <c r="J27" s="120">
        <f t="shared" si="0"/>
        <v>1580.3999999999999</v>
      </c>
      <c r="K27" s="132"/>
    </row>
    <row r="28" spans="1:11">
      <c r="A28" s="125"/>
      <c r="B28" s="118">
        <v>60</v>
      </c>
      <c r="C28" s="10" t="s">
        <v>734</v>
      </c>
      <c r="D28" s="129" t="s">
        <v>740</v>
      </c>
      <c r="E28" s="129" t="s">
        <v>714</v>
      </c>
      <c r="F28" s="153"/>
      <c r="G28" s="154"/>
      <c r="H28" s="11" t="s">
        <v>735</v>
      </c>
      <c r="I28" s="14">
        <v>1.0900000000000001</v>
      </c>
      <c r="J28" s="120">
        <f t="shared" si="0"/>
        <v>65.400000000000006</v>
      </c>
      <c r="K28" s="126"/>
    </row>
    <row r="29" spans="1:11" ht="38.25" customHeight="1">
      <c r="A29" s="125"/>
      <c r="B29" s="119">
        <v>3</v>
      </c>
      <c r="C29" s="12" t="s">
        <v>736</v>
      </c>
      <c r="D29" s="130" t="s">
        <v>736</v>
      </c>
      <c r="E29" s="130" t="s">
        <v>705</v>
      </c>
      <c r="F29" s="155"/>
      <c r="G29" s="156"/>
      <c r="H29" s="13" t="s">
        <v>737</v>
      </c>
      <c r="I29" s="15">
        <v>6.29</v>
      </c>
      <c r="J29" s="121">
        <f t="shared" si="0"/>
        <v>18.87</v>
      </c>
      <c r="K29" s="126"/>
    </row>
    <row r="30" spans="1:11">
      <c r="A30" s="125"/>
      <c r="B30" s="138"/>
      <c r="C30" s="138"/>
      <c r="D30" s="138"/>
      <c r="E30" s="138"/>
      <c r="F30" s="138"/>
      <c r="G30" s="138"/>
      <c r="H30" s="138"/>
      <c r="I30" s="139" t="s">
        <v>261</v>
      </c>
      <c r="J30" s="140">
        <f>SUM(J22:J29)</f>
        <v>3121.9399999999996</v>
      </c>
      <c r="K30" s="126"/>
    </row>
    <row r="31" spans="1:11">
      <c r="A31" s="125"/>
      <c r="B31" s="138"/>
      <c r="C31" s="138"/>
      <c r="D31" s="138"/>
      <c r="E31" s="138"/>
      <c r="F31" s="138"/>
      <c r="G31" s="138"/>
      <c r="H31" s="138"/>
      <c r="I31" s="139" t="s">
        <v>745</v>
      </c>
      <c r="J31" s="140">
        <v>10</v>
      </c>
      <c r="K31" s="126"/>
    </row>
    <row r="32" spans="1:11">
      <c r="A32" s="125"/>
      <c r="B32" s="138"/>
      <c r="C32" s="138"/>
      <c r="D32" s="138"/>
      <c r="E32" s="138"/>
      <c r="F32" s="138"/>
      <c r="G32" s="138"/>
      <c r="H32" s="138"/>
      <c r="I32" s="139" t="s">
        <v>746</v>
      </c>
      <c r="J32" s="140">
        <f>J30*-30%</f>
        <v>-936.58199999999988</v>
      </c>
      <c r="K32" s="126"/>
    </row>
    <row r="33" spans="1:11" outlineLevel="1">
      <c r="A33" s="125"/>
      <c r="B33" s="138"/>
      <c r="C33" s="138"/>
      <c r="D33" s="138"/>
      <c r="E33" s="138"/>
      <c r="F33" s="138"/>
      <c r="G33" s="138"/>
      <c r="H33" s="138"/>
      <c r="I33" s="139" t="s">
        <v>747</v>
      </c>
      <c r="J33" s="140">
        <v>0</v>
      </c>
      <c r="K33" s="126"/>
    </row>
    <row r="34" spans="1:11">
      <c r="A34" s="125"/>
      <c r="B34" s="138"/>
      <c r="C34" s="138"/>
      <c r="D34" s="138"/>
      <c r="E34" s="138"/>
      <c r="F34" s="138"/>
      <c r="G34" s="138"/>
      <c r="H34" s="138"/>
      <c r="I34" s="139" t="s">
        <v>263</v>
      </c>
      <c r="J34" s="146">
        <f>SUM(J30:J33)</f>
        <v>2195.3579999999997</v>
      </c>
      <c r="K34" s="126"/>
    </row>
    <row r="35" spans="1:11">
      <c r="A35" s="6"/>
      <c r="B35" s="7"/>
      <c r="C35" s="7"/>
      <c r="D35" s="7"/>
      <c r="E35" s="7"/>
      <c r="F35" s="7"/>
      <c r="G35" s="7"/>
      <c r="H35" s="7" t="s">
        <v>748</v>
      </c>
      <c r="I35" s="7"/>
      <c r="J35" s="7"/>
      <c r="K35" s="8"/>
    </row>
    <row r="37" spans="1:11">
      <c r="H37" s="147" t="s">
        <v>749</v>
      </c>
      <c r="I37" s="145">
        <v>2809.75</v>
      </c>
    </row>
    <row r="38" spans="1:11">
      <c r="H38" s="151" t="s">
        <v>750</v>
      </c>
      <c r="I38" s="142">
        <f>I37-J34</f>
        <v>614.39200000000028</v>
      </c>
    </row>
    <row r="40" spans="1:11">
      <c r="H40" s="1" t="s">
        <v>711</v>
      </c>
      <c r="I40" s="102">
        <f>'Tax Invoice'!M11</f>
        <v>36.57</v>
      </c>
    </row>
    <row r="41" spans="1:11">
      <c r="H41" s="1" t="s">
        <v>712</v>
      </c>
      <c r="I41" s="102">
        <f>I42</f>
        <v>80284.24205999999</v>
      </c>
    </row>
    <row r="42" spans="1:11">
      <c r="H42" s="1" t="s">
        <v>713</v>
      </c>
      <c r="I42" s="102">
        <f>I40*J34</f>
        <v>80284.24205999999</v>
      </c>
    </row>
  </sheetData>
  <mergeCells count="12">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222</v>
      </c>
      <c r="O1" t="s">
        <v>149</v>
      </c>
      <c r="T1" t="s">
        <v>261</v>
      </c>
      <c r="U1">
        <v>3121.9399999999996</v>
      </c>
    </row>
    <row r="2" spans="1:21" ht="15.75">
      <c r="A2" s="125"/>
      <c r="B2" s="136" t="s">
        <v>139</v>
      </c>
      <c r="C2" s="131"/>
      <c r="D2" s="131"/>
      <c r="E2" s="131"/>
      <c r="F2" s="131"/>
      <c r="G2" s="131"/>
      <c r="H2" s="131"/>
      <c r="I2" s="137" t="s">
        <v>145</v>
      </c>
      <c r="J2" s="126"/>
      <c r="T2" t="s">
        <v>190</v>
      </c>
      <c r="U2">
        <v>312.19</v>
      </c>
    </row>
    <row r="3" spans="1:21">
      <c r="A3" s="125"/>
      <c r="B3" s="133" t="s">
        <v>140</v>
      </c>
      <c r="C3" s="131"/>
      <c r="D3" s="131"/>
      <c r="E3" s="131"/>
      <c r="F3" s="131"/>
      <c r="G3" s="131"/>
      <c r="H3" s="131"/>
      <c r="I3" s="131"/>
      <c r="J3" s="126"/>
      <c r="T3" t="s">
        <v>191</v>
      </c>
    </row>
    <row r="4" spans="1:21">
      <c r="A4" s="125"/>
      <c r="B4" s="133" t="s">
        <v>141</v>
      </c>
      <c r="C4" s="131"/>
      <c r="D4" s="131"/>
      <c r="E4" s="131"/>
      <c r="F4" s="131"/>
      <c r="G4" s="131"/>
      <c r="H4" s="131"/>
      <c r="I4" s="131"/>
      <c r="J4" s="126"/>
      <c r="T4" t="s">
        <v>263</v>
      </c>
      <c r="U4">
        <v>3434.1299999999997</v>
      </c>
    </row>
    <row r="5" spans="1:21">
      <c r="A5" s="125"/>
      <c r="B5" s="133" t="s">
        <v>142</v>
      </c>
      <c r="C5" s="131"/>
      <c r="D5" s="131"/>
      <c r="E5" s="131"/>
      <c r="F5" s="131"/>
      <c r="G5" s="131"/>
      <c r="H5" s="131"/>
      <c r="I5" s="131"/>
      <c r="J5" s="126"/>
      <c r="S5" t="s">
        <v>741</v>
      </c>
    </row>
    <row r="6" spans="1:21">
      <c r="A6" s="125"/>
      <c r="B6" s="133" t="s">
        <v>143</v>
      </c>
      <c r="C6" s="131"/>
      <c r="D6" s="131"/>
      <c r="E6" s="131"/>
      <c r="F6" s="131"/>
      <c r="G6" s="131"/>
      <c r="H6" s="131"/>
      <c r="I6" s="131"/>
      <c r="J6" s="126"/>
    </row>
    <row r="7" spans="1:21">
      <c r="A7" s="125"/>
      <c r="B7" s="133"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720</v>
      </c>
      <c r="C10" s="131"/>
      <c r="D10" s="131"/>
      <c r="E10" s="126"/>
      <c r="F10" s="127"/>
      <c r="G10" s="127" t="s">
        <v>720</v>
      </c>
      <c r="H10" s="131"/>
      <c r="I10" s="157"/>
      <c r="J10" s="126"/>
    </row>
    <row r="11" spans="1:21">
      <c r="A11" s="125"/>
      <c r="B11" s="125" t="s">
        <v>721</v>
      </c>
      <c r="C11" s="131"/>
      <c r="D11" s="131"/>
      <c r="E11" s="126"/>
      <c r="F11" s="127"/>
      <c r="G11" s="127" t="s">
        <v>721</v>
      </c>
      <c r="H11" s="131"/>
      <c r="I11" s="158"/>
      <c r="J11" s="126"/>
    </row>
    <row r="12" spans="1:21">
      <c r="A12" s="125"/>
      <c r="B12" s="125" t="s">
        <v>722</v>
      </c>
      <c r="C12" s="131"/>
      <c r="D12" s="131"/>
      <c r="E12" s="126"/>
      <c r="F12" s="127"/>
      <c r="G12" s="127" t="s">
        <v>722</v>
      </c>
      <c r="H12" s="131"/>
      <c r="I12" s="131"/>
      <c r="J12" s="126"/>
    </row>
    <row r="13" spans="1:21">
      <c r="A13" s="125"/>
      <c r="B13" s="125" t="s">
        <v>723</v>
      </c>
      <c r="C13" s="131"/>
      <c r="D13" s="131"/>
      <c r="E13" s="126"/>
      <c r="F13" s="127"/>
      <c r="G13" s="127" t="s">
        <v>723</v>
      </c>
      <c r="H13" s="131"/>
      <c r="I13" s="110" t="s">
        <v>16</v>
      </c>
      <c r="J13" s="126"/>
    </row>
    <row r="14" spans="1:21">
      <c r="A14" s="125"/>
      <c r="B14" s="125" t="s">
        <v>724</v>
      </c>
      <c r="C14" s="131"/>
      <c r="D14" s="131"/>
      <c r="E14" s="126"/>
      <c r="F14" s="127"/>
      <c r="G14" s="127" t="s">
        <v>724</v>
      </c>
      <c r="H14" s="131"/>
      <c r="I14" s="159">
        <v>45197</v>
      </c>
      <c r="J14" s="126"/>
    </row>
    <row r="15" spans="1:21">
      <c r="A15" s="125"/>
      <c r="B15" s="6" t="s">
        <v>11</v>
      </c>
      <c r="C15" s="7"/>
      <c r="D15" s="7"/>
      <c r="E15" s="8"/>
      <c r="F15" s="127"/>
      <c r="G15" s="9" t="s">
        <v>11</v>
      </c>
      <c r="H15" s="131"/>
      <c r="I15" s="160"/>
      <c r="J15" s="126"/>
    </row>
    <row r="16" spans="1:21">
      <c r="A16" s="125"/>
      <c r="B16" s="131"/>
      <c r="C16" s="131"/>
      <c r="D16" s="131"/>
      <c r="E16" s="131"/>
      <c r="F16" s="131"/>
      <c r="G16" s="131"/>
      <c r="H16" s="135" t="s">
        <v>147</v>
      </c>
      <c r="I16" s="141">
        <v>40180</v>
      </c>
      <c r="J16" s="126"/>
    </row>
    <row r="17" spans="1:16">
      <c r="A17" s="125"/>
      <c r="B17" s="131" t="s">
        <v>725</v>
      </c>
      <c r="C17" s="131"/>
      <c r="D17" s="131"/>
      <c r="E17" s="131"/>
      <c r="F17" s="131"/>
      <c r="G17" s="131"/>
      <c r="H17" s="135" t="s">
        <v>148</v>
      </c>
      <c r="I17" s="141"/>
      <c r="J17" s="126"/>
    </row>
    <row r="18" spans="1:16" ht="18">
      <c r="A18" s="125"/>
      <c r="B18" s="131" t="s">
        <v>726</v>
      </c>
      <c r="C18" s="131"/>
      <c r="D18" s="131"/>
      <c r="E18" s="131"/>
      <c r="F18" s="131"/>
      <c r="G18" s="131"/>
      <c r="H18" s="134" t="s">
        <v>264</v>
      </c>
      <c r="I18" s="115" t="s">
        <v>164</v>
      </c>
      <c r="J18" s="126"/>
    </row>
    <row r="19" spans="1:16">
      <c r="A19" s="125"/>
      <c r="B19" s="131"/>
      <c r="C19" s="131"/>
      <c r="D19" s="131"/>
      <c r="E19" s="131"/>
      <c r="F19" s="131"/>
      <c r="G19" s="131"/>
      <c r="H19" s="131"/>
      <c r="I19" s="131"/>
      <c r="J19" s="126"/>
      <c r="P19">
        <v>45197</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156">
      <c r="A22" s="125"/>
      <c r="B22" s="118">
        <v>15</v>
      </c>
      <c r="C22" s="10" t="s">
        <v>727</v>
      </c>
      <c r="D22" s="129"/>
      <c r="E22" s="153"/>
      <c r="F22" s="154"/>
      <c r="G22" s="11" t="s">
        <v>728</v>
      </c>
      <c r="H22" s="14">
        <v>66.53</v>
      </c>
      <c r="I22" s="120">
        <f t="shared" ref="I22:I29" si="0">H22*B22</f>
        <v>997.95</v>
      </c>
      <c r="J22" s="126"/>
    </row>
    <row r="23" spans="1:16" ht="144">
      <c r="A23" s="125"/>
      <c r="B23" s="118">
        <v>4</v>
      </c>
      <c r="C23" s="10" t="s">
        <v>729</v>
      </c>
      <c r="D23" s="129"/>
      <c r="E23" s="153"/>
      <c r="F23" s="154"/>
      <c r="G23" s="11" t="s">
        <v>730</v>
      </c>
      <c r="H23" s="14">
        <v>72.63</v>
      </c>
      <c r="I23" s="120">
        <f t="shared" si="0"/>
        <v>290.52</v>
      </c>
      <c r="J23" s="126"/>
    </row>
    <row r="24" spans="1:16" ht="144">
      <c r="A24" s="125"/>
      <c r="B24" s="118">
        <v>40</v>
      </c>
      <c r="C24" s="10" t="s">
        <v>715</v>
      </c>
      <c r="D24" s="129" t="s">
        <v>731</v>
      </c>
      <c r="E24" s="153"/>
      <c r="F24" s="154"/>
      <c r="G24" s="11" t="s">
        <v>719</v>
      </c>
      <c r="H24" s="14">
        <v>1.24</v>
      </c>
      <c r="I24" s="120">
        <f t="shared" si="0"/>
        <v>49.6</v>
      </c>
      <c r="J24" s="126"/>
    </row>
    <row r="25" spans="1:16" ht="144">
      <c r="A25" s="125"/>
      <c r="B25" s="118">
        <v>40</v>
      </c>
      <c r="C25" s="10" t="s">
        <v>715</v>
      </c>
      <c r="D25" s="129" t="s">
        <v>717</v>
      </c>
      <c r="E25" s="153"/>
      <c r="F25" s="154"/>
      <c r="G25" s="11" t="s">
        <v>719</v>
      </c>
      <c r="H25" s="14">
        <v>1.39</v>
      </c>
      <c r="I25" s="120">
        <f t="shared" si="0"/>
        <v>55.599999999999994</v>
      </c>
      <c r="J25" s="126"/>
    </row>
    <row r="26" spans="1:16" ht="144">
      <c r="A26" s="125"/>
      <c r="B26" s="118">
        <v>40</v>
      </c>
      <c r="C26" s="10" t="s">
        <v>715</v>
      </c>
      <c r="D26" s="129" t="s">
        <v>716</v>
      </c>
      <c r="E26" s="153"/>
      <c r="F26" s="154"/>
      <c r="G26" s="11" t="s">
        <v>719</v>
      </c>
      <c r="H26" s="14">
        <v>1.59</v>
      </c>
      <c r="I26" s="120">
        <f t="shared" si="0"/>
        <v>63.6</v>
      </c>
      <c r="J26" s="126"/>
    </row>
    <row r="27" spans="1:16" ht="168">
      <c r="A27" s="125"/>
      <c r="B27" s="118">
        <v>20</v>
      </c>
      <c r="C27" s="10" t="s">
        <v>732</v>
      </c>
      <c r="D27" s="129"/>
      <c r="E27" s="153"/>
      <c r="F27" s="154"/>
      <c r="G27" s="11" t="s">
        <v>733</v>
      </c>
      <c r="H27" s="14">
        <v>79.02</v>
      </c>
      <c r="I27" s="120">
        <f t="shared" si="0"/>
        <v>1580.3999999999999</v>
      </c>
      <c r="J27" s="132"/>
    </row>
    <row r="28" spans="1:16" ht="84">
      <c r="A28" s="125"/>
      <c r="B28" s="118">
        <v>60</v>
      </c>
      <c r="C28" s="10" t="s">
        <v>734</v>
      </c>
      <c r="D28" s="129" t="s">
        <v>714</v>
      </c>
      <c r="E28" s="153"/>
      <c r="F28" s="154"/>
      <c r="G28" s="11" t="s">
        <v>735</v>
      </c>
      <c r="H28" s="14">
        <v>1.0900000000000001</v>
      </c>
      <c r="I28" s="120">
        <f t="shared" si="0"/>
        <v>65.400000000000006</v>
      </c>
      <c r="J28" s="126"/>
    </row>
    <row r="29" spans="1:16" ht="288">
      <c r="A29" s="125"/>
      <c r="B29" s="119">
        <v>3</v>
      </c>
      <c r="C29" s="12" t="s">
        <v>736</v>
      </c>
      <c r="D29" s="130" t="s">
        <v>705</v>
      </c>
      <c r="E29" s="155"/>
      <c r="F29" s="156"/>
      <c r="G29" s="13" t="s">
        <v>737</v>
      </c>
      <c r="H29" s="15">
        <v>6.29</v>
      </c>
      <c r="I29" s="121">
        <f t="shared" si="0"/>
        <v>18.87</v>
      </c>
      <c r="J29" s="126"/>
    </row>
  </sheetData>
  <mergeCells count="12">
    <mergeCell ref="I10:I11"/>
    <mergeCell ref="I14:I15"/>
    <mergeCell ref="E20:F20"/>
    <mergeCell ref="E21:F21"/>
    <mergeCell ref="E22:F22"/>
    <mergeCell ref="E29:F29"/>
    <mergeCell ref="E23:F23"/>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6" t="s">
        <v>139</v>
      </c>
      <c r="C2" s="131"/>
      <c r="D2" s="131"/>
      <c r="E2" s="131"/>
      <c r="F2" s="131"/>
      <c r="G2" s="131"/>
      <c r="H2" s="131"/>
      <c r="I2" s="131"/>
      <c r="J2" s="131"/>
      <c r="K2" s="137" t="s">
        <v>145</v>
      </c>
      <c r="L2" s="126"/>
      <c r="N2">
        <v>3121.9399999999996</v>
      </c>
      <c r="O2" t="s">
        <v>188</v>
      </c>
    </row>
    <row r="3" spans="1:15" ht="12.75" customHeight="1">
      <c r="A3" s="125"/>
      <c r="B3" s="133" t="s">
        <v>140</v>
      </c>
      <c r="C3" s="131"/>
      <c r="D3" s="131"/>
      <c r="E3" s="131"/>
      <c r="F3" s="131"/>
      <c r="G3" s="131"/>
      <c r="H3" s="131"/>
      <c r="I3" s="131"/>
      <c r="J3" s="131"/>
      <c r="K3" s="131"/>
      <c r="L3" s="126"/>
      <c r="N3">
        <v>3121.9399999999996</v>
      </c>
      <c r="O3" t="s">
        <v>189</v>
      </c>
    </row>
    <row r="4" spans="1:15" ht="12.75" customHeight="1">
      <c r="A4" s="125"/>
      <c r="B4" s="133" t="s">
        <v>141</v>
      </c>
      <c r="C4" s="131"/>
      <c r="D4" s="131"/>
      <c r="E4" s="131"/>
      <c r="F4" s="131"/>
      <c r="G4" s="131"/>
      <c r="H4" s="131"/>
      <c r="I4" s="131"/>
      <c r="J4" s="131"/>
      <c r="K4" s="131"/>
      <c r="L4" s="126"/>
    </row>
    <row r="5" spans="1:15" ht="12.75" customHeight="1">
      <c r="A5" s="125"/>
      <c r="B5" s="133" t="s">
        <v>142</v>
      </c>
      <c r="C5" s="131"/>
      <c r="D5" s="131"/>
      <c r="E5" s="131"/>
      <c r="F5" s="131"/>
      <c r="G5" s="131"/>
      <c r="H5" s="131"/>
      <c r="I5" s="131"/>
      <c r="J5" s="131"/>
      <c r="K5" s="131"/>
      <c r="L5" s="126"/>
    </row>
    <row r="6" spans="1:15" ht="12.75" customHeight="1">
      <c r="A6" s="125"/>
      <c r="B6" s="133" t="s">
        <v>143</v>
      </c>
      <c r="C6" s="131"/>
      <c r="D6" s="131"/>
      <c r="E6" s="131"/>
      <c r="F6" s="131"/>
      <c r="G6" s="131"/>
      <c r="H6" s="131"/>
      <c r="I6" s="131"/>
      <c r="J6" s="131"/>
      <c r="K6" s="131"/>
      <c r="L6" s="126"/>
    </row>
    <row r="7" spans="1:15" ht="12.75" hidden="1" customHeight="1">
      <c r="A7" s="125"/>
      <c r="B7" s="133"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720</v>
      </c>
      <c r="C10" s="131"/>
      <c r="D10" s="131"/>
      <c r="E10" s="131"/>
      <c r="F10" s="126"/>
      <c r="G10" s="127"/>
      <c r="H10" s="127" t="s">
        <v>720</v>
      </c>
      <c r="I10" s="131"/>
      <c r="J10" s="131"/>
      <c r="K10" s="157">
        <f>IF(Invoice!J10&lt;&gt;"",Invoice!J10,"")</f>
        <v>51602</v>
      </c>
      <c r="L10" s="126"/>
    </row>
    <row r="11" spans="1:15" ht="12.75" customHeight="1">
      <c r="A11" s="125"/>
      <c r="B11" s="125" t="s">
        <v>721</v>
      </c>
      <c r="C11" s="131"/>
      <c r="D11" s="131"/>
      <c r="E11" s="131"/>
      <c r="F11" s="126"/>
      <c r="G11" s="127"/>
      <c r="H11" s="127" t="s">
        <v>721</v>
      </c>
      <c r="I11" s="131"/>
      <c r="J11" s="131"/>
      <c r="K11" s="158"/>
      <c r="L11" s="126"/>
    </row>
    <row r="12" spans="1:15" ht="12.75" customHeight="1">
      <c r="A12" s="125"/>
      <c r="B12" s="125" t="s">
        <v>722</v>
      </c>
      <c r="C12" s="131"/>
      <c r="D12" s="131"/>
      <c r="E12" s="131"/>
      <c r="F12" s="126"/>
      <c r="G12" s="127"/>
      <c r="H12" s="127" t="s">
        <v>722</v>
      </c>
      <c r="I12" s="131"/>
      <c r="J12" s="131"/>
      <c r="K12" s="131"/>
      <c r="L12" s="126"/>
    </row>
    <row r="13" spans="1:15" ht="12.75" customHeight="1">
      <c r="A13" s="125"/>
      <c r="B13" s="125" t="s">
        <v>744</v>
      </c>
      <c r="C13" s="131"/>
      <c r="D13" s="131"/>
      <c r="E13" s="131"/>
      <c r="F13" s="126"/>
      <c r="G13" s="127"/>
      <c r="H13" s="127" t="s">
        <v>744</v>
      </c>
      <c r="I13" s="131"/>
      <c r="J13" s="131"/>
      <c r="K13" s="110" t="s">
        <v>16</v>
      </c>
      <c r="L13" s="126"/>
    </row>
    <row r="14" spans="1:15" ht="15" customHeight="1">
      <c r="A14" s="125"/>
      <c r="B14" s="125" t="s">
        <v>724</v>
      </c>
      <c r="C14" s="131"/>
      <c r="D14" s="131"/>
      <c r="E14" s="131"/>
      <c r="F14" s="126"/>
      <c r="G14" s="127"/>
      <c r="H14" s="127" t="s">
        <v>724</v>
      </c>
      <c r="I14" s="131"/>
      <c r="J14" s="131"/>
      <c r="K14" s="159">
        <f>Invoice!J14</f>
        <v>45198</v>
      </c>
      <c r="L14" s="126"/>
    </row>
    <row r="15" spans="1:15" ht="15" customHeight="1">
      <c r="A15" s="125"/>
      <c r="B15" s="149" t="s">
        <v>743</v>
      </c>
      <c r="C15" s="7"/>
      <c r="D15" s="7"/>
      <c r="E15" s="7"/>
      <c r="F15" s="8"/>
      <c r="G15" s="127"/>
      <c r="H15" s="150" t="s">
        <v>743</v>
      </c>
      <c r="I15" s="131"/>
      <c r="J15" s="131"/>
      <c r="K15" s="160"/>
      <c r="L15" s="126"/>
    </row>
    <row r="16" spans="1:15" ht="15" customHeight="1">
      <c r="A16" s="125"/>
      <c r="B16" s="131"/>
      <c r="C16" s="131"/>
      <c r="D16" s="131"/>
      <c r="E16" s="131"/>
      <c r="F16" s="131"/>
      <c r="G16" s="131"/>
      <c r="H16" s="131"/>
      <c r="I16" s="135" t="s">
        <v>147</v>
      </c>
      <c r="J16" s="135" t="s">
        <v>147</v>
      </c>
      <c r="K16" s="141">
        <v>40180</v>
      </c>
      <c r="L16" s="126"/>
    </row>
    <row r="17" spans="1:12" ht="12.75" customHeight="1">
      <c r="A17" s="125"/>
      <c r="B17" s="131" t="s">
        <v>725</v>
      </c>
      <c r="C17" s="131"/>
      <c r="D17" s="131"/>
      <c r="E17" s="131"/>
      <c r="F17" s="131"/>
      <c r="G17" s="131"/>
      <c r="H17" s="131"/>
      <c r="I17" s="135" t="s">
        <v>148</v>
      </c>
      <c r="J17" s="135" t="s">
        <v>148</v>
      </c>
      <c r="K17" s="141" t="str">
        <f>IF(Invoice!J17&lt;&gt;"",Invoice!J17,"")</f>
        <v>Didi</v>
      </c>
      <c r="L17" s="126"/>
    </row>
    <row r="18" spans="1:12" ht="18">
      <c r="A18" s="125"/>
      <c r="B18" s="131" t="s">
        <v>726</v>
      </c>
      <c r="C18" s="131"/>
      <c r="D18" s="131"/>
      <c r="E18" s="131"/>
      <c r="F18" s="131"/>
      <c r="G18" s="131"/>
      <c r="H18" s="144" t="s">
        <v>751</v>
      </c>
      <c r="I18" s="134" t="s">
        <v>264</v>
      </c>
      <c r="J18" s="134" t="s">
        <v>264</v>
      </c>
      <c r="K18" s="115" t="s">
        <v>164</v>
      </c>
      <c r="L18" s="126"/>
    </row>
    <row r="19" spans="1:12">
      <c r="A19" s="125"/>
      <c r="B19" s="131"/>
      <c r="C19" s="131"/>
      <c r="D19" s="131"/>
      <c r="E19" s="131"/>
      <c r="F19" s="131"/>
      <c r="G19" s="131"/>
      <c r="H19" s="143" t="s">
        <v>752</v>
      </c>
      <c r="I19" s="131"/>
      <c r="J19" s="131"/>
      <c r="K19" s="131"/>
      <c r="L19" s="131"/>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c r="A21" s="125"/>
      <c r="B21" s="116"/>
      <c r="C21" s="116"/>
      <c r="D21" s="116"/>
      <c r="E21" s="117"/>
      <c r="F21" s="163"/>
      <c r="G21" s="164"/>
      <c r="H21" s="148" t="s">
        <v>146</v>
      </c>
      <c r="I21" s="116"/>
      <c r="J21" s="116"/>
      <c r="K21" s="116"/>
      <c r="L21" s="126"/>
    </row>
    <row r="22" spans="1:12" ht="24" customHeight="1">
      <c r="A22" s="125"/>
      <c r="B22" s="118">
        <f>'Tax Invoice'!D18</f>
        <v>15</v>
      </c>
      <c r="C22" s="10" t="s">
        <v>727</v>
      </c>
      <c r="D22" s="10" t="s">
        <v>727</v>
      </c>
      <c r="E22" s="129"/>
      <c r="F22" s="153"/>
      <c r="G22" s="154"/>
      <c r="H22" s="11" t="s">
        <v>728</v>
      </c>
      <c r="I22" s="14">
        <f t="shared" ref="I22:I29" si="0">J22*$N$1</f>
        <v>16.6325</v>
      </c>
      <c r="J22" s="14">
        <v>66.53</v>
      </c>
      <c r="K22" s="120">
        <f t="shared" ref="K22:K29" si="1">I22*B22</f>
        <v>249.48750000000001</v>
      </c>
      <c r="L22" s="126"/>
    </row>
    <row r="23" spans="1:12" ht="24" customHeight="1">
      <c r="A23" s="125"/>
      <c r="B23" s="118">
        <f>'Tax Invoice'!D19</f>
        <v>4</v>
      </c>
      <c r="C23" s="10" t="s">
        <v>729</v>
      </c>
      <c r="D23" s="10" t="s">
        <v>729</v>
      </c>
      <c r="E23" s="129"/>
      <c r="F23" s="153"/>
      <c r="G23" s="154"/>
      <c r="H23" s="11" t="s">
        <v>730</v>
      </c>
      <c r="I23" s="14">
        <f t="shared" si="0"/>
        <v>18.157499999999999</v>
      </c>
      <c r="J23" s="14">
        <v>72.63</v>
      </c>
      <c r="K23" s="120">
        <f t="shared" si="1"/>
        <v>72.63</v>
      </c>
      <c r="L23" s="126"/>
    </row>
    <row r="24" spans="1:12" ht="24" customHeight="1">
      <c r="A24" s="125"/>
      <c r="B24" s="118">
        <f>'Tax Invoice'!D20</f>
        <v>40</v>
      </c>
      <c r="C24" s="10" t="s">
        <v>715</v>
      </c>
      <c r="D24" s="10" t="s">
        <v>738</v>
      </c>
      <c r="E24" s="129" t="s">
        <v>731</v>
      </c>
      <c r="F24" s="153"/>
      <c r="G24" s="154"/>
      <c r="H24" s="11" t="s">
        <v>719</v>
      </c>
      <c r="I24" s="14">
        <f t="shared" si="0"/>
        <v>0.31</v>
      </c>
      <c r="J24" s="14">
        <v>1.24</v>
      </c>
      <c r="K24" s="120">
        <f t="shared" si="1"/>
        <v>12.4</v>
      </c>
      <c r="L24" s="126"/>
    </row>
    <row r="25" spans="1:12" ht="24" customHeight="1">
      <c r="A25" s="125"/>
      <c r="B25" s="118">
        <f>'Tax Invoice'!D21</f>
        <v>40</v>
      </c>
      <c r="C25" s="10" t="s">
        <v>715</v>
      </c>
      <c r="D25" s="10" t="s">
        <v>739</v>
      </c>
      <c r="E25" s="129" t="s">
        <v>717</v>
      </c>
      <c r="F25" s="153"/>
      <c r="G25" s="154"/>
      <c r="H25" s="11" t="s">
        <v>719</v>
      </c>
      <c r="I25" s="14">
        <f t="shared" si="0"/>
        <v>0.34749999999999998</v>
      </c>
      <c r="J25" s="14">
        <v>1.39</v>
      </c>
      <c r="K25" s="120">
        <f t="shared" si="1"/>
        <v>13.899999999999999</v>
      </c>
      <c r="L25" s="126"/>
    </row>
    <row r="26" spans="1:12" ht="24" customHeight="1">
      <c r="A26" s="125"/>
      <c r="B26" s="118">
        <f>'Tax Invoice'!D22</f>
        <v>40</v>
      </c>
      <c r="C26" s="10" t="s">
        <v>715</v>
      </c>
      <c r="D26" s="10" t="s">
        <v>718</v>
      </c>
      <c r="E26" s="129" t="s">
        <v>716</v>
      </c>
      <c r="F26" s="153"/>
      <c r="G26" s="154"/>
      <c r="H26" s="11" t="s">
        <v>719</v>
      </c>
      <c r="I26" s="14">
        <f t="shared" si="0"/>
        <v>0.39750000000000002</v>
      </c>
      <c r="J26" s="14">
        <v>1.59</v>
      </c>
      <c r="K26" s="120">
        <f t="shared" si="1"/>
        <v>15.9</v>
      </c>
      <c r="L26" s="126"/>
    </row>
    <row r="27" spans="1:12" ht="24" customHeight="1">
      <c r="A27" s="125"/>
      <c r="B27" s="118">
        <f>'Tax Invoice'!D23</f>
        <v>20</v>
      </c>
      <c r="C27" s="10" t="s">
        <v>732</v>
      </c>
      <c r="D27" s="10" t="s">
        <v>732</v>
      </c>
      <c r="E27" s="129"/>
      <c r="F27" s="153"/>
      <c r="G27" s="154"/>
      <c r="H27" s="11" t="s">
        <v>733</v>
      </c>
      <c r="I27" s="14">
        <f t="shared" si="0"/>
        <v>19.754999999999999</v>
      </c>
      <c r="J27" s="14">
        <v>79.02</v>
      </c>
      <c r="K27" s="120">
        <f t="shared" si="1"/>
        <v>395.09999999999997</v>
      </c>
      <c r="L27" s="132"/>
    </row>
    <row r="28" spans="1:12" ht="12.75" customHeight="1">
      <c r="A28" s="125"/>
      <c r="B28" s="118">
        <f>'Tax Invoice'!D24</f>
        <v>60</v>
      </c>
      <c r="C28" s="10" t="s">
        <v>734</v>
      </c>
      <c r="D28" s="10" t="s">
        <v>740</v>
      </c>
      <c r="E28" s="129" t="s">
        <v>714</v>
      </c>
      <c r="F28" s="153"/>
      <c r="G28" s="154"/>
      <c r="H28" s="11" t="s">
        <v>735</v>
      </c>
      <c r="I28" s="14">
        <f t="shared" si="0"/>
        <v>0.27250000000000002</v>
      </c>
      <c r="J28" s="14">
        <v>1.0900000000000001</v>
      </c>
      <c r="K28" s="120">
        <f t="shared" si="1"/>
        <v>16.350000000000001</v>
      </c>
      <c r="L28" s="126"/>
    </row>
    <row r="29" spans="1:12" ht="38.25" customHeight="1">
      <c r="A29" s="125"/>
      <c r="B29" s="119">
        <f>'Tax Invoice'!D25</f>
        <v>3</v>
      </c>
      <c r="C29" s="12" t="s">
        <v>736</v>
      </c>
      <c r="D29" s="12" t="s">
        <v>736</v>
      </c>
      <c r="E29" s="130" t="s">
        <v>705</v>
      </c>
      <c r="F29" s="155"/>
      <c r="G29" s="156"/>
      <c r="H29" s="13" t="s">
        <v>737</v>
      </c>
      <c r="I29" s="15">
        <f t="shared" si="0"/>
        <v>1.5725</v>
      </c>
      <c r="J29" s="15">
        <v>6.29</v>
      </c>
      <c r="K29" s="121">
        <f t="shared" si="1"/>
        <v>4.7175000000000002</v>
      </c>
      <c r="L29" s="126"/>
    </row>
    <row r="30" spans="1:12" ht="12.75" customHeight="1">
      <c r="A30" s="125"/>
      <c r="B30" s="138"/>
      <c r="C30" s="138"/>
      <c r="D30" s="138"/>
      <c r="E30" s="138"/>
      <c r="F30" s="138"/>
      <c r="G30" s="138"/>
      <c r="H30" s="138"/>
      <c r="I30" s="139" t="s">
        <v>261</v>
      </c>
      <c r="J30" s="139" t="s">
        <v>261</v>
      </c>
      <c r="K30" s="140">
        <f>SUM(K22:K29)</f>
        <v>780.4849999999999</v>
      </c>
      <c r="L30" s="126"/>
    </row>
    <row r="31" spans="1:12" ht="12.75" customHeight="1">
      <c r="A31" s="125"/>
      <c r="B31" s="138"/>
      <c r="C31" s="138"/>
      <c r="D31" s="138"/>
      <c r="E31" s="138"/>
      <c r="F31" s="138"/>
      <c r="G31" s="138"/>
      <c r="H31" s="138"/>
      <c r="I31" s="139" t="s">
        <v>746</v>
      </c>
      <c r="J31" s="139" t="s">
        <v>190</v>
      </c>
      <c r="K31" s="140">
        <f>K30*-30%</f>
        <v>-234.14549999999997</v>
      </c>
      <c r="L31" s="126"/>
    </row>
    <row r="32" spans="1:12" ht="12.75" customHeight="1" outlineLevel="1">
      <c r="A32" s="125"/>
      <c r="B32" s="138"/>
      <c r="C32" s="138"/>
      <c r="D32" s="138"/>
      <c r="E32" s="138"/>
      <c r="F32" s="138"/>
      <c r="G32" s="138"/>
      <c r="H32" s="138"/>
      <c r="I32" s="139" t="s">
        <v>747</v>
      </c>
      <c r="J32" s="139" t="s">
        <v>191</v>
      </c>
      <c r="K32" s="140">
        <v>0</v>
      </c>
      <c r="L32" s="126"/>
    </row>
    <row r="33" spans="1:12" ht="12.75" customHeight="1">
      <c r="A33" s="125"/>
      <c r="B33" s="138"/>
      <c r="C33" s="138"/>
      <c r="D33" s="138"/>
      <c r="E33" s="138"/>
      <c r="F33" s="138"/>
      <c r="G33" s="138"/>
      <c r="H33" s="138"/>
      <c r="I33" s="139" t="s">
        <v>263</v>
      </c>
      <c r="J33" s="139" t="s">
        <v>263</v>
      </c>
      <c r="K33" s="146">
        <f>SUM(K30:K32)</f>
        <v>546.33949999999993</v>
      </c>
      <c r="L33" s="126"/>
    </row>
    <row r="34" spans="1:12" ht="12.75" customHeight="1">
      <c r="A34" s="6"/>
      <c r="B34" s="7"/>
      <c r="C34" s="7"/>
      <c r="D34" s="7"/>
      <c r="E34" s="7"/>
      <c r="F34" s="7"/>
      <c r="G34" s="7"/>
      <c r="H34" s="7" t="s">
        <v>753</v>
      </c>
      <c r="I34" s="7"/>
      <c r="J34" s="7"/>
      <c r="K34" s="7"/>
      <c r="L34" s="8"/>
    </row>
  </sheetData>
  <mergeCells count="12">
    <mergeCell ref="F20:G20"/>
    <mergeCell ref="F21:G21"/>
    <mergeCell ref="F22:G22"/>
    <mergeCell ref="K10:K11"/>
    <mergeCell ref="K14:K15"/>
    <mergeCell ref="F23:G23"/>
    <mergeCell ref="F24:G24"/>
    <mergeCell ref="F29:G29"/>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4"/>
  <sheetViews>
    <sheetView zoomScaleNormal="100" workbookViewId="0">
      <selection activeCell="J1013" sqref="J101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3121.9399999999996</v>
      </c>
      <c r="O2" s="21" t="s">
        <v>265</v>
      </c>
    </row>
    <row r="3" spans="1:15" s="21" customFormat="1" ht="15" customHeight="1" thickBot="1">
      <c r="A3" s="22" t="s">
        <v>156</v>
      </c>
      <c r="G3" s="28">
        <v>45197</v>
      </c>
      <c r="H3" s="29"/>
      <c r="N3" s="21">
        <v>3121.9399999999996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Kinzie</v>
      </c>
      <c r="B10" s="37"/>
      <c r="C10" s="37"/>
      <c r="D10" s="37"/>
      <c r="F10" s="38" t="str">
        <f>'Copy paste to Here'!B10</f>
        <v>Kinzie</v>
      </c>
      <c r="G10" s="39"/>
      <c r="H10" s="40"/>
      <c r="K10" s="106" t="s">
        <v>282</v>
      </c>
      <c r="L10" s="35" t="s">
        <v>282</v>
      </c>
      <c r="M10" s="21">
        <v>1</v>
      </c>
    </row>
    <row r="11" spans="1:15" s="21" customFormat="1" ht="15.75" thickBot="1">
      <c r="A11" s="41" t="str">
        <f>'Copy paste to Here'!G11</f>
        <v>Abbey Sires</v>
      </c>
      <c r="B11" s="42"/>
      <c r="C11" s="42"/>
      <c r="D11" s="42"/>
      <c r="F11" s="43" t="str">
        <f>'Copy paste to Here'!B11</f>
        <v>Abbey Sires</v>
      </c>
      <c r="G11" s="44"/>
      <c r="H11" s="45"/>
      <c r="K11" s="104" t="s">
        <v>163</v>
      </c>
      <c r="L11" s="46" t="s">
        <v>164</v>
      </c>
      <c r="M11" s="21">
        <f>VLOOKUP(G3,[1]Sheet1!$A$9:$I$7290,2,FALSE)</f>
        <v>36.57</v>
      </c>
    </row>
    <row r="12" spans="1:15" s="21" customFormat="1" ht="15.75" thickBot="1">
      <c r="A12" s="41" t="str">
        <f>'Copy paste to Here'!G12</f>
        <v>11180 Aurora Ave Building 13</v>
      </c>
      <c r="B12" s="42"/>
      <c r="C12" s="42"/>
      <c r="D12" s="42"/>
      <c r="E12" s="88"/>
      <c r="F12" s="43" t="str">
        <f>'Copy paste to Here'!B12</f>
        <v>11180 Aurora Ave Building 13</v>
      </c>
      <c r="G12" s="44"/>
      <c r="H12" s="45"/>
      <c r="K12" s="104" t="s">
        <v>165</v>
      </c>
      <c r="L12" s="46" t="s">
        <v>138</v>
      </c>
      <c r="M12" s="21">
        <f>VLOOKUP(G3,[1]Sheet1!$A$9:$I$7290,3,FALSE)</f>
        <v>38.25</v>
      </c>
    </row>
    <row r="13" spans="1:15" s="21" customFormat="1" ht="15.75" thickBot="1">
      <c r="A13" s="41" t="str">
        <f>'Copy paste to Here'!G13</f>
        <v>50322 Urbandale</v>
      </c>
      <c r="B13" s="42"/>
      <c r="C13" s="42"/>
      <c r="D13" s="42"/>
      <c r="E13" s="122" t="s">
        <v>164</v>
      </c>
      <c r="F13" s="43" t="str">
        <f>'Copy paste to Here'!B13</f>
        <v>50322 Urbandale</v>
      </c>
      <c r="G13" s="44"/>
      <c r="H13" s="45"/>
      <c r="K13" s="104" t="s">
        <v>166</v>
      </c>
      <c r="L13" s="46" t="s">
        <v>167</v>
      </c>
      <c r="M13" s="124">
        <f>VLOOKUP(G3,[1]Sheet1!$A$9:$I$7290,4,FALSE)</f>
        <v>44.17</v>
      </c>
    </row>
    <row r="14" spans="1:15" s="21" customFormat="1" ht="15.75" thickBot="1">
      <c r="A14" s="41" t="str">
        <f>'Copy paste to Here'!G14</f>
        <v>United States</v>
      </c>
      <c r="B14" s="42"/>
      <c r="C14" s="42"/>
      <c r="D14" s="42"/>
      <c r="E14" s="122">
        <f>VLOOKUP(J9,$L$10:$M$17,2,FALSE)</f>
        <v>36.57</v>
      </c>
      <c r="F14" s="43" t="str">
        <f>'Copy paste to Here'!B14</f>
        <v>United States</v>
      </c>
      <c r="G14" s="44"/>
      <c r="H14" s="45"/>
      <c r="K14" s="104" t="s">
        <v>168</v>
      </c>
      <c r="L14" s="46" t="s">
        <v>169</v>
      </c>
      <c r="M14" s="21">
        <f>VLOOKUP(G3,[1]Sheet1!$A$9:$I$7290,5,FALSE)</f>
        <v>22.89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26.92</v>
      </c>
    </row>
    <row r="16" spans="1:15" s="21" customFormat="1" ht="13.7" customHeight="1" thickBot="1">
      <c r="A16" s="52"/>
      <c r="K16" s="105"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Box with 12 pcs. of 14 kt. gold nose bones, 22g (0.6mm) with tiny 1.25mm prong set clear round CZ stones &amp;   &amp;  </v>
      </c>
      <c r="B18" s="57" t="str">
        <f>'Copy paste to Here'!C22</f>
        <v>DGNB22</v>
      </c>
      <c r="C18" s="57" t="s">
        <v>727</v>
      </c>
      <c r="D18" s="58">
        <f>Invoice!B22</f>
        <v>15</v>
      </c>
      <c r="E18" s="59">
        <f>'Shipping Invoice'!J22*$N$1</f>
        <v>66.53</v>
      </c>
      <c r="F18" s="59">
        <f>D18*E18</f>
        <v>997.95</v>
      </c>
      <c r="G18" s="60">
        <f>E18*$E$14</f>
        <v>2433.0021000000002</v>
      </c>
      <c r="H18" s="61">
        <f>D18*G18</f>
        <v>36495.031500000005</v>
      </c>
    </row>
    <row r="19" spans="1:13" s="62" customFormat="1" ht="24">
      <c r="A19" s="123" t="str">
        <f>IF((LEN('Copy paste to Here'!G23))&gt;5,((CONCATENATE('Copy paste to Here'!G23," &amp; ",'Copy paste to Here'!D23,"  &amp;  ",'Copy paste to Here'!E23))),"Empty Cell")</f>
        <v xml:space="preserve">Box with 12 pcs. of 14 kt. gold nose bones, 22g (0.6mm) with 2mm prong set clear round CZ stones &amp;   &amp;  </v>
      </c>
      <c r="B19" s="57" t="str">
        <f>'Copy paste to Here'!C23</f>
        <v>DGNB6</v>
      </c>
      <c r="C19" s="57" t="s">
        <v>729</v>
      </c>
      <c r="D19" s="58">
        <f>Invoice!B23</f>
        <v>4</v>
      </c>
      <c r="E19" s="59">
        <f>'Shipping Invoice'!J23*$N$1</f>
        <v>72.63</v>
      </c>
      <c r="F19" s="59">
        <f t="shared" ref="F19:F82" si="0">D19*E19</f>
        <v>290.52</v>
      </c>
      <c r="G19" s="60">
        <f t="shared" ref="G19:G82" si="1">E19*$E$14</f>
        <v>2656.0790999999999</v>
      </c>
      <c r="H19" s="63">
        <f t="shared" ref="H19:H82" si="2">D19*G19</f>
        <v>10624.3164</v>
      </c>
    </row>
    <row r="20" spans="1:13" s="62" customFormat="1" ht="24">
      <c r="A20" s="56" t="str">
        <f>IF((LEN('Copy paste to Here'!G24))&gt;5,((CONCATENATE('Copy paste to Here'!G24," &amp; ",'Copy paste to Here'!D24,"  &amp;  ",'Copy paste to Here'!E24))),"Empty Cell")</f>
        <v xml:space="preserve">High polished surgical steel double flared flesh tunnel - size 12g to 2'' (2mm - 52mm) &amp; Gauge: 19mm  &amp;  </v>
      </c>
      <c r="B20" s="57" t="str">
        <f>'Copy paste to Here'!C24</f>
        <v>DPG</v>
      </c>
      <c r="C20" s="57" t="s">
        <v>738</v>
      </c>
      <c r="D20" s="58">
        <f>Invoice!B24</f>
        <v>40</v>
      </c>
      <c r="E20" s="59">
        <f>'Shipping Invoice'!J24*$N$1</f>
        <v>1.24</v>
      </c>
      <c r="F20" s="59">
        <f t="shared" si="0"/>
        <v>49.6</v>
      </c>
      <c r="G20" s="60">
        <f t="shared" si="1"/>
        <v>45.346800000000002</v>
      </c>
      <c r="H20" s="63">
        <f t="shared" si="2"/>
        <v>1813.8720000000001</v>
      </c>
    </row>
    <row r="21" spans="1:13" s="62" customFormat="1" ht="25.5">
      <c r="A21" s="56" t="str">
        <f>IF((LEN('Copy paste to Here'!G25))&gt;5,((CONCATENATE('Copy paste to Here'!G25," &amp; ",'Copy paste to Here'!D25,"  &amp;  ",'Copy paste to Here'!E25))),"Empty Cell")</f>
        <v xml:space="preserve">High polished surgical steel double flared flesh tunnel - size 12g to 2'' (2mm - 52mm) &amp; Gauge: 20mm  &amp;  </v>
      </c>
      <c r="B21" s="57" t="str">
        <f>'Copy paste to Here'!C25</f>
        <v>DPG</v>
      </c>
      <c r="C21" s="57" t="s">
        <v>739</v>
      </c>
      <c r="D21" s="58">
        <f>Invoice!B25</f>
        <v>40</v>
      </c>
      <c r="E21" s="59">
        <f>'Shipping Invoice'!J25*$N$1</f>
        <v>1.39</v>
      </c>
      <c r="F21" s="59">
        <f t="shared" si="0"/>
        <v>55.599999999999994</v>
      </c>
      <c r="G21" s="60">
        <f t="shared" si="1"/>
        <v>50.832299999999996</v>
      </c>
      <c r="H21" s="63">
        <f t="shared" si="2"/>
        <v>2033.2919999999999</v>
      </c>
    </row>
    <row r="22" spans="1:13" s="62" customFormat="1" ht="24">
      <c r="A22" s="56" t="str">
        <f>IF((LEN('Copy paste to Here'!G26))&gt;5,((CONCATENATE('Copy paste to Here'!G26," &amp; ",'Copy paste to Here'!D26,"  &amp;  ",'Copy paste to Here'!E26))),"Empty Cell")</f>
        <v xml:space="preserve">High polished surgical steel double flared flesh tunnel - size 12g to 2'' (2mm - 52mm) &amp; Gauge: 22mm  &amp;  </v>
      </c>
      <c r="B22" s="57" t="str">
        <f>'Copy paste to Here'!C26</f>
        <v>DPG</v>
      </c>
      <c r="C22" s="57" t="s">
        <v>718</v>
      </c>
      <c r="D22" s="58">
        <f>Invoice!B26</f>
        <v>40</v>
      </c>
      <c r="E22" s="59">
        <f>'Shipping Invoice'!J26*$N$1</f>
        <v>1.59</v>
      </c>
      <c r="F22" s="59">
        <f t="shared" si="0"/>
        <v>63.6</v>
      </c>
      <c r="G22" s="60">
        <f t="shared" si="1"/>
        <v>58.146300000000004</v>
      </c>
      <c r="H22" s="63">
        <f t="shared" si="2"/>
        <v>2325.8520000000003</v>
      </c>
    </row>
    <row r="23" spans="1:13" s="62" customFormat="1" ht="24">
      <c r="A23" s="56" t="str">
        <f>IF((LEN('Copy paste to Here'!G27))&gt;5,((CONCATENATE('Copy paste to Here'!G27," &amp; ",'Copy paste to Here'!D27,"  &amp;  ",'Copy paste to Here'!E27))),"Empty Cell")</f>
        <v xml:space="preserve">Display box with 12 pcs. of 14kt white gold nose bones, 22g (0.6mm) with a 2mm round clear prong set CZ stone &amp;   &amp;  </v>
      </c>
      <c r="B23" s="57" t="str">
        <f>'Copy paste to Here'!C27</f>
        <v>DWNB1</v>
      </c>
      <c r="C23" s="57" t="s">
        <v>732</v>
      </c>
      <c r="D23" s="58">
        <f>Invoice!B27</f>
        <v>20</v>
      </c>
      <c r="E23" s="59">
        <f>'Shipping Invoice'!J27*$N$1</f>
        <v>79.02</v>
      </c>
      <c r="F23" s="59">
        <f t="shared" si="0"/>
        <v>1580.3999999999999</v>
      </c>
      <c r="G23" s="60">
        <f t="shared" si="1"/>
        <v>2889.7613999999999</v>
      </c>
      <c r="H23" s="63">
        <f t="shared" si="2"/>
        <v>57795.227999999996</v>
      </c>
    </row>
    <row r="24" spans="1:13" s="62" customFormat="1" ht="24">
      <c r="A24" s="56" t="str">
        <f>IF((LEN('Copy paste to Here'!G28))&gt;5,((CONCATENATE('Copy paste to Here'!G28," &amp; ",'Copy paste to Here'!D28,"  &amp;  ",'Copy paste to Here'!E28))),"Empty Cell")</f>
        <v xml:space="preserve">High polished surgical steel double flared solid plug &amp; Gauge: 8mm  &amp;  </v>
      </c>
      <c r="B24" s="57" t="str">
        <f>'Copy paste to Here'!C28</f>
        <v>FSPG</v>
      </c>
      <c r="C24" s="57" t="s">
        <v>740</v>
      </c>
      <c r="D24" s="58">
        <f>Invoice!B28</f>
        <v>60</v>
      </c>
      <c r="E24" s="59">
        <f>'Shipping Invoice'!J28*$N$1</f>
        <v>1.0900000000000001</v>
      </c>
      <c r="F24" s="59">
        <f t="shared" si="0"/>
        <v>65.400000000000006</v>
      </c>
      <c r="G24" s="60">
        <f t="shared" si="1"/>
        <v>39.8613</v>
      </c>
      <c r="H24" s="63">
        <f t="shared" si="2"/>
        <v>2391.6779999999999</v>
      </c>
    </row>
    <row r="25" spans="1:13" s="62" customFormat="1" ht="48">
      <c r="A25" s="56" t="str">
        <f>IF((LEN('Copy paste to Here'!G29))&gt;5,((CONCATENATE('Copy paste to Here'!G29," &amp; ",'Copy paste to Here'!D29,"  &amp;  ",'Copy paste to Here'!E29))),"Empty Cell")</f>
        <v xml:space="preserve">Display box with 16 pcs. of 925 sterling silver nose bones, 22g (0.6mm) with round extra flat 3mm clear crystal tops (in standard packing or in vacuum sealed packing to prevent tarnishing) &amp; Packing Option: Standard Package  &amp;  </v>
      </c>
      <c r="B25" s="57" t="str">
        <f>'Copy paste to Here'!C29</f>
        <v>NBFB16C</v>
      </c>
      <c r="C25" s="57" t="s">
        <v>736</v>
      </c>
      <c r="D25" s="58">
        <f>Invoice!B29</f>
        <v>3</v>
      </c>
      <c r="E25" s="59">
        <f>'Shipping Invoice'!J29*$N$1</f>
        <v>6.29</v>
      </c>
      <c r="F25" s="59">
        <f t="shared" si="0"/>
        <v>18.87</v>
      </c>
      <c r="G25" s="60">
        <f t="shared" si="1"/>
        <v>230.02530000000002</v>
      </c>
      <c r="H25" s="63">
        <f t="shared" si="2"/>
        <v>690.07590000000005</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3121.9399999999996</v>
      </c>
      <c r="G1000" s="60"/>
      <c r="H1000" s="61">
        <f t="shared" ref="H1000:H1008" si="49">F1000*$E$14</f>
        <v>114169.34579999998</v>
      </c>
    </row>
    <row r="1001" spans="1:8" s="62" customFormat="1">
      <c r="A1001" s="56" t="str">
        <f>Invoice!I31</f>
        <v>Express Preparation Fee:</v>
      </c>
      <c r="B1001" s="75"/>
      <c r="C1001" s="75"/>
      <c r="D1001" s="76"/>
      <c r="E1001" s="67"/>
      <c r="F1001" s="59">
        <f>Invoice!J31</f>
        <v>10</v>
      </c>
      <c r="G1001" s="60"/>
      <c r="H1001" s="61">
        <f t="shared" si="49"/>
        <v>365.7</v>
      </c>
    </row>
    <row r="1002" spans="1:8" s="62" customFormat="1">
      <c r="A1002" s="56" t="str">
        <f>Invoice!I32</f>
        <v xml:space="preserve">Discount 30% as per Gold Membership: </v>
      </c>
      <c r="B1002" s="75"/>
      <c r="C1002" s="75"/>
      <c r="D1002" s="76"/>
      <c r="E1002" s="67"/>
      <c r="F1002" s="59">
        <f>Invoice!J32</f>
        <v>-936.58199999999988</v>
      </c>
      <c r="G1002" s="60"/>
      <c r="H1002" s="61"/>
    </row>
    <row r="1003" spans="1:8" s="62" customFormat="1" outlineLevel="1">
      <c r="A1003" s="56" t="str">
        <f>Invoice!I33</f>
        <v xml:space="preserve">Free Shipping to USA via DHL as per Gold Membership: </v>
      </c>
      <c r="B1003" s="75"/>
      <c r="C1003" s="75"/>
      <c r="D1003" s="76"/>
      <c r="E1003" s="67"/>
      <c r="F1003" s="59">
        <f>Invoice!J33</f>
        <v>0</v>
      </c>
      <c r="G1003" s="60"/>
      <c r="H1003" s="61">
        <f t="shared" si="49"/>
        <v>0</v>
      </c>
    </row>
    <row r="1004" spans="1:8" s="62" customFormat="1">
      <c r="A1004" s="56" t="str">
        <f>'[2]Copy paste to Here'!T4</f>
        <v>Total:</v>
      </c>
      <c r="B1004" s="75"/>
      <c r="C1004" s="75"/>
      <c r="D1004" s="76"/>
      <c r="E1004" s="67"/>
      <c r="F1004" s="59">
        <f>SUM(F1000:F1003)</f>
        <v>2195.3579999999997</v>
      </c>
      <c r="G1004" s="60"/>
      <c r="H1004" s="61">
        <f t="shared" si="49"/>
        <v>80284.24205999999</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181</v>
      </c>
      <c r="H1010" s="83">
        <f>(SUM(H18:H999))</f>
        <v>114169.3458</v>
      </c>
    </row>
    <row r="1011" spans="1:8" s="21" customFormat="1">
      <c r="A1011" s="22"/>
      <c r="E1011" s="21" t="s">
        <v>182</v>
      </c>
      <c r="H1011" s="84">
        <f>(SUMIF($A$1000:$A$1009,"Total:",$H$1000:$H$1009))</f>
        <v>80284.24205999999</v>
      </c>
    </row>
    <row r="1012" spans="1:8" s="21" customFormat="1">
      <c r="E1012" s="21" t="s">
        <v>183</v>
      </c>
      <c r="H1012" s="85">
        <f>H1014-H1013</f>
        <v>75032</v>
      </c>
    </row>
    <row r="1013" spans="1:8" s="21" customFormat="1">
      <c r="E1013" s="21" t="s">
        <v>184</v>
      </c>
      <c r="H1013" s="85">
        <f>ROUND((H1014*7)/107,2)</f>
        <v>5252.24</v>
      </c>
    </row>
    <row r="1014" spans="1:8" s="21" customFormat="1">
      <c r="E1014" s="22" t="s">
        <v>185</v>
      </c>
      <c r="H1014" s="86">
        <f>ROUND((SUMIF($A$1000:$A$1009,"Total:",$H$1000:$H$1009)),2)</f>
        <v>80284.240000000005</v>
      </c>
    </row>
  </sheetData>
  <conditionalFormatting sqref="A18:A998">
    <cfRule type="containsText" dxfId="4" priority="29" stopIfTrue="1" operator="containsText" text="Empty Cell">
      <formula>NOT(ISERROR(SEARCH("Empty Cell",A18)))</formula>
    </cfRule>
  </conditionalFormatting>
  <conditionalFormatting sqref="B1:H65201">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727</v>
      </c>
    </row>
    <row r="2" spans="1:1">
      <c r="A2" s="2" t="s">
        <v>729</v>
      </c>
    </row>
    <row r="3" spans="1:1">
      <c r="A3" s="2" t="s">
        <v>738</v>
      </c>
    </row>
    <row r="4" spans="1:1">
      <c r="A4" s="2" t="s">
        <v>739</v>
      </c>
    </row>
    <row r="5" spans="1:1">
      <c r="A5" s="2" t="s">
        <v>718</v>
      </c>
    </row>
    <row r="6" spans="1:1">
      <c r="A6" s="2" t="s">
        <v>732</v>
      </c>
    </row>
    <row r="7" spans="1:1">
      <c r="A7" s="2" t="s">
        <v>740</v>
      </c>
    </row>
    <row r="8" spans="1:1">
      <c r="A8" s="2" t="s">
        <v>736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2023-09-30T09:12:57Z</cp:lastPrinted>
  <dcterms:created xsi:type="dcterms:W3CDTF">2009-06-02T18:56:54Z</dcterms:created>
  <dcterms:modified xsi:type="dcterms:W3CDTF">2023-09-30T09:13:00Z</dcterms:modified>
</cp:coreProperties>
</file>