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6F1EA38-2555-41B1-A57D-6FAA259626AB}"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Invoice!$A$1:$K$52</definedName>
    <definedName name="_xlnm.Print_Area" localSheetId="2">'Shipping Invoice'!$A$1:$L$48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J44" i="2"/>
  <c r="J47" i="2" s="1"/>
  <c r="B44" i="7"/>
  <c r="K44" i="7"/>
  <c r="I43" i="7"/>
  <c r="K43" i="7" s="1"/>
  <c r="I42" i="7"/>
  <c r="K42" i="7" s="1"/>
  <c r="I41" i="7"/>
  <c r="K41" i="7" s="1"/>
  <c r="I40" i="7"/>
  <c r="K40" i="7" s="1"/>
  <c r="J43" i="2"/>
  <c r="J42" i="2"/>
  <c r="J41" i="2"/>
  <c r="J40" i="2"/>
  <c r="K46" i="7" l="1"/>
  <c r="K45" i="7"/>
  <c r="E34" i="6"/>
  <c r="E32" i="6"/>
  <c r="E29" i="6"/>
  <c r="E28" i="6"/>
  <c r="E24" i="6"/>
  <c r="E23" i="6"/>
  <c r="E22" i="6"/>
  <c r="E21" i="6"/>
  <c r="E20" i="6"/>
  <c r="E19" i="6"/>
  <c r="E18" i="6"/>
  <c r="K14" i="7"/>
  <c r="K17" i="7"/>
  <c r="K10" i="7"/>
  <c r="N1" i="7"/>
  <c r="I27" i="7" s="1"/>
  <c r="N1" i="6"/>
  <c r="E33" i="6" s="1"/>
  <c r="F1002" i="6"/>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38" i="5"/>
  <c r="I37" i="5"/>
  <c r="I36" i="5"/>
  <c r="I35" i="5"/>
  <c r="I34" i="5"/>
  <c r="I33" i="5"/>
  <c r="I32" i="5"/>
  <c r="I31" i="5"/>
  <c r="I30" i="5"/>
  <c r="I29" i="5"/>
  <c r="I28" i="5"/>
  <c r="I27" i="5"/>
  <c r="I26" i="5"/>
  <c r="I25" i="5"/>
  <c r="I24" i="5"/>
  <c r="I23" i="5"/>
  <c r="I22" i="5"/>
  <c r="J38" i="2"/>
  <c r="J37" i="2"/>
  <c r="J36" i="2"/>
  <c r="J35" i="2"/>
  <c r="J34" i="2"/>
  <c r="J33" i="2"/>
  <c r="J32" i="2"/>
  <c r="J31" i="2"/>
  <c r="J30" i="2"/>
  <c r="J29" i="2"/>
  <c r="J28" i="2"/>
  <c r="J27" i="2"/>
  <c r="J26" i="2"/>
  <c r="J25" i="2"/>
  <c r="J24" i="2"/>
  <c r="J23" i="2"/>
  <c r="J22" i="2"/>
  <c r="A1007" i="6"/>
  <c r="A1006" i="6"/>
  <c r="A1005" i="6"/>
  <c r="F1004" i="6"/>
  <c r="A1004" i="6"/>
  <c r="A1003" i="6"/>
  <c r="A1002" i="6"/>
  <c r="I38" i="7" l="1"/>
  <c r="K38" i="7" s="1"/>
  <c r="I31" i="7"/>
  <c r="I28" i="7"/>
  <c r="K27" i="7"/>
  <c r="I22" i="7"/>
  <c r="K31" i="7"/>
  <c r="I30" i="7"/>
  <c r="K22" i="7"/>
  <c r="I32" i="7"/>
  <c r="I23" i="7"/>
  <c r="K23" i="7" s="1"/>
  <c r="I33" i="7"/>
  <c r="K33" i="7" s="1"/>
  <c r="K30" i="7"/>
  <c r="K36" i="7"/>
  <c r="K28" i="7"/>
  <c r="I29" i="7"/>
  <c r="K29" i="7" s="1"/>
  <c r="K25" i="7"/>
  <c r="I34" i="7"/>
  <c r="K32" i="7"/>
  <c r="I24" i="7"/>
  <c r="I35" i="7"/>
  <c r="I25" i="7"/>
  <c r="I36" i="7"/>
  <c r="K34" i="7"/>
  <c r="I26" i="7"/>
  <c r="K26" i="7" s="1"/>
  <c r="I37" i="7"/>
  <c r="K37" i="7" s="1"/>
  <c r="K35" i="7"/>
  <c r="E25" i="6"/>
  <c r="E26" i="6"/>
  <c r="E27" i="6"/>
  <c r="E30" i="6"/>
  <c r="E31" i="6"/>
  <c r="K24" i="7"/>
  <c r="M11" i="6"/>
  <c r="I50" i="2" s="1"/>
  <c r="I52" i="2" s="1"/>
  <c r="K47" i="7" l="1"/>
  <c r="I51"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<sst xmlns="http://schemas.openxmlformats.org/spreadsheetml/2006/main" count="2093" uniqueCount="766">
  <si>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</si>
  <si>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</si>
  <si>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</si>
  <si>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</si>
  <si>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</si>
  <si>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</si>
  <si>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</si>
  <si>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</si>
  <si>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</si>
  <si>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</si>
  <si>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</si>
  <si>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</si>
  <si>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</si>
  <si>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</si>
  <si>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</si>
  <si>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</si>
  <si>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</si>
  <si>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</si>
  <si>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</si>
  <si>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</si>
  <si>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</si>
  <si>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</si>
  <si>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</si>
  <si>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</si>
  <si>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</si>
  <si>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</si>
  <si>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</si>
  <si>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</si>
  <si>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</si>
  <si>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</si>
  <si>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</si>
  <si>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</si>
  <si>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</si>
  <si>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</si>
  <si>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</si>
  <si>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</si>
  <si>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</si>
  <si>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</si>
  <si>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</si>
  <si>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</si>
  <si>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</si>
  <si>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</si>
  <si>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</si>
  <si>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</si>
  <si>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</si>
  <si>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</si>
  <si>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</si>
  <si>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</si>
  <si>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</si>
  <si>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</si>
  <si>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</si>
  <si>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</si>
  <si>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</si>
  <si>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</si>
  <si>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</si>
  <si>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</si>
  <si>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</si>
  <si>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</si>
  <si>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</si>
  <si>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</si>
  <si>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</si>
  <si>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</si>
  <si>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</si>
  <si>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</si>
  <si>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</si>
  <si>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</si>
  <si>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</si>
  <si>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</si>
  <si>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</si>
  <si>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</si>
  <si>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</si>
  <si>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</si>
  <si>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</si>
  <si>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</si>
  <si>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</si>
  <si>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</si>
  <si>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</si>
  <si>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</si>
  <si>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</si>
  <si>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</si>
  <si>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</si>
  <si>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</si>
  <si>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</si>
  <si>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</si>
  <si>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</si>
  <si>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</si>
  <si>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</si>
  <si>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</si>
  <si>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</si>
  <si>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</si>
  <si>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</si>
  <si>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</si>
  <si>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</si>
  <si>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</si>
  <si>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</si>
  <si>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</si>
  <si>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</si>
  <si>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</si>
  <si>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</si>
  <si>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</si>
  <si>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</si>
  <si>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</si>
  <si>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</si>
  <si>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</si>
  <si>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</si>
  <si>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</si>
  <si>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</si>
  <si>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</si>
  <si>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</si>
  <si>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</si>
  <si>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</si>
  <si>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</si>
  <si>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</si>
  <si>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</si>
  <si>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</si>
  <si>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</si>
  <si>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</si>
  <si>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</si>
  <si>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</si>
  <si>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</si>
  <si>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</si>
  <si>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</si>
  <si>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</si>
  <si>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</si>
  <si>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</si>
  <si>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</si>
  <si>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</si>
  <si>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</si>
  <si>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</si>
  <si>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</si>
  <si>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</si>
  <si>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</si>
  <si>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</si>
  <si>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</si>
  <si>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</si>
  <si>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</si>
  <si>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</si>
  <si>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</si>
  <si>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</si>
  <si>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</si>
  <si>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</si>
  <si>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</si>
  <si>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</si>
  <si>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</si>
  <si>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</si>
  <si>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</si>
  <si>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</si>
  <si>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</si>
  <si>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</si>
  <si>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</si>
  <si>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</si>
  <si>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</si>
  <si>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</si>
  <si>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</si>
  <si>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</si>
  <si>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</si>
  <si>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</si>
  <si>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</si>
  <si>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</si>
  <si>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</si>
  <si>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</si>
  <si>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</si>
  <si>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</si>
  <si>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</si>
  <si>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</si>
  <si>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</si>
  <si>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</si>
  <si>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</si>
  <si>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</si>
  <si>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</si>
  <si>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</si>
  <si>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</si>
  <si>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</si>
  <si>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</si>
  <si>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</si>
  <si>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</si>
  <si>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</si>
  <si>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</si>
  <si>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</si>
  <si>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</si>
  <si>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</si>
  <si>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</si>
  <si>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</si>
  <si>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</si>
  <si>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</si>
  <si>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</si>
  <si>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</si>
  <si>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</si>
  <si>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</si>
  <si>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</si>
  <si>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</si>
  <si>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</si>
  <si>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</si>
  <si>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</si>
  <si>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</si>
  <si>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</si>
  <si>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</si>
  <si>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</si>
  <si>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</si>
  <si>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</si>
  <si>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</si>
  <si>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</si>
  <si>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</si>
  <si>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</si>
  <si>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</si>
  <si>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</si>
  <si>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</si>
  <si>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</si>
  <si>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</si>
  <si>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</si>
  <si>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</si>
  <si>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</si>
  <si>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</si>
  <si>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</si>
  <si>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</si>
  <si>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</si>
  <si>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</si>
  <si>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</si>
  <si>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</si>
  <si>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</si>
  <si>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</si>
  <si>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</si>
  <si>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</si>
  <si>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</si>
  <si>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</si>
  <si>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</si>
  <si>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</si>
  <si>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</si>
  <si>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</si>
  <si>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</si>
  <si>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</si>
  <si>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</si>
  <si>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</si>
  <si>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</si>
  <si>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</si>
  <si>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</si>
  <si>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</si>
  <si>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</si>
  <si>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</si>
  <si>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</si>
  <si>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</si>
  <si>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</si>
  <si>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</si>
  <si>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</si>
  <si>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</si>
  <si>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</si>
  <si>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</si>
  <si>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</si>
  <si>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</si>
  <si>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</si>
  <si>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</si>
  <si>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</si>
  <si>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</si>
  <si>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</si>
  <si>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</si>
  <si>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</si>
  <si>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</si>
  <si>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</si>
  <si>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</si>
  <si>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</si>
  <si>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</si>
  <si>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</si>
  <si>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</si>
  <si>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</si>
  <si>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</si>
  <si>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</si>
  <si>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</si>
  <si>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</si>
  <si>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</si>
  <si>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</si>
  <si>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</si>
  <si>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</si>
  <si>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</si>
  <si>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</si>
  <si>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</si>
  <si>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</si>
  <si>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</si>
  <si>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</si>
  <si>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</si>
  <si>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</si>
  <si>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</si>
  <si>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</si>
  <si>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</si>
  <si>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</si>
  <si>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</si>
  <si>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</si>
  <si>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</si>
  <si>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</si>
  <si>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</si>
  <si>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</si>
  <si>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</si>
  <si>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</si>
  <si>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</si>
  <si>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</si>
  <si>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</si>
  <si>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</si>
  <si>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</si>
  <si>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</si>
  <si>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</si>
  <si>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</si>
  <si>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</si>
  <si>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</si>
  <si>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</si>
  <si>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</si>
  <si>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</si>
  <si>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</si>
  <si>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</si>
  <si>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</si>
  <si>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</si>
  <si>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</si>
  <si>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</si>
  <si>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</si>
  <si>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</si>
  <si>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</si>
  <si>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</si>
  <si>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</si>
  <si>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</si>
  <si>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</si>
  <si>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</si>
  <si>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</si>
  <si>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</si>
  <si>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</si>
  <si>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</si>
  <si>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</si>
  <si>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</si>
  <si>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</si>
  <si>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</si>
  <si>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</si>
  <si>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</si>
  <si>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</si>
  <si>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</si>
  <si>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</si>
  <si>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</si>
  <si>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</si>
  <si>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</si>
  <si>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</si>
  <si>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</si>
  <si>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</si>
  <si>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</si>
  <si>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</si>
  <si>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</si>
  <si>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</si>
  <si>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</si>
  <si>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</si>
  <si>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</si>
  <si>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</si>
  <si>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</si>
  <si>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</si>
  <si>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</si>
  <si>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</si>
  <si>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</si>
  <si>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</si>
  <si>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</si>
  <si>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</si>
  <si>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</si>
  <si>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</si>
  <si>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</si>
  <si>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</si>
  <si>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</si>
  <si>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</si>
  <si>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</si>
  <si>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</si>
  <si>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</si>
  <si>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</si>
  <si>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</si>
  <si>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</si>
  <si>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</si>
  <si>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</si>
  <si>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</si>
  <si>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</si>
  <si>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</si>
  <si>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</si>
  <si>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</si>
  <si>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</si>
  <si>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</si>
  <si>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</si>
  <si>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</si>
  <si>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</si>
  <si>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</si>
  <si>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</si>
  <si>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</si>
  <si>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</si>
  <si>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</si>
  <si>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</si>
  <si>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</si>
  <si>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</si>
  <si>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</si>
  <si>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</si>
  <si>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</si>
  <si>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</si>
  <si>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</si>
  <si>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</si>
  <si>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</si>
  <si>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</si>
  <si>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</si>
  <si>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</si>
  <si>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</si>
  <si>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</si>
  <si>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</si>
  <si>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</si>
  <si>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</si>
  <si>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</si>
  <si>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</si>
  <si>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</si>
  <si>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</si>
  <si>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</si>
  <si>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</si>
  <si>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</si>
  <si>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</si>
  <si>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</si>
  <si>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</si>
  <si>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</si>
  <si>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</si>
  <si>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</si>
  <si>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</si>
  <si>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</si>
  <si>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</si>
  <si>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</si>
  <si>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</si>
  <si>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</si>
  <si>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</si>
  <si>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</si>
  <si>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</si>
  <si>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</si>
  <si>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</si>
  <si>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</si>
  <si>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</si>
  <si>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</si>
  <si>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</si>
  <si>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</si>
  <si>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</si>
  <si>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</si>
  <si>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</si>
  <si>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</si>
  <si>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</si>
  <si>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</si>
  <si>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</si>
  <si>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</si>
  <si>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</si>
  <si>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</si>
  <si>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</si>
  <si>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</si>
  <si>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</si>
  <si>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</si>
  <si>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</si>
  <si>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</si>
  <si>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</si>
  <si>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</si>
  <si>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</si>
  <si>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</si>
  <si>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</si>
  <si>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</si>
  <si>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</si>
  <si>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</si>
  <si>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</si>
  <si>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</si>
  <si>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</si>
  <si>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</si>
  <si>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</si>
  <si>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</si>
  <si>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</si>
  <si>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</si>
  <si>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</si>
  <si>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</si>
  <si>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</si>
  <si>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</si>
  <si>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</si>
  <si>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</si>
  <si>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</si>
  <si>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</si>
  <si>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</si>
  <si>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</si>
  <si>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</si>
  <si>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</si>
  <si>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</si>
  <si>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</si>
  <si>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</si>
  <si>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</si>
  <si>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</si>
  <si>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</si>
  <si>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</si>
  <si>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</si>
  <si>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</si>
  <si>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</si>
  <si>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</si>
  <si>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</si>
  <si>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</si>
  <si>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</si>
  <si>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</si>
  <si>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</si>
  <si>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</si>
  <si>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</si>
  <si>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</si>
  <si>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</si>
  <si>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</si>
  <si>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</si>
  <si>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</si>
  <si>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</si>
  <si>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</si>
  <si>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</si>
  <si>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</si>
  <si>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</si>
  <si>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</si>
  <si>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</si>
  <si>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</si>
  <si>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</si>
  <si>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</si>
  <si>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</si>
  <si>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</si>
  <si>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</si>
  <si>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</si>
  <si>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</si>
  <si>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</si>
  <si>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</si>
  <si>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</si>
  <si>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</si>
  <si>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</si>
  <si>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</si>
  <si>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</si>
  <si>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</si>
  <si>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</si>
  <si>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</si>
  <si>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</si>
  <si>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</si>
  <si>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</si>
  <si>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</si>
  <si>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</si>
  <si>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</si>
  <si>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</si>
  <si>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</si>
  <si>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</si>
  <si>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</si>
  <si>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</si>
  <si>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</si>
  <si>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</si>
  <si>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</si>
  <si>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</si>
  <si>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</si>
  <si>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</si>
  <si>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</si>
  <si>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</si>
  <si>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</si>
  <si>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</si>
  <si>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</si>
  <si>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</si>
  <si>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</si>
  <si>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</si>
  <si>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</si>
  <si>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</si>
  <si>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</si>
  <si>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</si>
  <si>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</si>
  <si>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</si>
  <si>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</si>
  <si>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</si>
  <si>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</si>
  <si>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</si>
  <si>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</si>
  <si>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</si>
  <si>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</si>
  <si>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</si>
  <si>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</si>
  <si>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</si>
  <si>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</si>
  <si>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</si>
  <si>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</si>
  <si>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</si>
  <si>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</si>
  <si>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</si>
  <si>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</si>
  <si>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</si>
  <si>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</si>
  <si>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</si>
  <si>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</si>
  <si>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</si>
  <si>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</si>
  <si>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</si>
  <si>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</si>
  <si>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</si>
  <si>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</si>
  <si>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</si>
  <si>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</si>
  <si>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</si>
  <si>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</si>
  <si>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</si>
  <si>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</si>
  <si>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</si>
  <si>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</si>
  <si>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</si>
  <si>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</si>
  <si>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</si>
  <si>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</si>
  <si>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</si>
  <si>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</si>
  <si>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</si>
  <si>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</si>
  <si>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</si>
  <si>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</si>
  <si>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</si>
  <si>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</si>
  <si>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</si>
  <si>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</si>
  <si>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</si>
  <si>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</si>
  <si>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</si>
  <si>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</si>
  <si>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</si>
  <si>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</si>
  <si>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</si>
  <si>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</si>
  <si>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</si>
  <si>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</si>
  <si>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</si>
  <si>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</si>
  <si>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</si>
  <si>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</si>
  <si>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</si>
  <si>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</si>
  <si>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</si>
  <si>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</si>
  <si>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</si>
  <si>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</si>
  <si>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</si>
  <si>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</si>
  <si>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</si>
  <si>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</si>
  <si>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</si>
  <si>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</si>
  <si>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</si>
  <si>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</si>
  <si>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</si>
  <si>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</si>
  <si>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</si>
  <si>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</si>
  <si>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</si>
  <si>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</si>
  <si>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</si>
  <si>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</si>
  <si>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</si>
  <si>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</si>
  <si>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</si>
  <si>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</si>
  <si>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</si>
  <si>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</si>
  <si>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</si>
  <si>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</si>
  <si>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</si>
  <si>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</si>
  <si>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</si>
  <si>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</si>
  <si>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</si>
  <si>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</si>
  <si>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</si>
  <si>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</si>
  <si>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</si>
  <si>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</si>
  <si>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</si>
  <si>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</si>
  <si>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</si>
  <si>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</si>
  <si>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</si>
  <si>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</si>
  <si>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</si>
  <si>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</si>
  <si>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</si>
  <si>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</si>
  <si>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</si>
  <si>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</si>
  <si>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</si>
  <si>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</si>
  <si>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</si>
  <si>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</si>
  <si>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</si>
  <si>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</si>
  <si>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</si>
  <si>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</si>
  <si>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</si>
  <si>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</si>
  <si>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</si>
  <si>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</si>
  <si>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</si>
  <si>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</si>
  <si>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</si>
  <si>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</si>
  <si>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</si>
  <si>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</si>
  <si>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</si>
  <si>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</si>
  <si>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</si>
  <si>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</si>
  <si>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</si>
  <si>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</si>
  <si>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</si>
  <si>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</si>
  <si>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</si>
  <si>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</si>
  <si>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</si>
  <si>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</si>
  <si>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</si>
  <si>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</si>
  <si>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</si>
  <si>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</si>
  <si>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</si>
  <si>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</si>
  <si>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</si>
  <si>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</si>
  <si>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</si>
  <si>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</si>
  <si>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kj maternity</t>
  </si>
  <si>
    <t>lorena soto</t>
  </si>
  <si>
    <t>304 Splitrock St 304 Splitrock St</t>
  </si>
  <si>
    <t>78681 Round Rock</t>
  </si>
  <si>
    <t>United States</t>
  </si>
  <si>
    <t>Tel: 5127056739</t>
  </si>
  <si>
    <t>Email: Lorenas064@gmail.com</t>
  </si>
  <si>
    <t>BRLBIJ</t>
  </si>
  <si>
    <t>BRLBUV3</t>
  </si>
  <si>
    <t>BRMNB</t>
  </si>
  <si>
    <t>Display with 120 pcs. of sterlling silver nose bones, 22g (0.6mm) with assorted shaped tops with a central crystal (in standard packing or in vacuum sealed packing to prevent tarnishing)</t>
  </si>
  <si>
    <t>BRNBMM10</t>
  </si>
  <si>
    <t>925 sterling silver nose bones, 0.6mm (22g) with 2mm and 2.5mm round crystal tops in assorted colors / 120 pcs per display (in standard packing or in vacuum sealed packing to prevent tarnishing)</t>
  </si>
  <si>
    <t>BRNHM51</t>
  </si>
  <si>
    <t>Board with 30 pcs. of 925 silver seamless ring for septum piercings, 18g (1mm) with a prong sent 2mm CZ stone in the centre between two prong set 1.5mm stones in clear colour and an outer diameter of 10mm</t>
  </si>
  <si>
    <t>BRNSZM2</t>
  </si>
  <si>
    <t>Display with 120 pcs. of silver nose studs, 22g (0.6mm) with 1.5mm prong set CZ stones in assorted colors `</t>
  </si>
  <si>
    <t>BRSZH3A</t>
  </si>
  <si>
    <t>925 sterling silver ear studs with prong set 3mm heart shape assorted color Cubic Zirconia (CZ) stones / 12 pairs per display</t>
  </si>
  <si>
    <t>BXFR16M</t>
  </si>
  <si>
    <t>925 silver nose bones, 0.6mm (22g) with 3mm ferido glued half-ball assorted colors with resin cover, 16 pcs per box (in standard packing or in vacuum sealed packing to prevent tarnishing)</t>
  </si>
  <si>
    <t>DAPG46B</t>
  </si>
  <si>
    <t>Display with 36 pcs. of white acrylic tapers with double rubber O-rings - size 14g to 00g (1.6mm-10mm)</t>
  </si>
  <si>
    <t>DNSM116</t>
  </si>
  <si>
    <t>DNSM150</t>
  </si>
  <si>
    <t>DNSM152</t>
  </si>
  <si>
    <t>NBLGX3</t>
  </si>
  <si>
    <t>Display box with 52 pcs. of 925 sterling silver nose bones, 22g (0.6mm) with various logo (sexy ,star, cherries, checkered, $ ) (in standard packing or in vacuum sealed packing to prevent tarnishing)</t>
  </si>
  <si>
    <t>XBAL3</t>
  </si>
  <si>
    <t>Pack of 10 pcs. of 3mm high polished surgical steel balls with 1.2mm threading (16g)</t>
  </si>
  <si>
    <t>YXPHR</t>
  </si>
  <si>
    <t>Three Hundred Sixty Three and 37 cents USD</t>
  </si>
  <si>
    <t>Display with 40 pcs. of clear bio flexible labrets, 16g (1.2mm) with push in 2mm flat crystal heads in assorted crystals - length 5/16'' (8mm)</t>
  </si>
  <si>
    <t>Board with 24 pcs. of assorted 316L steel labrets, 16g (1.2mm) with 3mm acrylic UV balls and cones - length 5/16'' (8mm)</t>
  </si>
  <si>
    <t>Display with 12 pcs. of 925 silver fake septum clickers, 18g (1mm) with Indian designs and an outer diameter of 1/2'' (12mm) (in standard packing or in vacuum sealed packing to prevent tarnishing)</t>
  </si>
  <si>
    <t>Box with 24 pcs. of 925 silver seamless nose hoops, 22g (0.6mm) with a 1.5mm prong set round clear CZ stones - outer diameter 5/16'' &amp; 3/8'' (8mm &amp; 10mm)</t>
  </si>
  <si>
    <t>Box with 24 pcs. of925 silver seamless nose hoops, 22g (0.6mm) with prong set 2mm round synthetic opals - outer diameter 5/16'' &amp; 3/8'' (8mm &amp; 10mm)</t>
  </si>
  <si>
    <t>Display box with 52 pcs of 925 sterling silver ''Bend it yourself'' nose studs, 22g (0.6mm) with 2.7mm color plated heart shaped top (in standard packing or in vacuum sealed packing to prevent tarnishing)</t>
  </si>
  <si>
    <t>Mina</t>
  </si>
  <si>
    <t>Kj Maternity</t>
  </si>
  <si>
    <t>Lorena Soto</t>
  </si>
  <si>
    <t>304 Splitrock St</t>
  </si>
  <si>
    <t>78681 Round Rock, Texas</t>
  </si>
  <si>
    <t xml:space="preserve">VAT: 3-20403-8100-9 </t>
  </si>
  <si>
    <t>Free Shipping to USA via DHL due to order over 350 USD:</t>
  </si>
  <si>
    <t xml:space="preserve">GSP Eligible  </t>
  </si>
  <si>
    <t>HTS - A7117.19.9000: Imitation jewelry of base metal</t>
  </si>
  <si>
    <t xml:space="preserve">Items added via comment field </t>
  </si>
  <si>
    <t>BR46</t>
  </si>
  <si>
    <t>MG3</t>
  </si>
  <si>
    <t>MG4</t>
  </si>
  <si>
    <t>MG5</t>
  </si>
  <si>
    <t xml:space="preserve">Earring bord  16 prs. hook earring </t>
  </si>
  <si>
    <t>Nickle free magnet IR color 1.5x3mm.</t>
  </si>
  <si>
    <t>Nickle free magnet IR color 1.0x4mm.</t>
  </si>
  <si>
    <t>Nickle free magnet IR color 1.5x5mm.</t>
  </si>
  <si>
    <t>Clear</t>
  </si>
  <si>
    <t>Three Hundred Eighty Four and 67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</si>
</sst>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2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19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5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0" fontId="18" fillId="2" borderId="0" xfId="0" applyFont="1" applyFill="1" applyAlignment="1">
      <alignment horizontal="center"/>
    </xf>
    <xf numFmtId="0" fontId="18" fillId="3" borderId="47" xfId="0" applyFont="1" applyFill="1" applyBorder="1" applyAlignment="1">
      <alignment horizontal="center"/>
    </xf>
    <xf numFmtId="0" fontId="18" fillId="3" borderId="46" xfId="0" applyFont="1" applyFill="1" applyBorder="1" applyAlignment="1">
      <alignment horizontal="center"/>
    </xf>
    <xf numFmtId="0" fontId="18" fillId="3" borderId="48"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191">
    <cellStyle name="Comma 2" xfId="7" xr:uid="{415DC13E-4686-43F2-92CD-26F8F0499DEE}"/>
    <cellStyle name="Currency 10" xfId="8" xr:uid="{2884A5D2-04F0-4AC5-934D-F3F54929BEDB}"/>
    <cellStyle name="Currency 10 2" xfId="9" xr:uid="{1482F097-7BC7-4190-9B82-9618B70DF3FD}"/>
    <cellStyle name="Currency 10 3" xfId="10" xr:uid="{4755C541-2A82-4708-9D35-F689F82C2E0A}"/>
    <cellStyle name="Currency 11" xfId="11" xr:uid="{5E0EEC6E-8C4D-4965-9D26-A2E7C8341EB9}"/>
    <cellStyle name="Currency 11 2" xfId="12" xr:uid="{DC06BFB7-591F-444F-9513-97AB520C84B1}"/>
    <cellStyle name="Currency 11 3" xfId="13" xr:uid="{5D5C37CB-4669-4AA9-B82D-12E0A8F68396}"/>
    <cellStyle name="Currency 12" xfId="14" xr:uid="{A65D8092-C4F9-4550-BF54-DEEBA6F619F9}"/>
    <cellStyle name="Currency 12 2" xfId="15" xr:uid="{91B20692-AA88-4F26-9D3C-1288D21942BB}"/>
    <cellStyle name="Currency 13" xfId="16" xr:uid="{62E2102D-B542-4D03-8808-85D7A5D33422}"/>
    <cellStyle name="Currency 14" xfId="17" xr:uid="{D473409E-3039-42E1-8F50-8E131A5825C1}"/>
    <cellStyle name="Currency 2" xfId="18" xr:uid="{CBE3B8EC-9189-4FDE-92B1-AB03ED72F60A}"/>
    <cellStyle name="Currency 2 2" xfId="19" xr:uid="{296B7657-8040-4A94-91B6-9D1C5ABBDA2A}"/>
    <cellStyle name="Currency 2 2 2" xfId="20" xr:uid="{B8896668-74FB-4204-B03A-A1C5DC7EC36E}"/>
    <cellStyle name="Currency 2 2 2 2" xfId="21" xr:uid="{4F00837C-F521-445A-9C31-A45FB4F2C5F9}"/>
    <cellStyle name="Currency 2 2 2 3" xfId="22" xr:uid="{44A5784E-7990-4FF3-956B-505EE7648577}"/>
    <cellStyle name="Currency 2 3" xfId="23" xr:uid="{74A5FC7B-4CB9-4B07-A6AA-03F8464F2DC0}"/>
    <cellStyle name="Currency 3" xfId="24" xr:uid="{274E28EA-D605-4AE8-9E08-0BC80CBF9E5F}"/>
    <cellStyle name="Currency 3 2" xfId="25" xr:uid="{719D4CD7-9836-4F52-8AC7-90CE88606004}"/>
    <cellStyle name="Currency 3 3" xfId="26" xr:uid="{CD1C05A8-5865-4DE7-8175-9C308DC8C3F7}"/>
    <cellStyle name="Currency 3 4" xfId="27" xr:uid="{2B6B1736-7634-48D2-AD19-DC4680B13756}"/>
    <cellStyle name="Currency 4" xfId="28" xr:uid="{E5A7331C-BF1A-40F7-83DD-9BDBEACA5058}"/>
    <cellStyle name="Currency 4 2" xfId="29" xr:uid="{E54C5791-A78B-4685-A9EF-6082072DE9A9}"/>
    <cellStyle name="Currency 4 3" xfId="30" xr:uid="{729D00AA-E782-46FE-8DC9-ADAE759796E0}"/>
    <cellStyle name="Currency 5" xfId="31" xr:uid="{DB8CBB3A-47A4-4EAC-87E0-256BA720A923}"/>
    <cellStyle name="Currency 5 2" xfId="32" xr:uid="{7B26648F-80C2-4566-A917-68B40FC17BBF}"/>
    <cellStyle name="Currency 6" xfId="33" xr:uid="{9604EA91-B540-4DE7-9ECA-39537E73B55D}"/>
    <cellStyle name="Currency 7" xfId="34" xr:uid="{C708E7A3-9EA3-451A-9259-66A9E265BF3E}"/>
    <cellStyle name="Currency 7 2" xfId="35" xr:uid="{04EF32DC-E9E9-486A-A229-97523766B069}"/>
    <cellStyle name="Currency 8" xfId="36" xr:uid="{690B2008-6864-4B1A-B02F-3722F5DD251C}"/>
    <cellStyle name="Currency 8 2" xfId="37" xr:uid="{E1C1400D-4778-4E2F-98E3-CBFC18FCC9AB}"/>
    <cellStyle name="Currency 8 3" xfId="38" xr:uid="{1317B53B-B605-4F46-85B2-C478765B211C}"/>
    <cellStyle name="Currency 8 4" xfId="39" xr:uid="{96914729-9CC6-4E2C-B7C7-3A629BE92CA4}"/>
    <cellStyle name="Currency 9" xfId="40" xr:uid="{6E44633A-8BD6-423C-9468-A007E509887A}"/>
    <cellStyle name="Currency 9 2" xfId="41" xr:uid="{7007105B-107D-48E2-A2E5-3DAE60B228B3}"/>
    <cellStyle name="Currency 9 3" xfId="42" xr:uid="{21D364EE-5209-4B5B-A2F3-9A5C234B4A4A}"/>
    <cellStyle name="Hyperlink 2" xfId="6" xr:uid="{6CFFD761-E1C4-4FFC-9C82-FDD569F38491}"/>
    <cellStyle name="Normal" xfId="0" builtinId="0"/>
    <cellStyle name="Normal 10" xfId="43" xr:uid="{DED8B288-6163-4422-BE5B-56A301D8A49C}"/>
    <cellStyle name="Normal 10 2" xfId="44" xr:uid="{CE575520-6316-410B-9D48-25ED30155398}"/>
    <cellStyle name="Normal 10 2 2" xfId="45" xr:uid="{53AABA12-EF50-4140-8D3F-87ED9C6FDDB2}"/>
    <cellStyle name="Normal 10 2 2 2" xfId="46" xr:uid="{5BFCE130-54E8-421A-8DE9-A205AAAB67B6}"/>
    <cellStyle name="Normal 10 2 3" xfId="47" xr:uid="{14C4F852-D5D2-4BFD-AABF-DD79293BEA8C}"/>
    <cellStyle name="Normal 10 2 3 2" xfId="48" xr:uid="{F87BD37A-4A9B-4A17-BCF5-FBD079AE8A7C}"/>
    <cellStyle name="Normal 10 2 4" xfId="49" xr:uid="{D9933BF9-6E5D-433F-8568-6A14E53ECE94}"/>
    <cellStyle name="Normal 10 3" xfId="50" xr:uid="{4D9C2AA6-9B8E-4420-86DE-98FF860C847E}"/>
    <cellStyle name="Normal 10 3 2" xfId="51" xr:uid="{5D18505A-011E-4DD2-8172-DEA78D730361}"/>
    <cellStyle name="Normal 10 3 2 2" xfId="52" xr:uid="{8CBB2618-8F2C-44FF-A746-AFA9910C5602}"/>
    <cellStyle name="Normal 10 3 3" xfId="53" xr:uid="{E89580E9-D857-4975-8EB6-1DF234EF5B49}"/>
    <cellStyle name="Normal 10 3 3 2" xfId="54" xr:uid="{F3E59AD7-B130-4156-941E-97AC8467AAB7}"/>
    <cellStyle name="Normal 10 3 4" xfId="55" xr:uid="{344E0D4D-BD84-44BA-B835-5FA0F47103F0}"/>
    <cellStyle name="Normal 10 4" xfId="56" xr:uid="{D209B0C2-2D4F-4938-8BF3-5F49DBB1AA24}"/>
    <cellStyle name="Normal 10 4 2" xfId="57" xr:uid="{5A8A61CB-5F56-4208-A9BA-B5C15D1E8B49}"/>
    <cellStyle name="Normal 10 5" xfId="58" xr:uid="{2C7C33EF-A993-43A7-BFEC-DA11C0F7569E}"/>
    <cellStyle name="Normal 10 5 2" xfId="59" xr:uid="{1DCD6134-A7BB-4CC4-98FE-05C1BED7E88C}"/>
    <cellStyle name="Normal 10 6" xfId="60" xr:uid="{2AF88A6B-30DD-413C-BCB9-0F33B9FD9A69}"/>
    <cellStyle name="Normal 11" xfId="61" xr:uid="{C99F67B3-9E67-48C4-AD9B-FECF22B221C4}"/>
    <cellStyle name="Normal 12" xfId="62" xr:uid="{B8EA6FEA-6483-49D5-B0FF-C3B5D90A5CFD}"/>
    <cellStyle name="Normal 13" xfId="63" xr:uid="{0ED635E7-D44B-4009-A7E3-9CF235940915}"/>
    <cellStyle name="Normal 13 2" xfId="64" xr:uid="{621646B8-20FB-4D1B-A1AF-DB6FCE06AC32}"/>
    <cellStyle name="Normal 14" xfId="65" xr:uid="{BDB9FBD7-FA66-4477-BA4A-36A4442C4748}"/>
    <cellStyle name="Normal 14 2" xfId="187" xr:uid="{2B812AFB-8C0D-4FF3-828E-FDD7673E19C9}"/>
    <cellStyle name="Normal 14 2 2" xfId="190" xr:uid="{A1EBA0BE-5EEA-4D9A-9E35-700CDA85E9A0}"/>
    <cellStyle name="Normal 15" xfId="66" xr:uid="{AC7319E0-0409-4A0F-9324-D51BA9559BE8}"/>
    <cellStyle name="Normal 15 2" xfId="67" xr:uid="{88ED2927-7DE5-4AFF-91F1-22F0E1E59AA6}"/>
    <cellStyle name="Normal 16" xfId="68" xr:uid="{208DB82A-061C-4968-B51E-836B9CB44E8B}"/>
    <cellStyle name="Normal 17" xfId="69" xr:uid="{F7A1C9E8-6720-4562-A206-95EF2AD27F5A}"/>
    <cellStyle name="Normal 18" xfId="70" xr:uid="{0CEECE1F-7CC3-465D-B4B8-DF52FB43041D}"/>
    <cellStyle name="Normal 19" xfId="71" xr:uid="{8FB479C7-C6A6-4A96-8776-A58CE621AC22}"/>
    <cellStyle name="Normal 19 2" xfId="72" xr:uid="{06A463E1-9E33-4A61-9384-BBE227208AE6}"/>
    <cellStyle name="Normal 2" xfId="3" xr:uid="{0035700C-F3A5-4A6F-B63A-5CE25669DEE2}"/>
    <cellStyle name="Normal 2 2" xfId="73" xr:uid="{800ED0B5-265D-414D-9EEC-27F5A858BC97}"/>
    <cellStyle name="Normal 2 2 2" xfId="74" xr:uid="{4F8AC418-DBC7-4E47-9F62-90DABA4F7C57}"/>
    <cellStyle name="Normal 2 3" xfId="75" xr:uid="{F576FE84-2526-474A-BD20-913DD7B34355}"/>
    <cellStyle name="Normal 2 3 2" xfId="76" xr:uid="{29F61F9B-EEA3-4779-BC04-9680E67ED1A9}"/>
    <cellStyle name="Normal 2 3 3" xfId="77" xr:uid="{E7509E78-ACCB-42A9-91F8-1DCFCDAC88E6}"/>
    <cellStyle name="Normal 2 3 4" xfId="78" xr:uid="{EFF403EC-CBD2-49C2-8790-054923E082C0}"/>
    <cellStyle name="Normal 2 4" xfId="79" xr:uid="{E849BE5A-9517-4D90-A9FA-AB5BCBE397EA}"/>
    <cellStyle name="Normal 2 4 2" xfId="80" xr:uid="{0B088327-DBCC-4FAA-9DA8-5EA20A31C021}"/>
    <cellStyle name="Normal 20" xfId="184" xr:uid="{BCE0E836-40AA-4CBC-B7EE-3FC2B741D5D9}"/>
    <cellStyle name="Normal 20 2" xfId="185" xr:uid="{9AD5AC6E-B4B3-4E84-840F-F14AA214370C}"/>
    <cellStyle name="Normal 3" xfId="2" xr:uid="{665067A7-73F8-4B7E-BFD2-7BB3B9468366}"/>
    <cellStyle name="Normal 3 2" xfId="81" xr:uid="{EEAAD6B9-5E2F-4BEE-A2B4-76B08172FE64}"/>
    <cellStyle name="Normal 3 2 2" xfId="82" xr:uid="{9318E955-A766-4132-84A8-EC8EA34FA62D}"/>
    <cellStyle name="Normal 3 2 3" xfId="83" xr:uid="{8717B2DA-DF2C-419A-A234-5F928FFADABF}"/>
    <cellStyle name="Normal 3 3" xfId="84" xr:uid="{35F2A9E3-A401-4D0A-A5F2-2AE2AAEE2B1D}"/>
    <cellStyle name="Normal 3 4" xfId="85" xr:uid="{9958435A-BF58-4DC3-A6E9-0E062DA28378}"/>
    <cellStyle name="Normal 4" xfId="86" xr:uid="{B30D9D0A-030A-4A2C-8396-17B153288AD8}"/>
    <cellStyle name="Normal 4 2" xfId="87" xr:uid="{34D5C7BF-5705-4246-AF8E-DF718C73F2FE}"/>
    <cellStyle name="Normal 4 2 2" xfId="88" xr:uid="{06AABCC4-34EF-4AF3-9586-FC5E4949C35D}"/>
    <cellStyle name="Normal 4 2 2 2" xfId="189" xr:uid="{F1CC7BA7-9F13-4A7C-A7FA-978AFFAA3280}"/>
    <cellStyle name="Normal 4 2 3" xfId="188" xr:uid="{566CF494-27D7-4C41-946C-ECFE31D59E90}"/>
    <cellStyle name="Normal 4 2 4" xfId="186" xr:uid="{DA9145C2-5F0C-4F6A-B96A-7F18478D6FA7}"/>
    <cellStyle name="Normal 5" xfId="89" xr:uid="{FEE91D4C-7C39-4646-800B-159568320CF4}"/>
    <cellStyle name="Normal 5 2" xfId="90" xr:uid="{A82464F4-DC2F-4EF5-B62D-A2F3564A8EC2}"/>
    <cellStyle name="Normal 5 3" xfId="91" xr:uid="{B1CFCB2B-159E-4584-B122-800B9562C446}"/>
    <cellStyle name="Normal 5 4" xfId="92" xr:uid="{BA58DA6B-F8EF-48A9-AA57-82DFC45B5CEB}"/>
    <cellStyle name="Normal 5 4 2" xfId="93" xr:uid="{3EE2E5C0-F3C6-40B8-9387-C5D1B1E69E91}"/>
    <cellStyle name="Normal 5 4 2 2" xfId="94" xr:uid="{47A019A0-232B-4B89-B113-6CA6F86B63DA}"/>
    <cellStyle name="Normal 5 4 3" xfId="95" xr:uid="{B77E7F47-C0EE-4085-96DE-07D4FE7BDFAB}"/>
    <cellStyle name="Normal 5 4 3 2" xfId="96" xr:uid="{0CA705B5-FEA8-476E-A461-30F7589ADA7B}"/>
    <cellStyle name="Normal 5 4 4" xfId="97" xr:uid="{CDFE2635-CB37-40FA-892C-DFD7E4001B1B}"/>
    <cellStyle name="Normal 5 5" xfId="98" xr:uid="{9BBEA08F-8621-42B2-997B-B07CCCE740BE}"/>
    <cellStyle name="Normal 5 5 2" xfId="99" xr:uid="{02E2DE54-FB83-4754-9EFB-5FE0FEE78BAB}"/>
    <cellStyle name="Normal 5 5 2 2" xfId="100" xr:uid="{E3544251-ACFB-4775-8749-940628C94D73}"/>
    <cellStyle name="Normal 5 5 3" xfId="101" xr:uid="{82B08B13-339E-4F5C-A5B2-C4CBD82FE19C}"/>
    <cellStyle name="Normal 5 5 3 2" xfId="102" xr:uid="{3B832F70-E41D-4490-8CE4-2897175ED39A}"/>
    <cellStyle name="Normal 5 5 4" xfId="103" xr:uid="{1AE1CA6E-AF07-465C-81B6-12AFA30B2A48}"/>
    <cellStyle name="Normal 5 6" xfId="104" xr:uid="{DC57B8F3-3EEB-45DD-A335-E1C112E3299C}"/>
    <cellStyle name="Normal 5 6 2" xfId="105" xr:uid="{92A7674A-33B3-45B8-8143-9426599497CF}"/>
    <cellStyle name="Normal 5 7" xfId="106" xr:uid="{98C0257A-E9C2-4BA8-A1B6-A3EE85F4C5BE}"/>
    <cellStyle name="Normal 5 7 2" xfId="107" xr:uid="{EE36EA41-4B3E-4F55-90BA-86F7E8F0F6E1}"/>
    <cellStyle name="Normal 5 8" xfId="108" xr:uid="{1A8581CF-7147-4F32-8243-B029D6860273}"/>
    <cellStyle name="Normal 6" xfId="109" xr:uid="{C42673B0-EFFC-41DD-AF48-BD4DCB47187E}"/>
    <cellStyle name="Normal 6 2" xfId="110" xr:uid="{21F53E63-6A93-4E5B-8EF3-219FC1593084}"/>
    <cellStyle name="Normal 6 3" xfId="111" xr:uid="{C59B1807-6F9C-406A-87D4-AA7B4F60A29C}"/>
    <cellStyle name="Normal 6 3 2" xfId="112" xr:uid="{EBABE1FD-9CF7-4307-926E-FCEA44FB9976}"/>
    <cellStyle name="Normal 6 3 2 2" xfId="113" xr:uid="{2A91E9C0-3DD3-4E6E-9586-EBAE0A3E6E37}"/>
    <cellStyle name="Normal 6 3 3" xfId="114" xr:uid="{4320BB2C-FFFD-4249-BAAD-26B45294080B}"/>
    <cellStyle name="Normal 6 3 3 2" xfId="115" xr:uid="{33199FE0-33EE-452D-AB89-97F8346254B2}"/>
    <cellStyle name="Normal 6 3 4" xfId="116" xr:uid="{50C46482-4D29-4EDB-B368-315BEB8CB4B8}"/>
    <cellStyle name="Normal 6 4" xfId="117" xr:uid="{01B5C034-158D-490C-8288-46CFB311D019}"/>
    <cellStyle name="Normal 6 4 2" xfId="118" xr:uid="{90EDB0D2-A639-4259-B1B4-3E92FF228A0A}"/>
    <cellStyle name="Normal 6 4 2 2" xfId="119" xr:uid="{2C67181F-5845-4220-8E2C-1F9292F6290E}"/>
    <cellStyle name="Normal 6 4 3" xfId="120" xr:uid="{DF4FC8C1-6C4B-452B-A24A-51A3526EACBC}"/>
    <cellStyle name="Normal 6 4 3 2" xfId="121" xr:uid="{8384DC16-0322-4835-877E-2DEDC56DE836}"/>
    <cellStyle name="Normal 6 4 4" xfId="122" xr:uid="{856FD187-0A47-418B-B31D-6543F45C805A}"/>
    <cellStyle name="Normal 6 5" xfId="123" xr:uid="{53B81EDF-EE41-4FDE-A049-74111642B3FA}"/>
    <cellStyle name="Normal 6 5 2" xfId="124" xr:uid="{E199431B-E4ED-4C83-A8E1-208B86D20C71}"/>
    <cellStyle name="Normal 6 6" xfId="125" xr:uid="{59F63152-C1AB-418F-B037-FF663A6CFDB3}"/>
    <cellStyle name="Normal 6 6 2" xfId="126" xr:uid="{92A7F2EB-0FCB-4D0E-BBFB-8DE273C2D87A}"/>
    <cellStyle name="Normal 6 7" xfId="127" xr:uid="{36811859-D3C2-46DD-BC3A-D8E8F38606F3}"/>
    <cellStyle name="Normal 7" xfId="128" xr:uid="{7188D3E2-624A-4336-8C95-E40B6E818693}"/>
    <cellStyle name="Normal 7 2" xfId="129" xr:uid="{629BD926-FCEC-40FA-BBDF-038933DE62CC}"/>
    <cellStyle name="Normal 7 2 2" xfId="130" xr:uid="{4D19DE63-9DDE-483C-B706-E3647ACFA408}"/>
    <cellStyle name="Normal 7 2 2 2" xfId="131" xr:uid="{5C532BC2-FBF4-4420-9955-1DEBC13297B0}"/>
    <cellStyle name="Normal 7 2 3" xfId="132" xr:uid="{C9498C4B-38BA-4FD5-AA94-32A564824230}"/>
    <cellStyle name="Normal 7 2 3 2" xfId="133" xr:uid="{00306B4C-0F6F-4C31-8EC7-90FADEDFE22E}"/>
    <cellStyle name="Normal 7 2 4" xfId="134" xr:uid="{1D31B4E7-F1C8-4E95-BDB8-83378C1CF39F}"/>
    <cellStyle name="Normal 7 3" xfId="135" xr:uid="{FB8095B3-2DA8-41F6-81F9-F33B2D57AF7D}"/>
    <cellStyle name="Normal 7 3 2" xfId="136" xr:uid="{E23D1E0B-2100-4752-B573-218881897AA5}"/>
    <cellStyle name="Normal 7 3 2 2" xfId="137" xr:uid="{77295BA2-E462-4899-B46D-D546A860D347}"/>
    <cellStyle name="Normal 7 3 3" xfId="138" xr:uid="{374FC041-2F8C-42B8-AC79-3C9FD1271032}"/>
    <cellStyle name="Normal 7 3 3 2" xfId="139" xr:uid="{87EC11D6-83A0-4D43-A4D4-5F5AF966B25E}"/>
    <cellStyle name="Normal 7 3 4" xfId="140" xr:uid="{AE7AF480-1AB2-4C8C-A9CA-1E42E8BEF300}"/>
    <cellStyle name="Normal 7 4" xfId="141" xr:uid="{50CCAE90-D346-4601-BEAA-BEB0413DA630}"/>
    <cellStyle name="Normal 7 4 2" xfId="142" xr:uid="{2BF17CE3-9118-4F97-B898-34943D9A3A17}"/>
    <cellStyle name="Normal 7 5" xfId="143" xr:uid="{DB0D8E1E-20C5-48BA-BB0A-2D268C59CCB6}"/>
    <cellStyle name="Normal 7 5 2" xfId="144" xr:uid="{BB7D44C3-CD80-42B4-8EF4-650B9DACB34B}"/>
    <cellStyle name="Normal 7 6" xfId="145" xr:uid="{29731BF0-C424-4F35-A108-A718FD857548}"/>
    <cellStyle name="Normal 8" xfId="146" xr:uid="{6D83A623-989A-4337-A07F-359001038276}"/>
    <cellStyle name="Normal 8 2" xfId="147" xr:uid="{E2E981BC-2E22-42F6-8356-A1974A7D7160}"/>
    <cellStyle name="Normal 8 2 2" xfId="148" xr:uid="{3A97F45B-215A-46FE-8819-4BEE82B28D69}"/>
    <cellStyle name="Normal 8 2 2 2" xfId="149" xr:uid="{03491685-00F4-4233-AA69-5F64104758C5}"/>
    <cellStyle name="Normal 8 2 3" xfId="150" xr:uid="{3E18CCFE-D214-4D91-AC35-F7456AB9B044}"/>
    <cellStyle name="Normal 8 2 3 2" xfId="151" xr:uid="{2B708812-C827-4443-9AA8-482032BCAD0A}"/>
    <cellStyle name="Normal 8 2 4" xfId="152" xr:uid="{A55FAD85-A091-4CE5-AC5C-89526952AB94}"/>
    <cellStyle name="Normal 8 3" xfId="153" xr:uid="{AD560520-D331-4647-BC4B-556C3B4845F2}"/>
    <cellStyle name="Normal 8 3 2" xfId="154" xr:uid="{8C0A0340-191F-4375-BD30-69526B39C64E}"/>
    <cellStyle name="Normal 8 3 2 2" xfId="155" xr:uid="{8EF7687E-0B50-43B3-8589-CED3E5537FC6}"/>
    <cellStyle name="Normal 8 3 3" xfId="156" xr:uid="{312C2561-B12F-42E8-A04B-FA567935768A}"/>
    <cellStyle name="Normal 8 3 3 2" xfId="157" xr:uid="{62CA74E1-B45E-473D-B310-8E807EED1EFC}"/>
    <cellStyle name="Normal 8 3 4" xfId="158" xr:uid="{35527AFB-16C6-461A-BCF0-4467C53F573E}"/>
    <cellStyle name="Normal 8 4" xfId="159" xr:uid="{32F3921C-A84C-474D-8A5C-C4513104D5A7}"/>
    <cellStyle name="Normal 8 4 2" xfId="160" xr:uid="{0CEED451-6D91-4F12-ABF5-4B7DA8C8CF00}"/>
    <cellStyle name="Normal 8 5" xfId="161" xr:uid="{91A2AB65-977D-4A42-B5D7-C1596A6DA071}"/>
    <cellStyle name="Normal 8 5 2" xfId="162" xr:uid="{BF636095-02D1-4DB9-A605-FFC3FF5C34AA}"/>
    <cellStyle name="Normal 8 6" xfId="163" xr:uid="{C260AB9C-9F78-46B6-B18C-A57239D9B4F2}"/>
    <cellStyle name="Normal 9" xfId="164" xr:uid="{85675CC2-E024-4CD4-8AF1-DDDC062353A8}"/>
    <cellStyle name="Normal 9 2" xfId="165" xr:uid="{2F707F4F-ED63-4A02-BC2E-4AD3BCE10B1A}"/>
    <cellStyle name="Normal 9 3" xfId="166" xr:uid="{3B0C3528-EA93-4150-BF01-EFBAD9E30E49}"/>
    <cellStyle name="Normal 9 3 2" xfId="167" xr:uid="{7CBCF01E-B986-4597-BAD2-4958307ACA88}"/>
    <cellStyle name="Normal 9 3 2 2" xfId="168" xr:uid="{BE058ED6-BA20-4829-AC3F-21852F5E0792}"/>
    <cellStyle name="Normal 9 3 3" xfId="169" xr:uid="{9C358B7B-BE89-41D0-BD04-6D8E8D1B78E3}"/>
    <cellStyle name="Normal 9 3 3 2" xfId="170" xr:uid="{4007DBDB-17BD-4979-993C-FC9D9E49A220}"/>
    <cellStyle name="Normal 9 3 4" xfId="171" xr:uid="{AAAD295D-1CBE-4C04-AFE5-F9415C650E19}"/>
    <cellStyle name="Normal 9 4" xfId="172" xr:uid="{7DE0CC9B-36F4-4093-8F07-09A7F0A3507F}"/>
    <cellStyle name="Normal 9 4 2" xfId="173" xr:uid="{BE405BCF-B4CC-453A-B849-BA683B0B4394}"/>
    <cellStyle name="Normal 9 4 2 2" xfId="174" xr:uid="{803AED6C-B92E-4506-8B5D-D072CEA108BD}"/>
    <cellStyle name="Normal 9 4 3" xfId="175" xr:uid="{82BEE3AD-ED88-4878-A903-E97EC46329FF}"/>
    <cellStyle name="Normal 9 4 3 2" xfId="176" xr:uid="{24407FBF-97E8-41A0-A398-6B3A4CA301E4}"/>
    <cellStyle name="Normal 9 4 4" xfId="177" xr:uid="{AFE100D5-DF98-4458-A24B-DA47D32C5C31}"/>
    <cellStyle name="Normal 9 5" xfId="178" xr:uid="{489FE5A8-0F6D-4578-8745-F89A275DB5AC}"/>
    <cellStyle name="Normal 9 5 2" xfId="179" xr:uid="{6A2C3189-2F91-49CC-B8E8-9F261CA54E79}"/>
    <cellStyle name="Normal 9 6" xfId="180" xr:uid="{AD6D46B4-1A8F-4200-B705-6140EEF6176E}"/>
    <cellStyle name="Normal 9 6 2" xfId="181" xr:uid="{F92CB3F4-E18D-4032-8B2D-1B0F173DDEB1}"/>
    <cellStyle name="Normal 9 7" xfId="182" xr:uid="{E92240EB-71CD-4F27-8008-B609629ACBBC}"/>
    <cellStyle name="Percent 2" xfId="183" xr:uid="{B5DA266B-BD6B-47BC-83C0-CBEDFC08B9CB}"/>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5"/>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6" t="s">
        <v>134</v>
      </c>
      <c r="C2" s="122"/>
      <c r="D2" s="122"/>
      <c r="E2" s="122"/>
      <c r="F2" s="122"/>
      <c r="G2" s="122"/>
      <c r="H2" s="122"/>
      <c r="I2" s="122"/>
      <c r="J2" s="127" t="s">
        <v>140</v>
      </c>
      <c r="K2" s="115"/>
    </row>
    <row r="3" spans="1:11">
      <c r="A3" s="114"/>
      <c r="B3" s="123" t="s">
        <v>135</v>
      </c>
      <c r="C3" s="122"/>
      <c r="D3" s="122"/>
      <c r="E3" s="122"/>
      <c r="F3" s="122"/>
      <c r="G3" s="122"/>
      <c r="H3" s="122"/>
      <c r="I3" s="122"/>
      <c r="J3" s="122"/>
      <c r="K3" s="115"/>
    </row>
    <row r="4" spans="1:11">
      <c r="A4" s="114"/>
      <c r="B4" s="123" t="s">
        <v>136</v>
      </c>
      <c r="C4" s="122"/>
      <c r="D4" s="122"/>
      <c r="E4" s="122"/>
      <c r="F4" s="122"/>
      <c r="G4" s="122"/>
      <c r="H4" s="122"/>
      <c r="I4" s="122"/>
      <c r="J4" s="122"/>
      <c r="K4" s="115"/>
    </row>
    <row r="5" spans="1:11">
      <c r="A5" s="114"/>
      <c r="B5" s="123" t="s">
        <v>137</v>
      </c>
      <c r="C5" s="122"/>
      <c r="D5" s="122"/>
      <c r="E5" s="122"/>
      <c r="F5" s="122"/>
      <c r="G5" s="122"/>
      <c r="H5" s="122"/>
      <c r="I5" s="122"/>
      <c r="J5" s="122"/>
      <c r="K5" s="115"/>
    </row>
    <row r="6" spans="1:11">
      <c r="A6" s="114"/>
      <c r="B6" s="123" t="s">
        <v>138</v>
      </c>
      <c r="C6" s="122"/>
      <c r="D6" s="122"/>
      <c r="E6" s="122"/>
      <c r="F6" s="122"/>
      <c r="G6" s="122"/>
      <c r="H6" s="122"/>
      <c r="I6" s="122"/>
      <c r="J6" s="122"/>
      <c r="K6" s="115"/>
    </row>
    <row r="7" spans="1:11">
      <c r="A7" s="114"/>
      <c r="B7" s="123" t="s">
        <v>139</v>
      </c>
      <c r="C7" s="122"/>
      <c r="D7" s="122"/>
      <c r="E7" s="122"/>
      <c r="F7" s="122"/>
      <c r="G7" s="122"/>
      <c r="H7" s="122"/>
      <c r="I7" s="122"/>
      <c r="J7" s="122"/>
      <c r="K7" s="115"/>
    </row>
    <row r="8" spans="1:11">
      <c r="A8" s="114"/>
      <c r="B8" s="122"/>
      <c r="C8" s="122"/>
      <c r="D8" s="122"/>
      <c r="E8" s="122"/>
      <c r="F8" s="122"/>
      <c r="G8" s="122"/>
      <c r="H8" s="122"/>
      <c r="I8" s="122"/>
      <c r="J8" s="122"/>
      <c r="K8" s="115"/>
    </row>
    <row r="9" spans="1:11">
      <c r="A9" s="114"/>
      <c r="B9" s="101" t="s">
        <v>0</v>
      </c>
      <c r="C9" s="102"/>
      <c r="D9" s="102"/>
      <c r="E9" s="102"/>
      <c r="F9" s="103"/>
      <c r="G9" s="98"/>
      <c r="H9" s="99" t="s">
        <v>7</v>
      </c>
      <c r="I9" s="122"/>
      <c r="J9" s="99" t="s">
        <v>195</v>
      </c>
      <c r="K9" s="115"/>
    </row>
    <row r="10" spans="1:11" ht="15" customHeight="1">
      <c r="A10" s="114"/>
      <c r="B10" s="114" t="s">
        <v>747</v>
      </c>
      <c r="C10" s="122"/>
      <c r="D10" s="122"/>
      <c r="E10" s="4"/>
      <c r="F10" s="115"/>
      <c r="G10" s="116"/>
      <c r="H10" s="116" t="s">
        <v>747</v>
      </c>
      <c r="I10" s="122"/>
      <c r="J10" s="140">
        <v>51107</v>
      </c>
      <c r="K10" s="115"/>
    </row>
    <row r="11" spans="1:11">
      <c r="A11" s="114"/>
      <c r="B11" s="114" t="s">
        <v>748</v>
      </c>
      <c r="C11" s="122"/>
      <c r="D11" s="122"/>
      <c r="E11" s="122"/>
      <c r="F11" s="115"/>
      <c r="G11" s="116"/>
      <c r="H11" s="116" t="s">
        <v>748</v>
      </c>
      <c r="I11" s="122"/>
      <c r="J11" s="141"/>
      <c r="K11" s="115"/>
    </row>
    <row r="12" spans="1:11">
      <c r="A12" s="114"/>
      <c r="B12" s="114" t="s">
        <v>749</v>
      </c>
      <c r="C12" s="122"/>
      <c r="D12" s="122"/>
      <c r="E12" s="122"/>
      <c r="F12" s="115"/>
      <c r="G12" s="116"/>
      <c r="H12" s="116" t="s">
        <v>749</v>
      </c>
      <c r="I12" s="122"/>
      <c r="J12" s="122"/>
      <c r="K12" s="115"/>
    </row>
    <row r="13" spans="1:11" ht="15">
      <c r="A13" s="114"/>
      <c r="B13" s="114" t="s">
        <v>750</v>
      </c>
      <c r="C13" s="122"/>
      <c r="D13" s="122"/>
      <c r="E13"/>
      <c r="F13" s="115"/>
      <c r="G13" s="116"/>
      <c r="H13" s="116" t="s">
        <v>750</v>
      </c>
      <c r="I13" s="122"/>
      <c r="J13" s="99" t="s">
        <v>11</v>
      </c>
      <c r="K13" s="115"/>
    </row>
    <row r="14" spans="1:11" ht="15" customHeight="1">
      <c r="A14" s="114"/>
      <c r="B14" s="114" t="s">
        <v>712</v>
      </c>
      <c r="C14" s="122"/>
      <c r="D14" s="122"/>
      <c r="E14" s="122"/>
      <c r="F14" s="115"/>
      <c r="G14" s="116"/>
      <c r="H14" s="116" t="s">
        <v>712</v>
      </c>
      <c r="I14" s="122"/>
      <c r="J14" s="142">
        <v>45159</v>
      </c>
      <c r="K14" s="115"/>
    </row>
    <row r="15" spans="1:11" ht="15" customHeight="1">
      <c r="A15" s="114"/>
      <c r="B15" s="132" t="s">
        <v>751</v>
      </c>
      <c r="C15" s="7"/>
      <c r="D15" s="7"/>
      <c r="E15" s="7"/>
      <c r="F15" s="8"/>
      <c r="G15" s="116"/>
      <c r="H15" s="133" t="s">
        <v>751</v>
      </c>
      <c r="I15" s="122"/>
      <c r="J15" s="143"/>
      <c r="K15" s="115"/>
    </row>
    <row r="16" spans="1:11" ht="15" customHeight="1">
      <c r="A16" s="114"/>
      <c r="B16" s="122"/>
      <c r="C16" s="122"/>
      <c r="D16" s="122"/>
      <c r="E16" s="122"/>
      <c r="F16" s="122"/>
      <c r="G16" s="122"/>
      <c r="H16" s="122"/>
      <c r="I16" s="125" t="s">
        <v>142</v>
      </c>
      <c r="J16" s="131">
        <v>39688</v>
      </c>
      <c r="K16" s="115"/>
    </row>
    <row r="17" spans="1:11">
      <c r="A17" s="114"/>
      <c r="B17" s="122" t="s">
        <v>713</v>
      </c>
      <c r="C17" s="122"/>
      <c r="D17" s="122"/>
      <c r="E17" s="122"/>
      <c r="F17" s="122"/>
      <c r="G17" s="122"/>
      <c r="H17" s="122"/>
      <c r="I17" s="125" t="s">
        <v>143</v>
      </c>
      <c r="J17" s="131" t="s">
        <v>746</v>
      </c>
      <c r="K17" s="115"/>
    </row>
    <row r="18" spans="1:11" ht="18">
      <c r="A18" s="114"/>
      <c r="B18" s="122" t="s">
        <v>714</v>
      </c>
      <c r="C18" s="122"/>
      <c r="D18" s="122"/>
      <c r="E18" s="122"/>
      <c r="F18" s="122"/>
      <c r="G18" s="122"/>
      <c r="H18" s="122"/>
      <c r="I18" s="124" t="s">
        <v>258</v>
      </c>
      <c r="J18" s="104" t="s">
        <v>159</v>
      </c>
      <c r="K18" s="115"/>
    </row>
    <row r="19" spans="1:11">
      <c r="A19" s="114"/>
      <c r="B19" s="122"/>
      <c r="C19" s="122"/>
      <c r="D19" s="122"/>
      <c r="E19" s="122"/>
      <c r="F19" s="122"/>
      <c r="G19" s="122"/>
      <c r="H19" s="122"/>
      <c r="I19" s="122"/>
      <c r="J19" s="122"/>
      <c r="K19" s="115"/>
    </row>
    <row r="20" spans="1:11">
      <c r="A20" s="114"/>
      <c r="B20" s="100" t="s">
        <v>198</v>
      </c>
      <c r="C20" s="100" t="s">
        <v>199</v>
      </c>
      <c r="D20" s="117" t="s">
        <v>284</v>
      </c>
      <c r="E20" s="117" t="s">
        <v>200</v>
      </c>
      <c r="F20" s="144" t="s">
        <v>201</v>
      </c>
      <c r="G20" s="145"/>
      <c r="H20" s="100" t="s">
        <v>169</v>
      </c>
      <c r="I20" s="100" t="s">
        <v>202</v>
      </c>
      <c r="J20" s="100" t="s">
        <v>21</v>
      </c>
      <c r="K20" s="115"/>
    </row>
    <row r="21" spans="1:11">
      <c r="A21" s="114"/>
      <c r="B21" s="105"/>
      <c r="C21" s="105"/>
      <c r="D21" s="106"/>
      <c r="E21" s="106"/>
      <c r="F21" s="146"/>
      <c r="G21" s="147"/>
      <c r="H21" s="105" t="s">
        <v>141</v>
      </c>
      <c r="I21" s="105"/>
      <c r="J21" s="105"/>
      <c r="K21" s="115"/>
    </row>
    <row r="22" spans="1:11" ht="36">
      <c r="A22" s="114"/>
      <c r="B22" s="107">
        <v>1</v>
      </c>
      <c r="C22" s="10" t="s">
        <v>715</v>
      </c>
      <c r="D22" s="118" t="s">
        <v>715</v>
      </c>
      <c r="E22" s="118"/>
      <c r="F22" s="138"/>
      <c r="G22" s="139"/>
      <c r="H22" s="11" t="s">
        <v>740</v>
      </c>
      <c r="I22" s="14">
        <v>14.33</v>
      </c>
      <c r="J22" s="109">
        <f t="shared" ref="J22:J38" si="0">I22*B22</f>
        <v>14.33</v>
      </c>
      <c r="K22" s="115"/>
    </row>
    <row r="23" spans="1:11" ht="36">
      <c r="A23" s="114"/>
      <c r="B23" s="107">
        <v>1</v>
      </c>
      <c r="C23" s="10" t="s">
        <v>716</v>
      </c>
      <c r="D23" s="118" t="s">
        <v>716</v>
      </c>
      <c r="E23" s="118"/>
      <c r="F23" s="138"/>
      <c r="G23" s="139"/>
      <c r="H23" s="11" t="s">
        <v>741</v>
      </c>
      <c r="I23" s="14">
        <v>5.0199999999999996</v>
      </c>
      <c r="J23" s="109">
        <f t="shared" si="0"/>
        <v>5.0199999999999996</v>
      </c>
      <c r="K23" s="115"/>
    </row>
    <row r="24" spans="1:11" ht="48">
      <c r="A24" s="114"/>
      <c r="B24" s="107">
        <v>1</v>
      </c>
      <c r="C24" s="10" t="s">
        <v>717</v>
      </c>
      <c r="D24" s="118" t="s">
        <v>717</v>
      </c>
      <c r="E24" s="118" t="s">
        <v>699</v>
      </c>
      <c r="F24" s="138"/>
      <c r="G24" s="139"/>
      <c r="H24" s="11" t="s">
        <v>718</v>
      </c>
      <c r="I24" s="14">
        <v>43.14</v>
      </c>
      <c r="J24" s="109">
        <f t="shared" si="0"/>
        <v>43.14</v>
      </c>
      <c r="K24" s="115"/>
    </row>
    <row r="25" spans="1:11" ht="48">
      <c r="A25" s="114"/>
      <c r="B25" s="107">
        <v>1</v>
      </c>
      <c r="C25" s="10" t="s">
        <v>719</v>
      </c>
      <c r="D25" s="118" t="s">
        <v>719</v>
      </c>
      <c r="E25" s="118" t="s">
        <v>699</v>
      </c>
      <c r="F25" s="138"/>
      <c r="G25" s="139"/>
      <c r="H25" s="11" t="s">
        <v>720</v>
      </c>
      <c r="I25" s="14">
        <v>33.840000000000003</v>
      </c>
      <c r="J25" s="109">
        <f t="shared" si="0"/>
        <v>33.840000000000003</v>
      </c>
      <c r="K25" s="115"/>
    </row>
    <row r="26" spans="1:11" ht="48">
      <c r="A26" s="114"/>
      <c r="B26" s="107">
        <v>1</v>
      </c>
      <c r="C26" s="10" t="s">
        <v>721</v>
      </c>
      <c r="D26" s="118" t="s">
        <v>721</v>
      </c>
      <c r="E26" s="118"/>
      <c r="F26" s="138"/>
      <c r="G26" s="139"/>
      <c r="H26" s="11" t="s">
        <v>722</v>
      </c>
      <c r="I26" s="14">
        <v>42.05</v>
      </c>
      <c r="J26" s="109">
        <f t="shared" si="0"/>
        <v>42.05</v>
      </c>
      <c r="K26" s="115"/>
    </row>
    <row r="27" spans="1:11" ht="24">
      <c r="A27" s="114"/>
      <c r="B27" s="107">
        <v>1</v>
      </c>
      <c r="C27" s="10" t="s">
        <v>723</v>
      </c>
      <c r="D27" s="118" t="s">
        <v>723</v>
      </c>
      <c r="E27" s="118"/>
      <c r="F27" s="138"/>
      <c r="G27" s="139"/>
      <c r="H27" s="11" t="s">
        <v>724</v>
      </c>
      <c r="I27" s="14">
        <v>37.89</v>
      </c>
      <c r="J27" s="109">
        <f t="shared" si="0"/>
        <v>37.89</v>
      </c>
      <c r="K27" s="115"/>
    </row>
    <row r="28" spans="1:11" ht="36">
      <c r="A28" s="114"/>
      <c r="B28" s="107">
        <v>1</v>
      </c>
      <c r="C28" s="10" t="s">
        <v>725</v>
      </c>
      <c r="D28" s="118" t="s">
        <v>725</v>
      </c>
      <c r="E28" s="118"/>
      <c r="F28" s="138"/>
      <c r="G28" s="139"/>
      <c r="H28" s="11" t="s">
        <v>726</v>
      </c>
      <c r="I28" s="14">
        <v>17.57</v>
      </c>
      <c r="J28" s="109">
        <f t="shared" si="0"/>
        <v>17.57</v>
      </c>
      <c r="K28" s="115"/>
    </row>
    <row r="29" spans="1:11" ht="48">
      <c r="A29" s="114"/>
      <c r="B29" s="107">
        <v>1</v>
      </c>
      <c r="C29" s="10" t="s">
        <v>727</v>
      </c>
      <c r="D29" s="118" t="s">
        <v>727</v>
      </c>
      <c r="E29" s="118" t="s">
        <v>699</v>
      </c>
      <c r="F29" s="138"/>
      <c r="G29" s="139"/>
      <c r="H29" s="11" t="s">
        <v>728</v>
      </c>
      <c r="I29" s="14">
        <v>12.33</v>
      </c>
      <c r="J29" s="109">
        <f t="shared" si="0"/>
        <v>12.33</v>
      </c>
      <c r="K29" s="115"/>
    </row>
    <row r="30" spans="1:11" ht="24">
      <c r="A30" s="114"/>
      <c r="B30" s="107">
        <v>1</v>
      </c>
      <c r="C30" s="10" t="s">
        <v>729</v>
      </c>
      <c r="D30" s="118" t="s">
        <v>729</v>
      </c>
      <c r="E30" s="118"/>
      <c r="F30" s="138"/>
      <c r="G30" s="139"/>
      <c r="H30" s="11" t="s">
        <v>730</v>
      </c>
      <c r="I30" s="14">
        <v>20.190000000000001</v>
      </c>
      <c r="J30" s="109">
        <f t="shared" si="0"/>
        <v>20.190000000000001</v>
      </c>
      <c r="K30" s="115"/>
    </row>
    <row r="31" spans="1:11" ht="48">
      <c r="A31" s="114"/>
      <c r="B31" s="107">
        <v>1</v>
      </c>
      <c r="C31" s="10" t="s">
        <v>731</v>
      </c>
      <c r="D31" s="118" t="s">
        <v>731</v>
      </c>
      <c r="E31" s="118" t="s">
        <v>699</v>
      </c>
      <c r="F31" s="138"/>
      <c r="G31" s="139"/>
      <c r="H31" s="11" t="s">
        <v>742</v>
      </c>
      <c r="I31" s="14">
        <v>50.91</v>
      </c>
      <c r="J31" s="109">
        <f t="shared" si="0"/>
        <v>50.91</v>
      </c>
      <c r="K31" s="115"/>
    </row>
    <row r="32" spans="1:11" ht="36">
      <c r="A32" s="114"/>
      <c r="B32" s="107">
        <v>1</v>
      </c>
      <c r="C32" s="10" t="s">
        <v>732</v>
      </c>
      <c r="D32" s="118" t="s">
        <v>732</v>
      </c>
      <c r="E32" s="118"/>
      <c r="F32" s="138"/>
      <c r="G32" s="139"/>
      <c r="H32" s="11" t="s">
        <v>743</v>
      </c>
      <c r="I32" s="14">
        <v>12.49</v>
      </c>
      <c r="J32" s="109">
        <f t="shared" si="0"/>
        <v>12.49</v>
      </c>
      <c r="K32" s="115"/>
    </row>
    <row r="33" spans="1:11" ht="36">
      <c r="A33" s="114"/>
      <c r="B33" s="107">
        <v>1</v>
      </c>
      <c r="C33" s="10" t="s">
        <v>733</v>
      </c>
      <c r="D33" s="118" t="s">
        <v>733</v>
      </c>
      <c r="E33" s="118" t="s">
        <v>633</v>
      </c>
      <c r="F33" s="138"/>
      <c r="G33" s="139"/>
      <c r="H33" s="11" t="s">
        <v>744</v>
      </c>
      <c r="I33" s="14">
        <v>23.16</v>
      </c>
      <c r="J33" s="109">
        <f t="shared" si="0"/>
        <v>23.16</v>
      </c>
      <c r="K33" s="115"/>
    </row>
    <row r="34" spans="1:11" ht="48">
      <c r="A34" s="114"/>
      <c r="B34" s="107">
        <v>1</v>
      </c>
      <c r="C34" s="10" t="s">
        <v>734</v>
      </c>
      <c r="D34" s="118" t="s">
        <v>734</v>
      </c>
      <c r="E34" s="118" t="s">
        <v>699</v>
      </c>
      <c r="F34" s="138"/>
      <c r="G34" s="139"/>
      <c r="H34" s="11" t="s">
        <v>735</v>
      </c>
      <c r="I34" s="14">
        <v>23.77</v>
      </c>
      <c r="J34" s="109">
        <f t="shared" si="0"/>
        <v>23.77</v>
      </c>
      <c r="K34" s="115"/>
    </row>
    <row r="35" spans="1:11" ht="24">
      <c r="A35" s="114"/>
      <c r="B35" s="107">
        <v>6</v>
      </c>
      <c r="C35" s="10" t="s">
        <v>736</v>
      </c>
      <c r="D35" s="118" t="s">
        <v>736</v>
      </c>
      <c r="E35" s="118"/>
      <c r="F35" s="138"/>
      <c r="G35" s="139"/>
      <c r="H35" s="11" t="s">
        <v>737</v>
      </c>
      <c r="I35" s="14">
        <v>0.61</v>
      </c>
      <c r="J35" s="109">
        <f t="shared" si="0"/>
        <v>3.66</v>
      </c>
      <c r="K35" s="115"/>
    </row>
    <row r="36" spans="1:11" ht="24">
      <c r="A36" s="114"/>
      <c r="B36" s="107">
        <v>2</v>
      </c>
      <c r="C36" s="10" t="s">
        <v>513</v>
      </c>
      <c r="D36" s="118" t="s">
        <v>513</v>
      </c>
      <c r="E36" s="118" t="s">
        <v>107</v>
      </c>
      <c r="F36" s="138"/>
      <c r="G36" s="139"/>
      <c r="H36" s="11" t="s">
        <v>515</v>
      </c>
      <c r="I36" s="14">
        <v>2.4</v>
      </c>
      <c r="J36" s="109">
        <f t="shared" si="0"/>
        <v>4.8</v>
      </c>
      <c r="K36" s="115"/>
    </row>
    <row r="37" spans="1:11" ht="24">
      <c r="A37" s="114"/>
      <c r="B37" s="107">
        <v>1</v>
      </c>
      <c r="C37" s="10" t="s">
        <v>513</v>
      </c>
      <c r="D37" s="118" t="s">
        <v>513</v>
      </c>
      <c r="E37" s="118" t="s">
        <v>212</v>
      </c>
      <c r="F37" s="138"/>
      <c r="G37" s="139"/>
      <c r="H37" s="11" t="s">
        <v>515</v>
      </c>
      <c r="I37" s="14">
        <v>2.4</v>
      </c>
      <c r="J37" s="109">
        <f t="shared" si="0"/>
        <v>2.4</v>
      </c>
      <c r="K37" s="115"/>
    </row>
    <row r="38" spans="1:11" ht="48.75" thickBot="1">
      <c r="A38" s="114"/>
      <c r="B38" s="107">
        <v>1</v>
      </c>
      <c r="C38" s="10" t="s">
        <v>738</v>
      </c>
      <c r="D38" s="118" t="s">
        <v>738</v>
      </c>
      <c r="E38" s="118" t="s">
        <v>699</v>
      </c>
      <c r="F38" s="138"/>
      <c r="G38" s="139"/>
      <c r="H38" s="11" t="s">
        <v>745</v>
      </c>
      <c r="I38" s="14">
        <v>15.82</v>
      </c>
      <c r="J38" s="109">
        <f t="shared" si="0"/>
        <v>15.82</v>
      </c>
      <c r="K38" s="115"/>
    </row>
    <row r="39" spans="1:11" ht="14.25" thickTop="1" thickBot="1">
      <c r="A39" s="114"/>
      <c r="B39" s="136"/>
      <c r="C39" s="135"/>
      <c r="D39" s="135"/>
      <c r="E39" s="135"/>
      <c r="F39" s="135"/>
      <c r="G39" s="135"/>
      <c r="H39" s="135" t="s">
        <v>755</v>
      </c>
      <c r="I39" s="135"/>
      <c r="J39" s="137"/>
      <c r="K39" s="115"/>
    </row>
    <row r="40" spans="1:11" ht="13.5" thickTop="1">
      <c r="A40" s="114"/>
      <c r="B40" s="107">
        <v>10</v>
      </c>
      <c r="C40" s="10" t="s">
        <v>756</v>
      </c>
      <c r="D40" s="118" t="s">
        <v>736</v>
      </c>
      <c r="E40" s="118" t="s">
        <v>764</v>
      </c>
      <c r="F40" s="118"/>
      <c r="G40" s="120"/>
      <c r="H40" s="11" t="s">
        <v>760</v>
      </c>
      <c r="I40" s="14">
        <v>1.8</v>
      </c>
      <c r="J40" s="109">
        <f>I40*B40</f>
        <v>18</v>
      </c>
      <c r="K40" s="115"/>
    </row>
    <row r="41" spans="1:11">
      <c r="A41" s="114"/>
      <c r="B41" s="107">
        <v>20</v>
      </c>
      <c r="C41" s="10" t="s">
        <v>757</v>
      </c>
      <c r="D41" s="118" t="s">
        <v>513</v>
      </c>
      <c r="E41" s="118"/>
      <c r="F41" s="118"/>
      <c r="G41" s="120"/>
      <c r="H41" s="11" t="s">
        <v>761</v>
      </c>
      <c r="I41" s="14">
        <v>0.03</v>
      </c>
      <c r="J41" s="109">
        <f>I41*B41</f>
        <v>0.6</v>
      </c>
      <c r="K41" s="115"/>
    </row>
    <row r="42" spans="1:11">
      <c r="A42" s="114"/>
      <c r="B42" s="107">
        <v>50</v>
      </c>
      <c r="C42" s="10" t="s">
        <v>758</v>
      </c>
      <c r="D42" s="118" t="s">
        <v>513</v>
      </c>
      <c r="E42" s="118"/>
      <c r="F42" s="118"/>
      <c r="G42" s="120"/>
      <c r="H42" s="11" t="s">
        <v>762</v>
      </c>
      <c r="I42" s="14">
        <v>0.03</v>
      </c>
      <c r="J42" s="109">
        <f>I42*B42</f>
        <v>1.5</v>
      </c>
      <c r="K42" s="115"/>
    </row>
    <row r="43" spans="1:11">
      <c r="A43" s="114"/>
      <c r="B43" s="108">
        <v>20</v>
      </c>
      <c r="C43" s="12" t="s">
        <v>759</v>
      </c>
      <c r="D43" s="119" t="s">
        <v>738</v>
      </c>
      <c r="E43" s="119"/>
      <c r="F43" s="119"/>
      <c r="G43" s="121"/>
      <c r="H43" s="13" t="s">
        <v>763</v>
      </c>
      <c r="I43" s="15">
        <v>0.06</v>
      </c>
      <c r="J43" s="110">
        <f>I43*B43</f>
        <v>1.2</v>
      </c>
      <c r="K43" s="115"/>
    </row>
    <row r="44" spans="1:11">
      <c r="A44" s="114"/>
      <c r="B44" s="128"/>
      <c r="C44" s="128"/>
      <c r="D44" s="128"/>
      <c r="E44" s="128"/>
      <c r="F44" s="128"/>
      <c r="G44" s="128"/>
      <c r="H44" s="128"/>
      <c r="I44" s="129" t="s">
        <v>255</v>
      </c>
      <c r="J44" s="130">
        <f>SUM(J22:J43)</f>
        <v>384.67</v>
      </c>
      <c r="K44" s="115"/>
    </row>
    <row r="45" spans="1:11">
      <c r="A45" s="114"/>
      <c r="B45" s="128"/>
      <c r="C45" s="128"/>
      <c r="D45" s="128"/>
      <c r="E45" s="128"/>
      <c r="F45" s="128"/>
      <c r="G45" s="128"/>
      <c r="H45" s="128"/>
      <c r="I45" s="129" t="s">
        <v>752</v>
      </c>
      <c r="J45" s="130">
        <v>0</v>
      </c>
      <c r="K45" s="115"/>
    </row>
    <row r="46" spans="1:11" hidden="1" outlineLevel="1">
      <c r="A46" s="114"/>
      <c r="B46" s="128"/>
      <c r="C46" s="128"/>
      <c r="D46" s="128"/>
      <c r="E46" s="128"/>
      <c r="F46" s="128"/>
      <c r="G46" s="128"/>
      <c r="H46" s="128"/>
      <c r="I46" s="129" t="s">
        <v>185</v>
      </c>
      <c r="J46" s="130">
        <v>0</v>
      </c>
      <c r="K46" s="115"/>
    </row>
    <row r="47" spans="1:11" collapsed="1">
      <c r="A47" s="114"/>
      <c r="B47" s="128"/>
      <c r="C47" s="128"/>
      <c r="D47" s="128"/>
      <c r="E47" s="128"/>
      <c r="F47" s="128"/>
      <c r="G47" s="128"/>
      <c r="H47" s="128"/>
      <c r="I47" s="129" t="s">
        <v>257</v>
      </c>
      <c r="J47" s="130">
        <f>SUM(J44:J46)</f>
        <v>384.67</v>
      </c>
      <c r="K47" s="115"/>
    </row>
    <row r="48" spans="1:11">
      <c r="A48" s="6"/>
      <c r="B48" s="7"/>
      <c r="C48" s="7"/>
      <c r="D48" s="7"/>
      <c r="E48" s="7"/>
      <c r="F48" s="7"/>
      <c r="G48" s="7"/>
      <c r="H48" s="7" t="s">
        <v>765</v>
      </c>
      <c r="I48" s="7"/>
      <c r="J48" s="7"/>
      <c r="K48" s="8"/>
    </row>
    <row r="50" spans="8:9">
      <c r="H50" s="1" t="s">
        <v>705</v>
      </c>
      <c r="I50" s="91">
        <f>'Tax Invoice'!M11</f>
        <v>34.96</v>
      </c>
    </row>
    <row r="51" spans="8:9">
      <c r="H51" s="1" t="s">
        <v>706</v>
      </c>
      <c r="I51" s="91">
        <f>I50*J44</f>
        <v>13448.063200000001</v>
      </c>
    </row>
    <row r="52" spans="8:9">
      <c r="H52" s="1" t="s">
        <v>707</v>
      </c>
      <c r="I52" s="91">
        <f>I50*J47</f>
        <v>13448.063200000001</v>
      </c>
    </row>
    <row r="53" spans="8:9">
      <c r="H53" s="1"/>
      <c r="I53" s="91"/>
    </row>
    <row r="54" spans="8:9">
      <c r="H54" s="1"/>
      <c r="I54" s="91"/>
    </row>
    <row r="55" spans="8:9">
      <c r="H55" s="1"/>
      <c r="I55" s="91"/>
    </row>
  </sheetData>
  <mergeCells count="21">
    <mergeCell ref="F30:G30"/>
    <mergeCell ref="F31:G31"/>
    <mergeCell ref="F32:G32"/>
    <mergeCell ref="F33:G33"/>
    <mergeCell ref="F34:G34"/>
    <mergeCell ref="F35:G35"/>
    <mergeCell ref="F36:G36"/>
    <mergeCell ref="F37:G37"/>
    <mergeCell ref="F38:G38"/>
    <mergeCell ref="J10:J11"/>
    <mergeCell ref="J14:J15"/>
    <mergeCell ref="F20:G20"/>
    <mergeCell ref="F21:G21"/>
    <mergeCell ref="F22:G22"/>
    <mergeCell ref="F23:G23"/>
    <mergeCell ref="F24:G24"/>
    <mergeCell ref="F25:G25"/>
    <mergeCell ref="F26:G26"/>
    <mergeCell ref="F27:G27"/>
    <mergeCell ref="F28:G28"/>
    <mergeCell ref="F29:G29"/>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23</v>
      </c>
      <c r="O1" t="s">
        <v>144</v>
      </c>
      <c r="T1" t="s">
        <v>255</v>
      </c>
      <c r="U1">
        <v>363.37</v>
      </c>
    </row>
    <row r="2" spans="1:21" ht="15.75">
      <c r="A2" s="114"/>
      <c r="B2" s="126" t="s">
        <v>134</v>
      </c>
      <c r="C2" s="122"/>
      <c r="D2" s="122"/>
      <c r="E2" s="122"/>
      <c r="F2" s="122"/>
      <c r="G2" s="122"/>
      <c r="H2" s="122"/>
      <c r="I2" s="127" t="s">
        <v>140</v>
      </c>
      <c r="J2" s="115"/>
      <c r="T2" t="s">
        <v>184</v>
      </c>
      <c r="U2">
        <v>0</v>
      </c>
    </row>
    <row r="3" spans="1:21">
      <c r="A3" s="114"/>
      <c r="B3" s="123" t="s">
        <v>135</v>
      </c>
      <c r="C3" s="122"/>
      <c r="D3" s="122"/>
      <c r="E3" s="122"/>
      <c r="F3" s="122"/>
      <c r="G3" s="122"/>
      <c r="H3" s="122"/>
      <c r="I3" s="122"/>
      <c r="J3" s="115"/>
      <c r="T3" t="s">
        <v>185</v>
      </c>
    </row>
    <row r="4" spans="1:21">
      <c r="A4" s="114"/>
      <c r="B4" s="123" t="s">
        <v>136</v>
      </c>
      <c r="C4" s="122"/>
      <c r="D4" s="122"/>
      <c r="E4" s="122"/>
      <c r="F4" s="122"/>
      <c r="G4" s="122"/>
      <c r="H4" s="122"/>
      <c r="I4" s="122"/>
      <c r="J4" s="115"/>
      <c r="T4" t="s">
        <v>257</v>
      </c>
      <c r="U4">
        <v>363.37</v>
      </c>
    </row>
    <row r="5" spans="1:21">
      <c r="A5" s="114"/>
      <c r="B5" s="123" t="s">
        <v>137</v>
      </c>
      <c r="C5" s="122"/>
      <c r="D5" s="122"/>
      <c r="E5" s="122"/>
      <c r="F5" s="122"/>
      <c r="G5" s="122"/>
      <c r="H5" s="122"/>
      <c r="I5" s="122"/>
      <c r="J5" s="115"/>
      <c r="S5" t="s">
        <v>739</v>
      </c>
    </row>
    <row r="6" spans="1:21">
      <c r="A6" s="114"/>
      <c r="B6" s="123" t="s">
        <v>138</v>
      </c>
      <c r="C6" s="122"/>
      <c r="D6" s="122"/>
      <c r="E6" s="122"/>
      <c r="F6" s="122"/>
      <c r="G6" s="122"/>
      <c r="H6" s="122"/>
      <c r="I6" s="122"/>
      <c r="J6" s="115"/>
    </row>
    <row r="7" spans="1:21">
      <c r="A7" s="114"/>
      <c r="B7" s="123" t="s">
        <v>139</v>
      </c>
      <c r="C7" s="122"/>
      <c r="D7" s="122"/>
      <c r="E7" s="122"/>
      <c r="F7" s="122"/>
      <c r="G7" s="122"/>
      <c r="H7" s="122"/>
      <c r="I7" s="122"/>
      <c r="J7" s="115"/>
    </row>
    <row r="8" spans="1:21">
      <c r="A8" s="114"/>
      <c r="B8" s="122"/>
      <c r="C8" s="122"/>
      <c r="D8" s="122"/>
      <c r="E8" s="122"/>
      <c r="F8" s="122"/>
      <c r="G8" s="122"/>
      <c r="H8" s="122"/>
      <c r="I8" s="122"/>
      <c r="J8" s="115"/>
    </row>
    <row r="9" spans="1:21">
      <c r="A9" s="114"/>
      <c r="B9" s="101" t="s">
        <v>0</v>
      </c>
      <c r="C9" s="102"/>
      <c r="D9" s="102"/>
      <c r="E9" s="103"/>
      <c r="F9" s="98"/>
      <c r="G9" s="99" t="s">
        <v>7</v>
      </c>
      <c r="H9" s="122"/>
      <c r="I9" s="99" t="s">
        <v>195</v>
      </c>
      <c r="J9" s="115"/>
    </row>
    <row r="10" spans="1:21">
      <c r="A10" s="114"/>
      <c r="B10" s="114" t="s">
        <v>708</v>
      </c>
      <c r="C10" s="122"/>
      <c r="D10" s="122"/>
      <c r="E10" s="115"/>
      <c r="F10" s="116"/>
      <c r="G10" s="116" t="s">
        <v>708</v>
      </c>
      <c r="H10" s="122"/>
      <c r="I10" s="140"/>
      <c r="J10" s="115"/>
    </row>
    <row r="11" spans="1:21">
      <c r="A11" s="114"/>
      <c r="B11" s="114" t="s">
        <v>709</v>
      </c>
      <c r="C11" s="122"/>
      <c r="D11" s="122"/>
      <c r="E11" s="115"/>
      <c r="F11" s="116"/>
      <c r="G11" s="116" t="s">
        <v>709</v>
      </c>
      <c r="H11" s="122"/>
      <c r="I11" s="141"/>
      <c r="J11" s="115"/>
    </row>
    <row r="12" spans="1:21">
      <c r="A12" s="114"/>
      <c r="B12" s="114" t="s">
        <v>710</v>
      </c>
      <c r="C12" s="122"/>
      <c r="D12" s="122"/>
      <c r="E12" s="115"/>
      <c r="F12" s="116"/>
      <c r="G12" s="116" t="s">
        <v>710</v>
      </c>
      <c r="H12" s="122"/>
      <c r="I12" s="122"/>
      <c r="J12" s="115"/>
    </row>
    <row r="13" spans="1:21">
      <c r="A13" s="114"/>
      <c r="B13" s="114" t="s">
        <v>711</v>
      </c>
      <c r="C13" s="122"/>
      <c r="D13" s="122"/>
      <c r="E13" s="115"/>
      <c r="F13" s="116"/>
      <c r="G13" s="116" t="s">
        <v>711</v>
      </c>
      <c r="H13" s="122"/>
      <c r="I13" s="99" t="s">
        <v>11</v>
      </c>
      <c r="J13" s="115"/>
    </row>
    <row r="14" spans="1:21">
      <c r="A14" s="114"/>
      <c r="B14" s="114" t="s">
        <v>712</v>
      </c>
      <c r="C14" s="122"/>
      <c r="D14" s="122"/>
      <c r="E14" s="115"/>
      <c r="F14" s="116"/>
      <c r="G14" s="116" t="s">
        <v>712</v>
      </c>
      <c r="H14" s="122"/>
      <c r="I14" s="142">
        <v>45159</v>
      </c>
      <c r="J14" s="115"/>
    </row>
    <row r="15" spans="1:21">
      <c r="A15" s="114"/>
      <c r="B15" s="6" t="s">
        <v>6</v>
      </c>
      <c r="C15" s="7"/>
      <c r="D15" s="7"/>
      <c r="E15" s="8"/>
      <c r="F15" s="116"/>
      <c r="G15" s="9" t="s">
        <v>6</v>
      </c>
      <c r="H15" s="122"/>
      <c r="I15" s="143"/>
      <c r="J15" s="115"/>
    </row>
    <row r="16" spans="1:21">
      <c r="A16" s="114"/>
      <c r="B16" s="122"/>
      <c r="C16" s="122"/>
      <c r="D16" s="122"/>
      <c r="E16" s="122"/>
      <c r="F16" s="122"/>
      <c r="G16" s="122"/>
      <c r="H16" s="125" t="s">
        <v>142</v>
      </c>
      <c r="I16" s="131">
        <v>39688</v>
      </c>
      <c r="J16" s="115"/>
    </row>
    <row r="17" spans="1:16">
      <c r="A17" s="114"/>
      <c r="B17" s="122" t="s">
        <v>713</v>
      </c>
      <c r="C17" s="122"/>
      <c r="D17" s="122"/>
      <c r="E17" s="122"/>
      <c r="F17" s="122"/>
      <c r="G17" s="122"/>
      <c r="H17" s="125" t="s">
        <v>143</v>
      </c>
      <c r="I17" s="131"/>
      <c r="J17" s="115"/>
    </row>
    <row r="18" spans="1:16" ht="18">
      <c r="A18" s="114"/>
      <c r="B18" s="122" t="s">
        <v>714</v>
      </c>
      <c r="C18" s="122"/>
      <c r="D18" s="122"/>
      <c r="E18" s="122"/>
      <c r="F18" s="122"/>
      <c r="G18" s="122"/>
      <c r="H18" s="124" t="s">
        <v>258</v>
      </c>
      <c r="I18" s="104" t="s">
        <v>159</v>
      </c>
      <c r="J18" s="115"/>
    </row>
    <row r="19" spans="1:16">
      <c r="A19" s="114"/>
      <c r="B19" s="122"/>
      <c r="C19" s="122"/>
      <c r="D19" s="122"/>
      <c r="E19" s="122"/>
      <c r="F19" s="122"/>
      <c r="G19" s="122"/>
      <c r="H19" s="122"/>
      <c r="I19" s="122"/>
      <c r="J19" s="115"/>
      <c r="P19">
        <v>45159</v>
      </c>
    </row>
    <row r="20" spans="1:16">
      <c r="A20" s="114"/>
      <c r="B20" s="100" t="s">
        <v>198</v>
      </c>
      <c r="C20" s="100" t="s">
        <v>199</v>
      </c>
      <c r="D20" s="117" t="s">
        <v>200</v>
      </c>
      <c r="E20" s="144" t="s">
        <v>201</v>
      </c>
      <c r="F20" s="145"/>
      <c r="G20" s="100" t="s">
        <v>169</v>
      </c>
      <c r="H20" s="100" t="s">
        <v>202</v>
      </c>
      <c r="I20" s="100" t="s">
        <v>21</v>
      </c>
      <c r="J20" s="115"/>
    </row>
    <row r="21" spans="1:16">
      <c r="A21" s="114"/>
      <c r="B21" s="105"/>
      <c r="C21" s="105"/>
      <c r="D21" s="106"/>
      <c r="E21" s="146"/>
      <c r="F21" s="147"/>
      <c r="G21" s="105" t="s">
        <v>141</v>
      </c>
      <c r="H21" s="105"/>
      <c r="I21" s="105"/>
      <c r="J21" s="115"/>
    </row>
    <row r="22" spans="1:16" ht="204">
      <c r="A22" s="114"/>
      <c r="B22" s="107">
        <v>1</v>
      </c>
      <c r="C22" s="10" t="s">
        <v>715</v>
      </c>
      <c r="D22" s="118"/>
      <c r="E22" s="138"/>
      <c r="F22" s="139"/>
      <c r="G22" s="11" t="s">
        <v>740</v>
      </c>
      <c r="H22" s="14">
        <v>14.33</v>
      </c>
      <c r="I22" s="109">
        <f t="shared" ref="I22:I38" si="0">H22*B22</f>
        <v>14.33</v>
      </c>
      <c r="J22" s="115"/>
    </row>
    <row r="23" spans="1:16" ht="192">
      <c r="A23" s="114"/>
      <c r="B23" s="107">
        <v>1</v>
      </c>
      <c r="C23" s="10" t="s">
        <v>716</v>
      </c>
      <c r="D23" s="118"/>
      <c r="E23" s="138"/>
      <c r="F23" s="139"/>
      <c r="G23" s="11" t="s">
        <v>741</v>
      </c>
      <c r="H23" s="14">
        <v>5.0199999999999996</v>
      </c>
      <c r="I23" s="109">
        <f t="shared" si="0"/>
        <v>5.0199999999999996</v>
      </c>
      <c r="J23" s="115"/>
    </row>
    <row r="24" spans="1:16" ht="288">
      <c r="A24" s="114"/>
      <c r="B24" s="107">
        <v>1</v>
      </c>
      <c r="C24" s="10" t="s">
        <v>717</v>
      </c>
      <c r="D24" s="118" t="s">
        <v>699</v>
      </c>
      <c r="E24" s="138"/>
      <c r="F24" s="139"/>
      <c r="G24" s="11" t="s">
        <v>718</v>
      </c>
      <c r="H24" s="14">
        <v>43.14</v>
      </c>
      <c r="I24" s="109">
        <f t="shared" si="0"/>
        <v>43.14</v>
      </c>
      <c r="J24" s="115"/>
    </row>
    <row r="25" spans="1:16" ht="324">
      <c r="A25" s="114"/>
      <c r="B25" s="107">
        <v>1</v>
      </c>
      <c r="C25" s="10" t="s">
        <v>719</v>
      </c>
      <c r="D25" s="118" t="s">
        <v>699</v>
      </c>
      <c r="E25" s="138"/>
      <c r="F25" s="139"/>
      <c r="G25" s="11" t="s">
        <v>720</v>
      </c>
      <c r="H25" s="14">
        <v>33.840000000000003</v>
      </c>
      <c r="I25" s="109">
        <f t="shared" si="0"/>
        <v>33.840000000000003</v>
      </c>
      <c r="J25" s="115"/>
    </row>
    <row r="26" spans="1:16" ht="324">
      <c r="A26" s="114"/>
      <c r="B26" s="107">
        <v>1</v>
      </c>
      <c r="C26" s="10" t="s">
        <v>721</v>
      </c>
      <c r="D26" s="118"/>
      <c r="E26" s="138"/>
      <c r="F26" s="139"/>
      <c r="G26" s="11" t="s">
        <v>722</v>
      </c>
      <c r="H26" s="14">
        <v>42.05</v>
      </c>
      <c r="I26" s="109">
        <f t="shared" si="0"/>
        <v>42.05</v>
      </c>
      <c r="J26" s="115"/>
    </row>
    <row r="27" spans="1:16" ht="180">
      <c r="A27" s="114"/>
      <c r="B27" s="107">
        <v>1</v>
      </c>
      <c r="C27" s="10" t="s">
        <v>723</v>
      </c>
      <c r="D27" s="118"/>
      <c r="E27" s="138"/>
      <c r="F27" s="139"/>
      <c r="G27" s="11" t="s">
        <v>724</v>
      </c>
      <c r="H27" s="14">
        <v>37.89</v>
      </c>
      <c r="I27" s="109">
        <f t="shared" si="0"/>
        <v>37.89</v>
      </c>
      <c r="J27" s="115"/>
    </row>
    <row r="28" spans="1:16" ht="216">
      <c r="A28" s="114"/>
      <c r="B28" s="107">
        <v>1</v>
      </c>
      <c r="C28" s="10" t="s">
        <v>725</v>
      </c>
      <c r="D28" s="118"/>
      <c r="E28" s="138"/>
      <c r="F28" s="139"/>
      <c r="G28" s="11" t="s">
        <v>726</v>
      </c>
      <c r="H28" s="14">
        <v>17.57</v>
      </c>
      <c r="I28" s="109">
        <f t="shared" si="0"/>
        <v>17.57</v>
      </c>
      <c r="J28" s="115"/>
    </row>
    <row r="29" spans="1:16" ht="288">
      <c r="A29" s="114"/>
      <c r="B29" s="107">
        <v>1</v>
      </c>
      <c r="C29" s="10" t="s">
        <v>727</v>
      </c>
      <c r="D29" s="118" t="s">
        <v>699</v>
      </c>
      <c r="E29" s="138"/>
      <c r="F29" s="139"/>
      <c r="G29" s="11" t="s">
        <v>728</v>
      </c>
      <c r="H29" s="14">
        <v>12.33</v>
      </c>
      <c r="I29" s="109">
        <f t="shared" si="0"/>
        <v>12.33</v>
      </c>
      <c r="J29" s="115"/>
    </row>
    <row r="30" spans="1:16" ht="168">
      <c r="A30" s="114"/>
      <c r="B30" s="107">
        <v>1</v>
      </c>
      <c r="C30" s="10" t="s">
        <v>729</v>
      </c>
      <c r="D30" s="118"/>
      <c r="E30" s="138"/>
      <c r="F30" s="139"/>
      <c r="G30" s="11" t="s">
        <v>730</v>
      </c>
      <c r="H30" s="14">
        <v>20.190000000000001</v>
      </c>
      <c r="I30" s="109">
        <f t="shared" si="0"/>
        <v>20.190000000000001</v>
      </c>
      <c r="J30" s="115"/>
    </row>
    <row r="31" spans="1:16" ht="324">
      <c r="A31" s="114"/>
      <c r="B31" s="107">
        <v>1</v>
      </c>
      <c r="C31" s="10" t="s">
        <v>731</v>
      </c>
      <c r="D31" s="118" t="s">
        <v>699</v>
      </c>
      <c r="E31" s="138"/>
      <c r="F31" s="139"/>
      <c r="G31" s="11" t="s">
        <v>742</v>
      </c>
      <c r="H31" s="14">
        <v>50.91</v>
      </c>
      <c r="I31" s="109">
        <f t="shared" si="0"/>
        <v>50.91</v>
      </c>
      <c r="J31" s="115"/>
    </row>
    <row r="32" spans="1:16" ht="240">
      <c r="A32" s="114"/>
      <c r="B32" s="107">
        <v>1</v>
      </c>
      <c r="C32" s="10" t="s">
        <v>732</v>
      </c>
      <c r="D32" s="118"/>
      <c r="E32" s="138"/>
      <c r="F32" s="139"/>
      <c r="G32" s="11" t="s">
        <v>743</v>
      </c>
      <c r="H32" s="14">
        <v>12.49</v>
      </c>
      <c r="I32" s="109">
        <f t="shared" si="0"/>
        <v>12.49</v>
      </c>
      <c r="J32" s="115"/>
    </row>
    <row r="33" spans="1:10" ht="252">
      <c r="A33" s="114"/>
      <c r="B33" s="107">
        <v>1</v>
      </c>
      <c r="C33" s="10" t="s">
        <v>733</v>
      </c>
      <c r="D33" s="118" t="s">
        <v>633</v>
      </c>
      <c r="E33" s="138"/>
      <c r="F33" s="139"/>
      <c r="G33" s="11" t="s">
        <v>744</v>
      </c>
      <c r="H33" s="14">
        <v>23.16</v>
      </c>
      <c r="I33" s="109">
        <f t="shared" si="0"/>
        <v>23.16</v>
      </c>
      <c r="J33" s="115"/>
    </row>
    <row r="34" spans="1:10" ht="324">
      <c r="A34" s="114"/>
      <c r="B34" s="107">
        <v>1</v>
      </c>
      <c r="C34" s="10" t="s">
        <v>734</v>
      </c>
      <c r="D34" s="118" t="s">
        <v>699</v>
      </c>
      <c r="E34" s="138"/>
      <c r="F34" s="139"/>
      <c r="G34" s="11" t="s">
        <v>735</v>
      </c>
      <c r="H34" s="14">
        <v>23.77</v>
      </c>
      <c r="I34" s="109">
        <f t="shared" si="0"/>
        <v>23.77</v>
      </c>
      <c r="J34" s="115"/>
    </row>
    <row r="35" spans="1:10" ht="132">
      <c r="A35" s="114"/>
      <c r="B35" s="107">
        <v>6</v>
      </c>
      <c r="C35" s="10" t="s">
        <v>736</v>
      </c>
      <c r="D35" s="118"/>
      <c r="E35" s="138"/>
      <c r="F35" s="139"/>
      <c r="G35" s="11" t="s">
        <v>737</v>
      </c>
      <c r="H35" s="14">
        <v>0.61</v>
      </c>
      <c r="I35" s="109">
        <f t="shared" si="0"/>
        <v>3.66</v>
      </c>
      <c r="J35" s="115"/>
    </row>
    <row r="36" spans="1:10" ht="168">
      <c r="A36" s="114"/>
      <c r="B36" s="107">
        <v>2</v>
      </c>
      <c r="C36" s="10" t="s">
        <v>513</v>
      </c>
      <c r="D36" s="118" t="s">
        <v>107</v>
      </c>
      <c r="E36" s="138"/>
      <c r="F36" s="139"/>
      <c r="G36" s="11" t="s">
        <v>515</v>
      </c>
      <c r="H36" s="14">
        <v>2.4</v>
      </c>
      <c r="I36" s="109">
        <f t="shared" si="0"/>
        <v>4.8</v>
      </c>
      <c r="J36" s="115"/>
    </row>
    <row r="37" spans="1:10" ht="168">
      <c r="A37" s="114"/>
      <c r="B37" s="107">
        <v>1</v>
      </c>
      <c r="C37" s="10" t="s">
        <v>513</v>
      </c>
      <c r="D37" s="118" t="s">
        <v>212</v>
      </c>
      <c r="E37" s="138"/>
      <c r="F37" s="139"/>
      <c r="G37" s="11" t="s">
        <v>515</v>
      </c>
      <c r="H37" s="14">
        <v>2.4</v>
      </c>
      <c r="I37" s="109">
        <f t="shared" si="0"/>
        <v>2.4</v>
      </c>
      <c r="J37" s="115"/>
    </row>
    <row r="38" spans="1:10" ht="336">
      <c r="A38" s="114"/>
      <c r="B38" s="108">
        <v>1</v>
      </c>
      <c r="C38" s="12" t="s">
        <v>738</v>
      </c>
      <c r="D38" s="119" t="s">
        <v>699</v>
      </c>
      <c r="E38" s="148"/>
      <c r="F38" s="149"/>
      <c r="G38" s="13" t="s">
        <v>745</v>
      </c>
      <c r="H38" s="15">
        <v>15.82</v>
      </c>
      <c r="I38" s="110">
        <f t="shared" si="0"/>
        <v>15.82</v>
      </c>
      <c r="J38" s="115"/>
    </row>
  </sheetData>
  <mergeCells count="21">
    <mergeCell ref="I10:I11"/>
    <mergeCell ref="I14:I15"/>
    <mergeCell ref="E20:F20"/>
    <mergeCell ref="E21:F21"/>
    <mergeCell ref="E22:F22"/>
    <mergeCell ref="E35:F35"/>
    <mergeCell ref="E36:F36"/>
    <mergeCell ref="E37:F37"/>
    <mergeCell ref="E38:F38"/>
    <mergeCell ref="E23:F23"/>
    <mergeCell ref="E30:F30"/>
    <mergeCell ref="E31:F31"/>
    <mergeCell ref="E32:F32"/>
    <mergeCell ref="E33:F33"/>
    <mergeCell ref="E34:F34"/>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6" t="s">
        <v>134</v>
      </c>
      <c r="C2" s="122"/>
      <c r="D2" s="122"/>
      <c r="E2" s="122"/>
      <c r="F2" s="122"/>
      <c r="G2" s="122"/>
      <c r="H2" s="122"/>
      <c r="I2" s="122"/>
      <c r="J2" s="122"/>
      <c r="K2" s="127" t="s">
        <v>140</v>
      </c>
      <c r="L2" s="115"/>
      <c r="N2">
        <v>363.37</v>
      </c>
      <c r="O2" t="s">
        <v>182</v>
      </c>
    </row>
    <row r="3" spans="1:15" ht="12.75" customHeight="1">
      <c r="A3" s="114"/>
      <c r="B3" s="123" t="s">
        <v>135</v>
      </c>
      <c r="C3" s="122"/>
      <c r="D3" s="122"/>
      <c r="E3" s="122"/>
      <c r="F3" s="122"/>
      <c r="G3" s="122"/>
      <c r="H3" s="122"/>
      <c r="I3" s="122"/>
      <c r="J3" s="122"/>
      <c r="K3" s="122"/>
      <c r="L3" s="115"/>
      <c r="N3">
        <v>363.37</v>
      </c>
      <c r="O3" t="s">
        <v>183</v>
      </c>
    </row>
    <row r="4" spans="1:15" ht="12.75" customHeight="1">
      <c r="A4" s="114"/>
      <c r="B4" s="123" t="s">
        <v>136</v>
      </c>
      <c r="C4" s="122"/>
      <c r="D4" s="122"/>
      <c r="E4" s="122"/>
      <c r="F4" s="122"/>
      <c r="G4" s="122"/>
      <c r="H4" s="122"/>
      <c r="I4" s="122"/>
      <c r="J4" s="122"/>
      <c r="K4" s="122"/>
      <c r="L4" s="115"/>
    </row>
    <row r="5" spans="1:15" ht="12.75" customHeight="1">
      <c r="A5" s="114"/>
      <c r="B5" s="123" t="s">
        <v>137</v>
      </c>
      <c r="C5" s="122"/>
      <c r="D5" s="122"/>
      <c r="E5" s="122"/>
      <c r="F5" s="122"/>
      <c r="G5" s="122"/>
      <c r="H5" s="122"/>
      <c r="I5" s="122"/>
      <c r="J5" s="122"/>
      <c r="K5" s="122"/>
      <c r="L5" s="115"/>
    </row>
    <row r="6" spans="1:15" ht="12.75" customHeight="1">
      <c r="A6" s="114"/>
      <c r="B6" s="123" t="s">
        <v>138</v>
      </c>
      <c r="C6" s="122"/>
      <c r="D6" s="122"/>
      <c r="E6" s="122"/>
      <c r="F6" s="122"/>
      <c r="G6" s="122"/>
      <c r="H6" s="122"/>
      <c r="I6" s="122"/>
      <c r="J6" s="122"/>
      <c r="K6" s="122"/>
      <c r="L6" s="115"/>
    </row>
    <row r="7" spans="1:15" ht="12.75" customHeight="1">
      <c r="A7" s="114"/>
      <c r="B7" s="123" t="s">
        <v>139</v>
      </c>
      <c r="C7" s="122"/>
      <c r="D7" s="122"/>
      <c r="E7" s="122"/>
      <c r="F7" s="122"/>
      <c r="G7" s="122"/>
      <c r="H7" s="122"/>
      <c r="I7" s="122"/>
      <c r="J7" s="122"/>
      <c r="K7" s="122"/>
      <c r="L7" s="115"/>
    </row>
    <row r="8" spans="1:15" ht="12.75" customHeight="1">
      <c r="A8" s="114"/>
      <c r="B8" s="122"/>
      <c r="C8" s="122"/>
      <c r="D8" s="122"/>
      <c r="E8" s="122"/>
      <c r="F8" s="122"/>
      <c r="G8" s="122"/>
      <c r="H8" s="122"/>
      <c r="I8" s="122"/>
      <c r="J8" s="122"/>
      <c r="K8" s="122"/>
      <c r="L8" s="115"/>
    </row>
    <row r="9" spans="1:15" ht="12.75" customHeight="1">
      <c r="A9" s="114"/>
      <c r="B9" s="101" t="s">
        <v>0</v>
      </c>
      <c r="C9" s="102"/>
      <c r="D9" s="102"/>
      <c r="E9" s="102"/>
      <c r="F9" s="103"/>
      <c r="G9" s="98"/>
      <c r="H9" s="99" t="s">
        <v>7</v>
      </c>
      <c r="I9" s="122"/>
      <c r="J9" s="122"/>
      <c r="K9" s="99" t="s">
        <v>195</v>
      </c>
      <c r="L9" s="115"/>
    </row>
    <row r="10" spans="1:15" ht="15" customHeight="1">
      <c r="A10" s="114"/>
      <c r="B10" s="114" t="s">
        <v>747</v>
      </c>
      <c r="C10" s="122"/>
      <c r="D10" s="122"/>
      <c r="E10" s="4"/>
      <c r="F10" s="115"/>
      <c r="G10" s="116"/>
      <c r="H10" s="116" t="s">
        <v>747</v>
      </c>
      <c r="I10" s="122"/>
      <c r="J10" s="122"/>
      <c r="K10" s="140">
        <f>IF(Invoice!J10&lt;&gt;"",Invoice!J10,"")</f>
        <v>51107</v>
      </c>
      <c r="L10" s="115"/>
    </row>
    <row r="11" spans="1:15" ht="12.75" customHeight="1">
      <c r="A11" s="114"/>
      <c r="B11" s="114" t="s">
        <v>748</v>
      </c>
      <c r="C11" s="122"/>
      <c r="D11" s="122"/>
      <c r="E11" s="122"/>
      <c r="F11" s="115"/>
      <c r="G11" s="116"/>
      <c r="H11" s="116" t="s">
        <v>748</v>
      </c>
      <c r="I11" s="122"/>
      <c r="J11" s="122"/>
      <c r="K11" s="141"/>
      <c r="L11" s="115"/>
    </row>
    <row r="12" spans="1:15" ht="12.75" customHeight="1">
      <c r="A12" s="114"/>
      <c r="B12" s="114" t="s">
        <v>749</v>
      </c>
      <c r="C12" s="122"/>
      <c r="D12" s="122"/>
      <c r="E12" s="122"/>
      <c r="F12" s="115"/>
      <c r="G12" s="116"/>
      <c r="H12" s="116" t="s">
        <v>749</v>
      </c>
      <c r="I12" s="122"/>
      <c r="J12" s="122"/>
      <c r="K12" s="122"/>
      <c r="L12" s="115"/>
    </row>
    <row r="13" spans="1:15" ht="12.75" customHeight="1">
      <c r="A13" s="114"/>
      <c r="B13" s="114" t="s">
        <v>750</v>
      </c>
      <c r="C13" s="122"/>
      <c r="D13" s="122"/>
      <c r="F13" s="115"/>
      <c r="G13" s="116"/>
      <c r="H13" s="116" t="s">
        <v>750</v>
      </c>
      <c r="I13" s="122"/>
      <c r="J13" s="122"/>
      <c r="K13" s="99" t="s">
        <v>11</v>
      </c>
      <c r="L13" s="115"/>
    </row>
    <row r="14" spans="1:15" ht="15" customHeight="1">
      <c r="A14" s="114"/>
      <c r="B14" s="114" t="s">
        <v>712</v>
      </c>
      <c r="C14" s="122"/>
      <c r="D14" s="122"/>
      <c r="E14" s="122"/>
      <c r="F14" s="115"/>
      <c r="G14" s="116"/>
      <c r="H14" s="116" t="s">
        <v>712</v>
      </c>
      <c r="I14" s="122"/>
      <c r="J14" s="122"/>
      <c r="K14" s="142">
        <f>Invoice!J14</f>
        <v>45159</v>
      </c>
      <c r="L14" s="115"/>
    </row>
    <row r="15" spans="1:15" ht="15" customHeight="1">
      <c r="A15" s="114"/>
      <c r="B15" s="132" t="s">
        <v>751</v>
      </c>
      <c r="C15" s="7"/>
      <c r="D15" s="7"/>
      <c r="E15" s="7"/>
      <c r="F15" s="8"/>
      <c r="G15" s="116"/>
      <c r="H15" s="133" t="s">
        <v>751</v>
      </c>
      <c r="I15" s="122"/>
      <c r="J15" s="122"/>
      <c r="K15" s="143"/>
      <c r="L15" s="115"/>
    </row>
    <row r="16" spans="1:15" ht="15" customHeight="1">
      <c r="A16" s="114"/>
      <c r="B16" s="122"/>
      <c r="C16" s="122"/>
      <c r="D16" s="122"/>
      <c r="E16" s="122"/>
      <c r="F16" s="122"/>
      <c r="G16" s="122"/>
      <c r="H16" s="122"/>
      <c r="I16" s="125" t="s">
        <v>142</v>
      </c>
      <c r="J16" s="125" t="s">
        <v>142</v>
      </c>
      <c r="K16" s="131">
        <v>39688</v>
      </c>
      <c r="L16" s="115"/>
    </row>
    <row r="17" spans="1:12" ht="12.75" customHeight="1">
      <c r="A17" s="114"/>
      <c r="B17" s="122" t="s">
        <v>713</v>
      </c>
      <c r="C17" s="122"/>
      <c r="D17" s="122"/>
      <c r="E17" s="122"/>
      <c r="F17" s="122"/>
      <c r="G17" s="122"/>
      <c r="H17" s="122"/>
      <c r="I17" s="125" t="s">
        <v>143</v>
      </c>
      <c r="J17" s="125" t="s">
        <v>143</v>
      </c>
      <c r="K17" s="131" t="str">
        <f>IF(Invoice!J17&lt;&gt;"",Invoice!J17,"")</f>
        <v>Mina</v>
      </c>
      <c r="L17" s="115"/>
    </row>
    <row r="18" spans="1:12" ht="18" customHeight="1">
      <c r="A18" s="114"/>
      <c r="B18" s="122" t="s">
        <v>714</v>
      </c>
      <c r="C18" s="122"/>
      <c r="D18" s="122"/>
      <c r="E18" s="122"/>
      <c r="F18" s="122"/>
      <c r="G18" s="122"/>
      <c r="H18" s="134" t="s">
        <v>753</v>
      </c>
      <c r="I18" s="124" t="s">
        <v>258</v>
      </c>
      <c r="J18" s="124" t="s">
        <v>258</v>
      </c>
      <c r="K18" s="104" t="s">
        <v>159</v>
      </c>
      <c r="L18" s="115"/>
    </row>
    <row r="19" spans="1:12" ht="12.75" customHeight="1">
      <c r="A19" s="114"/>
      <c r="B19" s="122"/>
      <c r="C19" s="122"/>
      <c r="D19" s="122"/>
      <c r="E19" s="122"/>
      <c r="F19" s="122"/>
      <c r="G19" s="122"/>
      <c r="H19" s="123" t="s">
        <v>754</v>
      </c>
      <c r="I19" s="122"/>
      <c r="J19" s="122"/>
      <c r="K19" s="122"/>
      <c r="L19" s="115"/>
    </row>
    <row r="20" spans="1:12" ht="12.75" customHeight="1">
      <c r="A20" s="114"/>
      <c r="B20" s="100" t="s">
        <v>198</v>
      </c>
      <c r="C20" s="100" t="s">
        <v>199</v>
      </c>
      <c r="D20" s="100" t="s">
        <v>284</v>
      </c>
      <c r="E20" s="117" t="s">
        <v>200</v>
      </c>
      <c r="F20" s="144" t="s">
        <v>201</v>
      </c>
      <c r="G20" s="145"/>
      <c r="H20" s="100" t="s">
        <v>169</v>
      </c>
      <c r="I20" s="100" t="s">
        <v>202</v>
      </c>
      <c r="J20" s="100" t="s">
        <v>202</v>
      </c>
      <c r="K20" s="100" t="s">
        <v>21</v>
      </c>
      <c r="L20" s="115"/>
    </row>
    <row r="21" spans="1:12" ht="12.75" customHeight="1">
      <c r="A21" s="114"/>
      <c r="B21" s="105"/>
      <c r="C21" s="105"/>
      <c r="D21" s="105"/>
      <c r="E21" s="106"/>
      <c r="F21" s="146"/>
      <c r="G21" s="147"/>
      <c r="H21" s="105" t="s">
        <v>141</v>
      </c>
      <c r="I21" s="105"/>
      <c r="J21" s="105"/>
      <c r="K21" s="105"/>
      <c r="L21" s="115"/>
    </row>
    <row r="22" spans="1:12" ht="36" customHeight="1">
      <c r="A22" s="114"/>
      <c r="B22" s="107">
        <f>'Tax Invoice'!D18</f>
        <v>1</v>
      </c>
      <c r="C22" s="10" t="s">
        <v>715</v>
      </c>
      <c r="D22" s="10" t="s">
        <v>715</v>
      </c>
      <c r="E22" s="118"/>
      <c r="F22" s="138"/>
      <c r="G22" s="139"/>
      <c r="H22" s="11" t="s">
        <v>740</v>
      </c>
      <c r="I22" s="14">
        <f t="shared" ref="I22:I38" si="0">ROUNDUP(J22*$N$1,2)</f>
        <v>14.33</v>
      </c>
      <c r="J22" s="14">
        <v>14.33</v>
      </c>
      <c r="K22" s="109">
        <f t="shared" ref="K22:K38" si="1">I22*B22</f>
        <v>14.33</v>
      </c>
      <c r="L22" s="115"/>
    </row>
    <row r="23" spans="1:12" ht="36" customHeight="1">
      <c r="A23" s="114"/>
      <c r="B23" s="107">
        <f>'Tax Invoice'!D19</f>
        <v>1</v>
      </c>
      <c r="C23" s="10" t="s">
        <v>716</v>
      </c>
      <c r="D23" s="10" t="s">
        <v>716</v>
      </c>
      <c r="E23" s="118"/>
      <c r="F23" s="138"/>
      <c r="G23" s="139"/>
      <c r="H23" s="11" t="s">
        <v>741</v>
      </c>
      <c r="I23" s="14">
        <f t="shared" si="0"/>
        <v>5.0199999999999996</v>
      </c>
      <c r="J23" s="14">
        <v>5.0199999999999996</v>
      </c>
      <c r="K23" s="109">
        <f t="shared" si="1"/>
        <v>5.0199999999999996</v>
      </c>
      <c r="L23" s="115"/>
    </row>
    <row r="24" spans="1:12" ht="48" customHeight="1">
      <c r="A24" s="114"/>
      <c r="B24" s="107">
        <f>'Tax Invoice'!D20</f>
        <v>1</v>
      </c>
      <c r="C24" s="10" t="s">
        <v>717</v>
      </c>
      <c r="D24" s="10" t="s">
        <v>717</v>
      </c>
      <c r="E24" s="118" t="s">
        <v>699</v>
      </c>
      <c r="F24" s="138"/>
      <c r="G24" s="139"/>
      <c r="H24" s="11" t="s">
        <v>718</v>
      </c>
      <c r="I24" s="14">
        <f t="shared" si="0"/>
        <v>43.14</v>
      </c>
      <c r="J24" s="14">
        <v>43.14</v>
      </c>
      <c r="K24" s="109">
        <f t="shared" si="1"/>
        <v>43.14</v>
      </c>
      <c r="L24" s="115"/>
    </row>
    <row r="25" spans="1:12" ht="48" customHeight="1">
      <c r="A25" s="114"/>
      <c r="B25" s="107">
        <f>'Tax Invoice'!D21</f>
        <v>1</v>
      </c>
      <c r="C25" s="10" t="s">
        <v>719</v>
      </c>
      <c r="D25" s="10" t="s">
        <v>719</v>
      </c>
      <c r="E25" s="118" t="s">
        <v>699</v>
      </c>
      <c r="F25" s="138"/>
      <c r="G25" s="139"/>
      <c r="H25" s="11" t="s">
        <v>720</v>
      </c>
      <c r="I25" s="14">
        <f t="shared" si="0"/>
        <v>33.840000000000003</v>
      </c>
      <c r="J25" s="14">
        <v>33.840000000000003</v>
      </c>
      <c r="K25" s="109">
        <f t="shared" si="1"/>
        <v>33.840000000000003</v>
      </c>
      <c r="L25" s="115"/>
    </row>
    <row r="26" spans="1:12" ht="48" customHeight="1">
      <c r="A26" s="114"/>
      <c r="B26" s="107">
        <f>'Tax Invoice'!D22</f>
        <v>1</v>
      </c>
      <c r="C26" s="10" t="s">
        <v>721</v>
      </c>
      <c r="D26" s="10" t="s">
        <v>721</v>
      </c>
      <c r="E26" s="118"/>
      <c r="F26" s="138"/>
      <c r="G26" s="139"/>
      <c r="H26" s="11" t="s">
        <v>722</v>
      </c>
      <c r="I26" s="14">
        <f t="shared" si="0"/>
        <v>42.05</v>
      </c>
      <c r="J26" s="14">
        <v>42.05</v>
      </c>
      <c r="K26" s="109">
        <f t="shared" si="1"/>
        <v>42.05</v>
      </c>
      <c r="L26" s="115"/>
    </row>
    <row r="27" spans="1:12" ht="24" customHeight="1">
      <c r="A27" s="114"/>
      <c r="B27" s="107">
        <f>'Tax Invoice'!D23</f>
        <v>1</v>
      </c>
      <c r="C27" s="10" t="s">
        <v>723</v>
      </c>
      <c r="D27" s="10" t="s">
        <v>723</v>
      </c>
      <c r="E27" s="118"/>
      <c r="F27" s="138"/>
      <c r="G27" s="139"/>
      <c r="H27" s="11" t="s">
        <v>724</v>
      </c>
      <c r="I27" s="14">
        <f t="shared" si="0"/>
        <v>37.89</v>
      </c>
      <c r="J27" s="14">
        <v>37.89</v>
      </c>
      <c r="K27" s="109">
        <f t="shared" si="1"/>
        <v>37.89</v>
      </c>
      <c r="L27" s="115"/>
    </row>
    <row r="28" spans="1:12" ht="36" customHeight="1">
      <c r="A28" s="114"/>
      <c r="B28" s="107">
        <f>'Tax Invoice'!D24</f>
        <v>1</v>
      </c>
      <c r="C28" s="10" t="s">
        <v>725</v>
      </c>
      <c r="D28" s="10" t="s">
        <v>725</v>
      </c>
      <c r="E28" s="118"/>
      <c r="F28" s="138"/>
      <c r="G28" s="139"/>
      <c r="H28" s="11" t="s">
        <v>726</v>
      </c>
      <c r="I28" s="14">
        <f t="shared" si="0"/>
        <v>17.57</v>
      </c>
      <c r="J28" s="14">
        <v>17.57</v>
      </c>
      <c r="K28" s="109">
        <f t="shared" si="1"/>
        <v>17.57</v>
      </c>
      <c r="L28" s="115"/>
    </row>
    <row r="29" spans="1:12" ht="48" customHeight="1">
      <c r="A29" s="114"/>
      <c r="B29" s="107">
        <f>'Tax Invoice'!D25</f>
        <v>1</v>
      </c>
      <c r="C29" s="10" t="s">
        <v>727</v>
      </c>
      <c r="D29" s="10" t="s">
        <v>727</v>
      </c>
      <c r="E29" s="118" t="s">
        <v>699</v>
      </c>
      <c r="F29" s="138"/>
      <c r="G29" s="139"/>
      <c r="H29" s="11" t="s">
        <v>728</v>
      </c>
      <c r="I29" s="14">
        <f t="shared" si="0"/>
        <v>12.33</v>
      </c>
      <c r="J29" s="14">
        <v>12.33</v>
      </c>
      <c r="K29" s="109">
        <f t="shared" si="1"/>
        <v>12.33</v>
      </c>
      <c r="L29" s="115"/>
    </row>
    <row r="30" spans="1:12" ht="24" customHeight="1">
      <c r="A30" s="114"/>
      <c r="B30" s="107">
        <f>'Tax Invoice'!D26</f>
        <v>1</v>
      </c>
      <c r="C30" s="10" t="s">
        <v>729</v>
      </c>
      <c r="D30" s="10" t="s">
        <v>729</v>
      </c>
      <c r="E30" s="118"/>
      <c r="F30" s="138"/>
      <c r="G30" s="139"/>
      <c r="H30" s="11" t="s">
        <v>730</v>
      </c>
      <c r="I30" s="14">
        <f t="shared" si="0"/>
        <v>20.190000000000001</v>
      </c>
      <c r="J30" s="14">
        <v>20.190000000000001</v>
      </c>
      <c r="K30" s="109">
        <f t="shared" si="1"/>
        <v>20.190000000000001</v>
      </c>
      <c r="L30" s="115"/>
    </row>
    <row r="31" spans="1:12" ht="48" customHeight="1">
      <c r="A31" s="114"/>
      <c r="B31" s="107">
        <f>'Tax Invoice'!D27</f>
        <v>1</v>
      </c>
      <c r="C31" s="10" t="s">
        <v>731</v>
      </c>
      <c r="D31" s="10" t="s">
        <v>731</v>
      </c>
      <c r="E31" s="118" t="s">
        <v>699</v>
      </c>
      <c r="F31" s="138"/>
      <c r="G31" s="139"/>
      <c r="H31" s="11" t="s">
        <v>742</v>
      </c>
      <c r="I31" s="14">
        <f t="shared" si="0"/>
        <v>50.91</v>
      </c>
      <c r="J31" s="14">
        <v>50.91</v>
      </c>
      <c r="K31" s="109">
        <f t="shared" si="1"/>
        <v>50.91</v>
      </c>
      <c r="L31" s="115"/>
    </row>
    <row r="32" spans="1:12" ht="36" customHeight="1">
      <c r="A32" s="114"/>
      <c r="B32" s="107">
        <f>'Tax Invoice'!D28</f>
        <v>1</v>
      </c>
      <c r="C32" s="10" t="s">
        <v>732</v>
      </c>
      <c r="D32" s="10" t="s">
        <v>732</v>
      </c>
      <c r="E32" s="118"/>
      <c r="F32" s="138"/>
      <c r="G32" s="139"/>
      <c r="H32" s="11" t="s">
        <v>743</v>
      </c>
      <c r="I32" s="14">
        <f t="shared" si="0"/>
        <v>12.49</v>
      </c>
      <c r="J32" s="14">
        <v>12.49</v>
      </c>
      <c r="K32" s="109">
        <f t="shared" si="1"/>
        <v>12.49</v>
      </c>
      <c r="L32" s="115"/>
    </row>
    <row r="33" spans="1:12" ht="36" customHeight="1">
      <c r="A33" s="114"/>
      <c r="B33" s="107">
        <f>'Tax Invoice'!D29</f>
        <v>1</v>
      </c>
      <c r="C33" s="10" t="s">
        <v>733</v>
      </c>
      <c r="D33" s="10" t="s">
        <v>733</v>
      </c>
      <c r="E33" s="118" t="s">
        <v>633</v>
      </c>
      <c r="F33" s="138"/>
      <c r="G33" s="139"/>
      <c r="H33" s="11" t="s">
        <v>744</v>
      </c>
      <c r="I33" s="14">
        <f t="shared" si="0"/>
        <v>23.16</v>
      </c>
      <c r="J33" s="14">
        <v>23.16</v>
      </c>
      <c r="K33" s="109">
        <f t="shared" si="1"/>
        <v>23.16</v>
      </c>
      <c r="L33" s="115"/>
    </row>
    <row r="34" spans="1:12" ht="48" customHeight="1">
      <c r="A34" s="114"/>
      <c r="B34" s="107">
        <f>'Tax Invoice'!D30</f>
        <v>1</v>
      </c>
      <c r="C34" s="10" t="s">
        <v>734</v>
      </c>
      <c r="D34" s="10" t="s">
        <v>734</v>
      </c>
      <c r="E34" s="118" t="s">
        <v>699</v>
      </c>
      <c r="F34" s="138"/>
      <c r="G34" s="139"/>
      <c r="H34" s="11" t="s">
        <v>735</v>
      </c>
      <c r="I34" s="14">
        <f t="shared" si="0"/>
        <v>23.77</v>
      </c>
      <c r="J34" s="14">
        <v>23.77</v>
      </c>
      <c r="K34" s="109">
        <f t="shared" si="1"/>
        <v>23.77</v>
      </c>
      <c r="L34" s="115"/>
    </row>
    <row r="35" spans="1:12" ht="24" customHeight="1">
      <c r="A35" s="114"/>
      <c r="B35" s="107">
        <f>'Tax Invoice'!D31</f>
        <v>6</v>
      </c>
      <c r="C35" s="10" t="s">
        <v>736</v>
      </c>
      <c r="D35" s="10" t="s">
        <v>736</v>
      </c>
      <c r="E35" s="118"/>
      <c r="F35" s="138"/>
      <c r="G35" s="139"/>
      <c r="H35" s="11" t="s">
        <v>737</v>
      </c>
      <c r="I35" s="14">
        <f t="shared" si="0"/>
        <v>0.61</v>
      </c>
      <c r="J35" s="14">
        <v>0.61</v>
      </c>
      <c r="K35" s="109">
        <f t="shared" si="1"/>
        <v>3.66</v>
      </c>
      <c r="L35" s="115"/>
    </row>
    <row r="36" spans="1:12" ht="24" customHeight="1">
      <c r="A36" s="114"/>
      <c r="B36" s="107">
        <f>'Tax Invoice'!D32</f>
        <v>2</v>
      </c>
      <c r="C36" s="10" t="s">
        <v>513</v>
      </c>
      <c r="D36" s="10" t="s">
        <v>513</v>
      </c>
      <c r="E36" s="118" t="s">
        <v>107</v>
      </c>
      <c r="F36" s="138"/>
      <c r="G36" s="139"/>
      <c r="H36" s="11" t="s">
        <v>515</v>
      </c>
      <c r="I36" s="14">
        <f t="shared" si="0"/>
        <v>2.4</v>
      </c>
      <c r="J36" s="14">
        <v>2.4</v>
      </c>
      <c r="K36" s="109">
        <f t="shared" si="1"/>
        <v>4.8</v>
      </c>
      <c r="L36" s="115"/>
    </row>
    <row r="37" spans="1:12" ht="24" customHeight="1">
      <c r="A37" s="114"/>
      <c r="B37" s="107">
        <f>'Tax Invoice'!D33</f>
        <v>1</v>
      </c>
      <c r="C37" s="10" t="s">
        <v>513</v>
      </c>
      <c r="D37" s="10" t="s">
        <v>513</v>
      </c>
      <c r="E37" s="118" t="s">
        <v>212</v>
      </c>
      <c r="F37" s="138"/>
      <c r="G37" s="139"/>
      <c r="H37" s="11" t="s">
        <v>515</v>
      </c>
      <c r="I37" s="14">
        <f t="shared" si="0"/>
        <v>2.4</v>
      </c>
      <c r="J37" s="14">
        <v>2.4</v>
      </c>
      <c r="K37" s="109">
        <f t="shared" si="1"/>
        <v>2.4</v>
      </c>
      <c r="L37" s="115"/>
    </row>
    <row r="38" spans="1:12" ht="48" customHeight="1" thickBot="1">
      <c r="A38" s="114"/>
      <c r="B38" s="108">
        <f>'Tax Invoice'!D34</f>
        <v>1</v>
      </c>
      <c r="C38" s="12" t="s">
        <v>738</v>
      </c>
      <c r="D38" s="12" t="s">
        <v>738</v>
      </c>
      <c r="E38" s="119" t="s">
        <v>699</v>
      </c>
      <c r="F38" s="148"/>
      <c r="G38" s="149"/>
      <c r="H38" s="13" t="s">
        <v>745</v>
      </c>
      <c r="I38" s="15">
        <f t="shared" si="0"/>
        <v>15.82</v>
      </c>
      <c r="J38" s="15">
        <v>15.82</v>
      </c>
      <c r="K38" s="110">
        <f t="shared" si="1"/>
        <v>15.82</v>
      </c>
      <c r="L38" s="115"/>
    </row>
    <row r="39" spans="1:12" s="2" customFormat="1" ht="14.25" thickTop="1" thickBot="1">
      <c r="A39" s="114"/>
      <c r="B39" s="136"/>
      <c r="C39" s="135"/>
      <c r="D39" s="135"/>
      <c r="E39" s="135"/>
      <c r="F39" s="135"/>
      <c r="G39" s="135"/>
      <c r="H39" s="135" t="s">
        <v>755</v>
      </c>
      <c r="I39" s="135"/>
      <c r="J39" s="135"/>
      <c r="K39" s="137"/>
      <c r="L39" s="115"/>
    </row>
    <row r="40" spans="1:12" s="2" customFormat="1" ht="13.5" thickTop="1">
      <c r="A40" s="114"/>
      <c r="B40" s="107">
        <v>10</v>
      </c>
      <c r="C40" s="10" t="s">
        <v>756</v>
      </c>
      <c r="D40" s="118" t="s">
        <v>736</v>
      </c>
      <c r="E40" s="118" t="s">
        <v>764</v>
      </c>
      <c r="F40" s="118"/>
      <c r="G40" s="120"/>
      <c r="H40" s="11" t="s">
        <v>760</v>
      </c>
      <c r="I40" s="14">
        <f t="shared" ref="I40:I43" si="2">ROUNDUP(J40*$N$1,2)</f>
        <v>1.8</v>
      </c>
      <c r="J40" s="14">
        <v>1.8</v>
      </c>
      <c r="K40" s="109">
        <f>I40*B40</f>
        <v>18</v>
      </c>
      <c r="L40" s="115"/>
    </row>
    <row r="41" spans="1:12" s="2" customFormat="1" ht="12.75">
      <c r="A41" s="114"/>
      <c r="B41" s="107">
        <v>20</v>
      </c>
      <c r="C41" s="10" t="s">
        <v>757</v>
      </c>
      <c r="D41" s="118" t="s">
        <v>513</v>
      </c>
      <c r="E41" s="118"/>
      <c r="F41" s="118"/>
      <c r="G41" s="120"/>
      <c r="H41" s="11" t="s">
        <v>761</v>
      </c>
      <c r="I41" s="14">
        <f t="shared" si="2"/>
        <v>0.03</v>
      </c>
      <c r="J41" s="14">
        <v>0.03</v>
      </c>
      <c r="K41" s="109">
        <f>I41*B41</f>
        <v>0.6</v>
      </c>
      <c r="L41" s="115"/>
    </row>
    <row r="42" spans="1:12" s="2" customFormat="1" ht="12.75">
      <c r="A42" s="114"/>
      <c r="B42" s="107">
        <v>50</v>
      </c>
      <c r="C42" s="10" t="s">
        <v>758</v>
      </c>
      <c r="D42" s="118" t="s">
        <v>513</v>
      </c>
      <c r="E42" s="118"/>
      <c r="F42" s="118"/>
      <c r="G42" s="120"/>
      <c r="H42" s="11" t="s">
        <v>762</v>
      </c>
      <c r="I42" s="14">
        <f t="shared" si="2"/>
        <v>0.03</v>
      </c>
      <c r="J42" s="14">
        <v>0.03</v>
      </c>
      <c r="K42" s="109">
        <f>I42*B42</f>
        <v>1.5</v>
      </c>
      <c r="L42" s="115"/>
    </row>
    <row r="43" spans="1:12" s="2" customFormat="1" ht="12.75">
      <c r="A43" s="114"/>
      <c r="B43" s="108">
        <v>20</v>
      </c>
      <c r="C43" s="12" t="s">
        <v>759</v>
      </c>
      <c r="D43" s="119" t="s">
        <v>738</v>
      </c>
      <c r="E43" s="119"/>
      <c r="F43" s="119"/>
      <c r="G43" s="121"/>
      <c r="H43" s="13" t="s">
        <v>763</v>
      </c>
      <c r="I43" s="15">
        <f t="shared" si="2"/>
        <v>0.06</v>
      </c>
      <c r="J43" s="15">
        <v>0.06</v>
      </c>
      <c r="K43" s="110">
        <f>I43*B43</f>
        <v>1.2</v>
      </c>
      <c r="L43" s="115"/>
    </row>
    <row r="44" spans="1:12" ht="12.75" customHeight="1">
      <c r="A44" s="114"/>
      <c r="B44" s="128">
        <f>SUM(B22:B43)</f>
        <v>123</v>
      </c>
      <c r="C44" s="128" t="s">
        <v>144</v>
      </c>
      <c r="D44" s="128"/>
      <c r="E44" s="128"/>
      <c r="F44" s="128"/>
      <c r="G44" s="128"/>
      <c r="H44" s="128"/>
      <c r="I44" s="129" t="s">
        <v>255</v>
      </c>
      <c r="J44" s="129" t="s">
        <v>255</v>
      </c>
      <c r="K44" s="130">
        <f>SUM(K22:K43)</f>
        <v>384.67</v>
      </c>
      <c r="L44" s="115"/>
    </row>
    <row r="45" spans="1:12" ht="12.75" customHeight="1">
      <c r="A45" s="114"/>
      <c r="B45" s="128"/>
      <c r="C45" s="128"/>
      <c r="D45" s="128"/>
      <c r="E45" s="128"/>
      <c r="F45" s="128"/>
      <c r="G45" s="128"/>
      <c r="H45" s="128"/>
      <c r="I45" s="129" t="s">
        <v>752</v>
      </c>
      <c r="J45" s="129" t="s">
        <v>184</v>
      </c>
      <c r="K45" s="130">
        <f>Invoice!J45</f>
        <v>0</v>
      </c>
      <c r="L45" s="115"/>
    </row>
    <row r="46" spans="1:12" ht="12.75" hidden="1" customHeight="1" outlineLevel="1">
      <c r="A46" s="114"/>
      <c r="B46" s="128"/>
      <c r="C46" s="128"/>
      <c r="D46" s="128"/>
      <c r="E46" s="128"/>
      <c r="F46" s="128"/>
      <c r="G46" s="128"/>
      <c r="H46" s="128"/>
      <c r="I46" s="129" t="s">
        <v>185</v>
      </c>
      <c r="J46" s="129" t="s">
        <v>185</v>
      </c>
      <c r="K46" s="130">
        <f>Invoice!J46</f>
        <v>0</v>
      </c>
      <c r="L46" s="115"/>
    </row>
    <row r="47" spans="1:12" ht="12.75" customHeight="1" collapsed="1">
      <c r="A47" s="114"/>
      <c r="B47" s="128"/>
      <c r="C47" s="128"/>
      <c r="D47" s="128"/>
      <c r="E47" s="128"/>
      <c r="F47" s="128"/>
      <c r="G47" s="128"/>
      <c r="H47" s="128"/>
      <c r="I47" s="129" t="s">
        <v>257</v>
      </c>
      <c r="J47" s="129" t="s">
        <v>257</v>
      </c>
      <c r="K47" s="130">
        <f>SUM(K44:K46)</f>
        <v>384.67</v>
      </c>
      <c r="L47" s="115"/>
    </row>
    <row r="48" spans="1:12" ht="12.75" customHeight="1">
      <c r="A48" s="6"/>
      <c r="B48" s="7"/>
      <c r="C48" s="7"/>
      <c r="D48" s="7"/>
      <c r="E48" s="7"/>
      <c r="F48" s="7"/>
      <c r="G48" s="7"/>
      <c r="H48" s="7" t="s">
        <v>765</v>
      </c>
      <c r="I48" s="7"/>
      <c r="J48" s="7"/>
      <c r="K48" s="7"/>
      <c r="L48" s="8"/>
    </row>
    <row r="49" ht="12.75" customHeight="1"/>
    <row r="50" ht="12.75" customHeight="1"/>
    <row r="51" ht="12.75" customHeight="1"/>
    <row r="52" ht="12.75" customHeight="1"/>
    <row r="53" ht="12.75" customHeight="1"/>
    <row r="54" ht="12.75" customHeight="1"/>
    <row r="55" ht="12.75" customHeight="1"/>
  </sheetData>
  <mergeCells count="21">
    <mergeCell ref="F20:G20"/>
    <mergeCell ref="F21:G21"/>
    <mergeCell ref="F22:G22"/>
    <mergeCell ref="K10:K11"/>
    <mergeCell ref="K14:K15"/>
    <mergeCell ref="F23:G23"/>
    <mergeCell ref="F28:G28"/>
    <mergeCell ref="F29:G29"/>
    <mergeCell ref="F26:G26"/>
    <mergeCell ref="F27:G27"/>
    <mergeCell ref="F35:G35"/>
    <mergeCell ref="F36:G36"/>
    <mergeCell ref="F37:G37"/>
    <mergeCell ref="F38:G38"/>
    <mergeCell ref="F24:G24"/>
    <mergeCell ref="F25:G25"/>
    <mergeCell ref="F33:G33"/>
    <mergeCell ref="F34:G34"/>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363.37</v>
      </c>
      <c r="O2" s="21" t="s">
        <v>259</v>
      </c>
    </row>
    <row r="3" spans="1:15" s="21" customFormat="1" ht="15" customHeight="1" thickBot="1">
      <c r="A3" s="22" t="s">
        <v>151</v>
      </c>
      <c r="G3" s="28">
        <v>45160</v>
      </c>
      <c r="H3" s="29"/>
      <c r="N3" s="21">
        <v>363.37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kj maternity</v>
      </c>
      <c r="B10" s="37"/>
      <c r="C10" s="37"/>
      <c r="D10" s="37"/>
      <c r="F10" s="38" t="str">
        <f>'Copy paste to Here'!B10</f>
        <v>kj maternity</v>
      </c>
      <c r="G10" s="39"/>
      <c r="H10" s="40"/>
      <c r="K10" s="95" t="s">
        <v>276</v>
      </c>
      <c r="L10" s="35" t="s">
        <v>276</v>
      </c>
      <c r="M10" s="21">
        <v>1</v>
      </c>
    </row>
    <row r="11" spans="1:15" s="21" customFormat="1" ht="15.75" thickBot="1">
      <c r="A11" s="41" t="str">
        <f>'Copy paste to Here'!G11</f>
        <v>lorena soto</v>
      </c>
      <c r="B11" s="42"/>
      <c r="C11" s="42"/>
      <c r="D11" s="42"/>
      <c r="F11" s="43" t="str">
        <f>'Copy paste to Here'!B11</f>
        <v>lorena soto</v>
      </c>
      <c r="G11" s="44"/>
      <c r="H11" s="45"/>
      <c r="K11" s="93" t="s">
        <v>158</v>
      </c>
      <c r="L11" s="46" t="s">
        <v>159</v>
      </c>
      <c r="M11" s="21">
        <f>VLOOKUP(G3,[1]Sheet1!$A$9:$I$7290,2,FALSE)</f>
        <v>34.96</v>
      </c>
    </row>
    <row r="12" spans="1:15" s="21" customFormat="1" ht="15.75" thickBot="1">
      <c r="A12" s="41" t="str">
        <f>'Copy paste to Here'!G12</f>
        <v>304 Splitrock St 304 Splitrock St</v>
      </c>
      <c r="B12" s="42"/>
      <c r="C12" s="42"/>
      <c r="D12" s="42"/>
      <c r="E12" s="89"/>
      <c r="F12" s="43" t="str">
        <f>'Copy paste to Here'!B12</f>
        <v>304 Splitrock St 304 Splitrock St</v>
      </c>
      <c r="G12" s="44"/>
      <c r="H12" s="45"/>
      <c r="K12" s="93" t="s">
        <v>160</v>
      </c>
      <c r="L12" s="46" t="s">
        <v>133</v>
      </c>
      <c r="M12" s="21">
        <f>VLOOKUP(G3,[1]Sheet1!$A$9:$I$7290,3,FALSE)</f>
        <v>37.93</v>
      </c>
    </row>
    <row r="13" spans="1:15" s="21" customFormat="1" ht="15.75" thickBot="1">
      <c r="A13" s="41" t="str">
        <f>'Copy paste to Here'!G13</f>
        <v>78681 Round Rock</v>
      </c>
      <c r="B13" s="42"/>
      <c r="C13" s="42"/>
      <c r="D13" s="42"/>
      <c r="E13" s="111" t="s">
        <v>159</v>
      </c>
      <c r="F13" s="43" t="str">
        <f>'Copy paste to Here'!B13</f>
        <v>78681 Round Rock</v>
      </c>
      <c r="G13" s="44"/>
      <c r="H13" s="45"/>
      <c r="K13" s="93" t="s">
        <v>161</v>
      </c>
      <c r="L13" s="46" t="s">
        <v>162</v>
      </c>
      <c r="M13" s="113">
        <f>VLOOKUP(G3,[1]Sheet1!$A$9:$I$7290,4,FALSE)</f>
        <v>44.4</v>
      </c>
    </row>
    <row r="14" spans="1:15" s="21" customFormat="1" ht="15.75" thickBot="1">
      <c r="A14" s="41" t="str">
        <f>'Copy paste to Here'!G14</f>
        <v>United States</v>
      </c>
      <c r="B14" s="42"/>
      <c r="C14" s="42"/>
      <c r="D14" s="42"/>
      <c r="E14" s="111">
        <f>VLOOKUP(J9,$L$10:$M$17,2,FALSE)</f>
        <v>34.96</v>
      </c>
      <c r="F14" s="43" t="str">
        <f>'Copy paste to Here'!B14</f>
        <v>United States</v>
      </c>
      <c r="G14" s="44"/>
      <c r="H14" s="45"/>
      <c r="K14" s="93" t="s">
        <v>163</v>
      </c>
      <c r="L14" s="46" t="s">
        <v>164</v>
      </c>
      <c r="M14" s="21">
        <f>VLOOKUP(G3,[1]Sheet1!$A$9:$I$7290,5,FALSE)</f>
        <v>22.03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25.63</v>
      </c>
    </row>
    <row r="16" spans="1:15" s="21" customFormat="1" ht="13.7" customHeight="1" thickBot="1">
      <c r="A16" s="52"/>
      <c r="K16" s="94" t="s">
        <v>167</v>
      </c>
      <c r="L16" s="51" t="s">
        <v>168</v>
      </c>
      <c r="M16" s="21">
        <f>VLOOKUP(G3,[1]Sheet1!$A$9:$I$7290,7,FALSE)</f>
        <v>20.47</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Display with 40 pcs. of clear bio flexible labrets, 16g (1.2mm) with push in 2mm flat crystal heads in assorted crystals - length 5/16'' (8mm) &amp;   &amp;  </v>
      </c>
      <c r="B18" s="57" t="str">
        <f>'Copy paste to Here'!C22</f>
        <v>BRLBIJ</v>
      </c>
      <c r="C18" s="57" t="s">
        <v>715</v>
      </c>
      <c r="D18" s="58">
        <f>Invoice!B22</f>
        <v>1</v>
      </c>
      <c r="E18" s="59">
        <f>'Shipping Invoice'!J22*$N$1</f>
        <v>14.33</v>
      </c>
      <c r="F18" s="59">
        <f>D18*E18</f>
        <v>14.33</v>
      </c>
      <c r="G18" s="60">
        <f>E18*$E$14</f>
        <v>500.97680000000003</v>
      </c>
      <c r="H18" s="61">
        <f>D18*G18</f>
        <v>500.97680000000003</v>
      </c>
    </row>
    <row r="19" spans="1:13" s="62" customFormat="1" ht="25.5">
      <c r="A19" s="112" t="str">
        <f>IF((LEN('Copy paste to Here'!G23))&gt;5,((CONCATENATE('Copy paste to Here'!G23," &amp; ",'Copy paste to Here'!D23,"  &amp;  ",'Copy paste to Here'!E23))),"Empty Cell")</f>
        <v xml:space="preserve">Board with 24 pcs. of assorted 316L steel labrets, 16g (1.2mm) with 3mm acrylic UV balls and cones - length 5/16'' (8mm) &amp;   &amp;  </v>
      </c>
      <c r="B19" s="57" t="str">
        <f>'Copy paste to Here'!C23</f>
        <v>BRLBUV3</v>
      </c>
      <c r="C19" s="57" t="s">
        <v>716</v>
      </c>
      <c r="D19" s="58">
        <f>Invoice!B23</f>
        <v>1</v>
      </c>
      <c r="E19" s="59">
        <f>'Shipping Invoice'!J23*$N$1</f>
        <v>5.0199999999999996</v>
      </c>
      <c r="F19" s="59">
        <f t="shared" ref="F19:F82" si="0">D19*E19</f>
        <v>5.0199999999999996</v>
      </c>
      <c r="G19" s="60">
        <f t="shared" ref="G19:G82" si="1">E19*$E$14</f>
        <v>175.4992</v>
      </c>
      <c r="H19" s="63">
        <f t="shared" ref="H19:H82" si="2">D19*G19</f>
        <v>175.4992</v>
      </c>
    </row>
    <row r="20" spans="1:13" s="62" customFormat="1" ht="48">
      <c r="A20" s="56" t="str">
        <f>IF((LEN('Copy paste to Here'!G24))&gt;5,((CONCATENATE('Copy paste to Here'!G24," &amp; ",'Copy paste to Here'!D24,"  &amp;  ",'Copy paste to Here'!E24))),"Empty Cell")</f>
        <v xml:space="preserve">Display with 120 pcs. of sterlling silver nose bones, 22g (0.6mm) with assorted shaped tops with a central crystal (in standard packing or in vacuum sealed packing to prevent tarnishing) &amp; Packing Option: Standard Package  &amp;  </v>
      </c>
      <c r="B20" s="57" t="str">
        <f>'Copy paste to Here'!C24</f>
        <v>BRMNB</v>
      </c>
      <c r="C20" s="57" t="s">
        <v>717</v>
      </c>
      <c r="D20" s="58">
        <f>Invoice!B24</f>
        <v>1</v>
      </c>
      <c r="E20" s="59">
        <f>'Shipping Invoice'!J24*$N$1</f>
        <v>43.14</v>
      </c>
      <c r="F20" s="59">
        <f t="shared" si="0"/>
        <v>43.14</v>
      </c>
      <c r="G20" s="60">
        <f t="shared" si="1"/>
        <v>1508.1744000000001</v>
      </c>
      <c r="H20" s="63">
        <f t="shared" si="2"/>
        <v>1508.1744000000001</v>
      </c>
    </row>
    <row r="21" spans="1:13" s="62" customFormat="1" ht="48">
      <c r="A21" s="56" t="str">
        <f>IF((LEN('Copy paste to Here'!G25))&gt;5,((CONCATENATE('Copy paste to Here'!G25," &amp; ",'Copy paste to Here'!D25,"  &amp;  ",'Copy paste to Here'!E25))),"Empty Cell")</f>
        <v xml:space="preserve">925 sterling silver nose bones, 0.6mm (22g) with 2mm and 2.5mm round crystal tops in assorted colors / 120 pcs per display (in standard packing or in vacuum sealed packing to prevent tarnishing) &amp; Packing Option: Standard Package  &amp;  </v>
      </c>
      <c r="B21" s="57" t="str">
        <f>'Copy paste to Here'!C25</f>
        <v>BRNBMM10</v>
      </c>
      <c r="C21" s="57" t="s">
        <v>719</v>
      </c>
      <c r="D21" s="58">
        <f>Invoice!B25</f>
        <v>1</v>
      </c>
      <c r="E21" s="59">
        <f>'Shipping Invoice'!J25*$N$1</f>
        <v>33.840000000000003</v>
      </c>
      <c r="F21" s="59">
        <f t="shared" si="0"/>
        <v>33.840000000000003</v>
      </c>
      <c r="G21" s="60">
        <f t="shared" si="1"/>
        <v>1183.0464000000002</v>
      </c>
      <c r="H21" s="63">
        <f t="shared" si="2"/>
        <v>1183.0464000000002</v>
      </c>
    </row>
    <row r="22" spans="1:13" s="62" customFormat="1" ht="48">
      <c r="A22" s="56" t="str">
        <f>IF((LEN('Copy paste to Here'!G26))&gt;5,((CONCATENATE('Copy paste to Here'!G26," &amp; ",'Copy paste to Here'!D26,"  &amp;  ",'Copy paste to Here'!E26))),"Empty Cell")</f>
        <v xml:space="preserve">Board with 30 pcs. of 925 silver seamless ring for septum piercings, 18g (1mm) with a prong sent 2mm CZ stone in the centre between two prong set 1.5mm stones in clear colour and an outer diameter of 10mm &amp;   &amp;  </v>
      </c>
      <c r="B22" s="57" t="str">
        <f>'Copy paste to Here'!C26</f>
        <v>BRNHM51</v>
      </c>
      <c r="C22" s="57" t="s">
        <v>721</v>
      </c>
      <c r="D22" s="58">
        <f>Invoice!B26</f>
        <v>1</v>
      </c>
      <c r="E22" s="59">
        <f>'Shipping Invoice'!J26*$N$1</f>
        <v>42.05</v>
      </c>
      <c r="F22" s="59">
        <f t="shared" si="0"/>
        <v>42.05</v>
      </c>
      <c r="G22" s="60">
        <f t="shared" si="1"/>
        <v>1470.068</v>
      </c>
      <c r="H22" s="63">
        <f t="shared" si="2"/>
        <v>1470.068</v>
      </c>
    </row>
    <row r="23" spans="1:13" s="62" customFormat="1" ht="25.5">
      <c r="A23" s="56" t="str">
        <f>IF((LEN('Copy paste to Here'!G27))&gt;5,((CONCATENATE('Copy paste to Here'!G27," &amp; ",'Copy paste to Here'!D27,"  &amp;  ",'Copy paste to Here'!E27))),"Empty Cell")</f>
        <v xml:space="preserve">Display with 120 pcs. of silver nose studs, 22g (0.6mm) with 1.5mm prong set CZ stones in assorted colors ` &amp;   &amp;  </v>
      </c>
      <c r="B23" s="57" t="str">
        <f>'Copy paste to Here'!C27</f>
        <v>BRNSZM2</v>
      </c>
      <c r="C23" s="57" t="s">
        <v>723</v>
      </c>
      <c r="D23" s="58">
        <f>Invoice!B27</f>
        <v>1</v>
      </c>
      <c r="E23" s="59">
        <f>'Shipping Invoice'!J27*$N$1</f>
        <v>37.89</v>
      </c>
      <c r="F23" s="59">
        <f t="shared" si="0"/>
        <v>37.89</v>
      </c>
      <c r="G23" s="60">
        <f t="shared" si="1"/>
        <v>1324.6344000000001</v>
      </c>
      <c r="H23" s="63">
        <f t="shared" si="2"/>
        <v>1324.6344000000001</v>
      </c>
    </row>
    <row r="24" spans="1:13" s="62" customFormat="1" ht="36">
      <c r="A24" s="56" t="str">
        <f>IF((LEN('Copy paste to Here'!G28))&gt;5,((CONCATENATE('Copy paste to Here'!G28," &amp; ",'Copy paste to Here'!D28,"  &amp;  ",'Copy paste to Here'!E28))),"Empty Cell")</f>
        <v xml:space="preserve">925 sterling silver ear studs with prong set 3mm heart shape assorted color Cubic Zirconia (CZ) stones / 12 pairs per display &amp;   &amp;  </v>
      </c>
      <c r="B24" s="57" t="str">
        <f>'Copy paste to Here'!C28</f>
        <v>BRSZH3A</v>
      </c>
      <c r="C24" s="57" t="s">
        <v>725</v>
      </c>
      <c r="D24" s="58">
        <f>Invoice!B28</f>
        <v>1</v>
      </c>
      <c r="E24" s="59">
        <f>'Shipping Invoice'!J28*$N$1</f>
        <v>17.57</v>
      </c>
      <c r="F24" s="59">
        <f t="shared" si="0"/>
        <v>17.57</v>
      </c>
      <c r="G24" s="60">
        <f t="shared" si="1"/>
        <v>614.24720000000002</v>
      </c>
      <c r="H24" s="63">
        <f t="shared" si="2"/>
        <v>614.24720000000002</v>
      </c>
    </row>
    <row r="25" spans="1:13" s="62" customFormat="1" ht="48">
      <c r="A25" s="56" t="str">
        <f>IF((LEN('Copy paste to Here'!G29))&gt;5,((CONCATENATE('Copy paste to Here'!G29," &amp; ",'Copy paste to Here'!D29,"  &amp;  ",'Copy paste to Here'!E29))),"Empty Cell")</f>
        <v xml:space="preserve">925 silver nose bones, 0.6mm (22g) with 3mm ferido glued half-ball assorted colors with resin cover, 16 pcs per box (in standard packing or in vacuum sealed packing to prevent tarnishing) &amp; Packing Option: Standard Package  &amp;  </v>
      </c>
      <c r="B25" s="57" t="str">
        <f>'Copy paste to Here'!C29</f>
        <v>BXFR16M</v>
      </c>
      <c r="C25" s="57" t="s">
        <v>727</v>
      </c>
      <c r="D25" s="58">
        <f>Invoice!B29</f>
        <v>1</v>
      </c>
      <c r="E25" s="59">
        <f>'Shipping Invoice'!J29*$N$1</f>
        <v>12.33</v>
      </c>
      <c r="F25" s="59">
        <f t="shared" si="0"/>
        <v>12.33</v>
      </c>
      <c r="G25" s="60">
        <f t="shared" si="1"/>
        <v>431.05680000000001</v>
      </c>
      <c r="H25" s="63">
        <f t="shared" si="2"/>
        <v>431.05680000000001</v>
      </c>
    </row>
    <row r="26" spans="1:13" s="62" customFormat="1" ht="25.5">
      <c r="A26" s="56" t="str">
        <f>IF((LEN('Copy paste to Here'!G30))&gt;5,((CONCATENATE('Copy paste to Here'!G30," &amp; ",'Copy paste to Here'!D30,"  &amp;  ",'Copy paste to Here'!E30))),"Empty Cell")</f>
        <v xml:space="preserve">Display with 36 pcs. of white acrylic tapers with double rubber O-rings - size 14g to 00g (1.6mm-10mm) &amp;   &amp;  </v>
      </c>
      <c r="B26" s="57" t="str">
        <f>'Copy paste to Here'!C30</f>
        <v>DAPG46B</v>
      </c>
      <c r="C26" s="57" t="s">
        <v>729</v>
      </c>
      <c r="D26" s="58">
        <f>Invoice!B30</f>
        <v>1</v>
      </c>
      <c r="E26" s="59">
        <f>'Shipping Invoice'!J30*$N$1</f>
        <v>20.190000000000001</v>
      </c>
      <c r="F26" s="59">
        <f t="shared" si="0"/>
        <v>20.190000000000001</v>
      </c>
      <c r="G26" s="60">
        <f t="shared" si="1"/>
        <v>705.84240000000011</v>
      </c>
      <c r="H26" s="63">
        <f t="shared" si="2"/>
        <v>705.84240000000011</v>
      </c>
    </row>
    <row r="27" spans="1:13" s="62" customFormat="1" ht="48">
      <c r="A27" s="56" t="str">
        <f>IF((LEN('Copy paste to Here'!G31))&gt;5,((CONCATENATE('Copy paste to Here'!G31," &amp; ",'Copy paste to Here'!D31,"  &amp;  ",'Copy paste to Here'!E31))),"Empty Cell")</f>
        <v xml:space="preserve">Display with 12 pcs. of 925 silver fake septum clickers, 18g (1mm) with Indian designs and an outer diameter of 1/2'' (12mm) (in standard packing or in vacuum sealed packing to prevent tarnishing) &amp; Packing Option: Standard Package  &amp;  </v>
      </c>
      <c r="B27" s="57" t="str">
        <f>'Copy paste to Here'!C31</f>
        <v>DNSM116</v>
      </c>
      <c r="C27" s="57" t="s">
        <v>731</v>
      </c>
      <c r="D27" s="58">
        <f>Invoice!B31</f>
        <v>1</v>
      </c>
      <c r="E27" s="59">
        <f>'Shipping Invoice'!J31*$N$1</f>
        <v>50.91</v>
      </c>
      <c r="F27" s="59">
        <f t="shared" si="0"/>
        <v>50.91</v>
      </c>
      <c r="G27" s="60">
        <f t="shared" si="1"/>
        <v>1779.8136</v>
      </c>
      <c r="H27" s="63">
        <f t="shared" si="2"/>
        <v>1779.8136</v>
      </c>
    </row>
    <row r="28" spans="1:13" s="62" customFormat="1" ht="36">
      <c r="A28" s="56" t="str">
        <f>IF((LEN('Copy paste to Here'!G32))&gt;5,((CONCATENATE('Copy paste to Here'!G32," &amp; ",'Copy paste to Here'!D32,"  &amp;  ",'Copy paste to Here'!E32))),"Empty Cell")</f>
        <v xml:space="preserve">Box with 24 pcs. of 925 silver seamless nose hoops, 22g (0.6mm) with a 1.5mm prong set round clear CZ stones - outer diameter 5/16'' &amp; 3/8'' (8mm &amp; 10mm) &amp;   &amp;  </v>
      </c>
      <c r="B28" s="57" t="str">
        <f>'Copy paste to Here'!C32</f>
        <v>DNSM150</v>
      </c>
      <c r="C28" s="57" t="s">
        <v>732</v>
      </c>
      <c r="D28" s="58">
        <f>Invoice!B32</f>
        <v>1</v>
      </c>
      <c r="E28" s="59">
        <f>'Shipping Invoice'!J32*$N$1</f>
        <v>12.49</v>
      </c>
      <c r="F28" s="59">
        <f t="shared" si="0"/>
        <v>12.49</v>
      </c>
      <c r="G28" s="60">
        <f t="shared" si="1"/>
        <v>436.65039999999999</v>
      </c>
      <c r="H28" s="63">
        <f t="shared" si="2"/>
        <v>436.65039999999999</v>
      </c>
    </row>
    <row r="29" spans="1:13" s="62" customFormat="1" ht="36">
      <c r="A29" s="56" t="str">
        <f>IF((LEN('Copy paste to Here'!G33))&gt;5,((CONCATENATE('Copy paste to Here'!G33," &amp; ",'Copy paste to Here'!D33,"  &amp;  ",'Copy paste to Here'!E33))),"Empty Cell")</f>
        <v xml:space="preserve">Box with 24 pcs. of925 silver seamless nose hoops, 22g (0.6mm) with prong set 2mm round synthetic opals - outer diameter 5/16'' &amp; 3/8'' (8mm &amp; 10mm) &amp; Color: Assorted  &amp;  </v>
      </c>
      <c r="B29" s="57" t="str">
        <f>'Copy paste to Here'!C33</f>
        <v>DNSM152</v>
      </c>
      <c r="C29" s="57" t="s">
        <v>733</v>
      </c>
      <c r="D29" s="58">
        <f>Invoice!B33</f>
        <v>1</v>
      </c>
      <c r="E29" s="59">
        <f>'Shipping Invoice'!J33*$N$1</f>
        <v>23.16</v>
      </c>
      <c r="F29" s="59">
        <f t="shared" si="0"/>
        <v>23.16</v>
      </c>
      <c r="G29" s="60">
        <f t="shared" si="1"/>
        <v>809.67360000000008</v>
      </c>
      <c r="H29" s="63">
        <f t="shared" si="2"/>
        <v>809.67360000000008</v>
      </c>
    </row>
    <row r="30" spans="1:13" s="62" customFormat="1" ht="48">
      <c r="A30" s="56" t="str">
        <f>IF((LEN('Copy paste to Here'!G34))&gt;5,((CONCATENATE('Copy paste to Here'!G34," &amp; ",'Copy paste to Here'!D34,"  &amp;  ",'Copy paste to Here'!E34))),"Empty Cell")</f>
        <v xml:space="preserve">Display box with 52 pcs. of 925 sterling silver nose bones, 22g (0.6mm) with various logo (sexy ,star, cherries, checkered, $ ) (in standard packing or in vacuum sealed packing to prevent tarnishing) &amp; Packing Option: Standard Package  &amp;  </v>
      </c>
      <c r="B30" s="57" t="str">
        <f>'Copy paste to Here'!C34</f>
        <v>NBLGX3</v>
      </c>
      <c r="C30" s="57" t="s">
        <v>734</v>
      </c>
      <c r="D30" s="58">
        <f>Invoice!B34</f>
        <v>1</v>
      </c>
      <c r="E30" s="59">
        <f>'Shipping Invoice'!J34*$N$1</f>
        <v>23.77</v>
      </c>
      <c r="F30" s="59">
        <f t="shared" si="0"/>
        <v>23.77</v>
      </c>
      <c r="G30" s="60">
        <f t="shared" si="1"/>
        <v>830.99919999999997</v>
      </c>
      <c r="H30" s="63">
        <f t="shared" si="2"/>
        <v>830.99919999999997</v>
      </c>
    </row>
    <row r="31" spans="1:13" s="62" customFormat="1" ht="24">
      <c r="A31" s="56" t="str">
        <f>IF((LEN('Copy paste to Here'!G35))&gt;5,((CONCATENATE('Copy paste to Here'!G35," &amp; ",'Copy paste to Here'!D35,"  &amp;  ",'Copy paste to Here'!E35))),"Empty Cell")</f>
        <v xml:space="preserve">Pack of 10 pcs. of 3mm high polished surgical steel balls with 1.2mm threading (16g) &amp;   &amp;  </v>
      </c>
      <c r="B31" s="57" t="str">
        <f>'Copy paste to Here'!C35</f>
        <v>XBAL3</v>
      </c>
      <c r="C31" s="57" t="s">
        <v>736</v>
      </c>
      <c r="D31" s="58">
        <f>Invoice!B35</f>
        <v>6</v>
      </c>
      <c r="E31" s="59">
        <f>'Shipping Invoice'!J35*$N$1</f>
        <v>0.61</v>
      </c>
      <c r="F31" s="59">
        <f t="shared" si="0"/>
        <v>3.66</v>
      </c>
      <c r="G31" s="60">
        <f t="shared" si="1"/>
        <v>21.325600000000001</v>
      </c>
      <c r="H31" s="63">
        <f t="shared" si="2"/>
        <v>127.95360000000001</v>
      </c>
    </row>
    <row r="32" spans="1:13" s="62" customFormat="1" ht="36">
      <c r="A32" s="56" t="str">
        <f>IF((LEN('Copy paste to Here'!G36))&gt;5,((CONCATENATE('Copy paste to Here'!G36," &amp; ",'Copy paste to Here'!D36,"  &amp;  ",'Copy paste to Here'!E36))),"Empty Cell")</f>
        <v xml:space="preserve">Pack of 10 pcs. of 3mm high polished surgical steel balls with bezel set crystal and with 0.8mm (20g) threading &amp; Crystal Color: Clear  &amp;  </v>
      </c>
      <c r="B32" s="57" t="str">
        <f>'Copy paste to Here'!C36</f>
        <v>XJB3XS</v>
      </c>
      <c r="C32" s="57" t="s">
        <v>513</v>
      </c>
      <c r="D32" s="58">
        <f>Invoice!B36</f>
        <v>2</v>
      </c>
      <c r="E32" s="59">
        <f>'Shipping Invoice'!J36*$N$1</f>
        <v>2.4</v>
      </c>
      <c r="F32" s="59">
        <f t="shared" si="0"/>
        <v>4.8</v>
      </c>
      <c r="G32" s="60">
        <f t="shared" si="1"/>
        <v>83.903999999999996</v>
      </c>
      <c r="H32" s="63">
        <f t="shared" si="2"/>
        <v>167.80799999999999</v>
      </c>
    </row>
    <row r="33" spans="1:8" s="62" customFormat="1" ht="36">
      <c r="A33" s="56" t="str">
        <f>IF((LEN('Copy paste to Here'!G37))&gt;5,((CONCATENATE('Copy paste to Here'!G37," &amp; ",'Copy paste to Here'!D37,"  &amp;  ",'Copy paste to Here'!E37))),"Empty Cell")</f>
        <v xml:space="preserve">Pack of 10 pcs. of 3mm high polished surgical steel balls with bezel set crystal and with 0.8mm (20g) threading &amp; Crystal Color: Rose  &amp;  </v>
      </c>
      <c r="B33" s="57" t="str">
        <f>'Copy paste to Here'!C37</f>
        <v>XJB3XS</v>
      </c>
      <c r="C33" s="57" t="s">
        <v>513</v>
      </c>
      <c r="D33" s="58">
        <f>Invoice!B37</f>
        <v>1</v>
      </c>
      <c r="E33" s="59">
        <f>'Shipping Invoice'!J37*$N$1</f>
        <v>2.4</v>
      </c>
      <c r="F33" s="59">
        <f t="shared" si="0"/>
        <v>2.4</v>
      </c>
      <c r="G33" s="60">
        <f t="shared" si="1"/>
        <v>83.903999999999996</v>
      </c>
      <c r="H33" s="63">
        <f t="shared" si="2"/>
        <v>83.903999999999996</v>
      </c>
    </row>
    <row r="34" spans="1:8" s="62" customFormat="1" ht="48">
      <c r="A34" s="56" t="str">
        <f>IF((LEN('Copy paste to Here'!G38))&gt;5,((CONCATENATE('Copy paste to Here'!G38," &amp; ",'Copy paste to Here'!D38,"  &amp;  ",'Copy paste to Here'!E38))),"Empty Cell")</f>
        <v xml:space="preserve">Display box with 52 pcs of 925 sterling silver ''Bend it yourself'' nose studs, 22g (0.6mm) with 2.7mm color plated heart shaped top (in standard packing or in vacuum sealed packing to prevent tarnishing) &amp; Packing Option: Standard Package  &amp;  </v>
      </c>
      <c r="B34" s="57" t="str">
        <f>'Copy paste to Here'!C38</f>
        <v>YXPHR</v>
      </c>
      <c r="C34" s="57" t="s">
        <v>738</v>
      </c>
      <c r="D34" s="58">
        <f>Invoice!B38</f>
        <v>1</v>
      </c>
      <c r="E34" s="59">
        <f>'Shipping Invoice'!J38*$N$1</f>
        <v>15.82</v>
      </c>
      <c r="F34" s="59">
        <f t="shared" si="0"/>
        <v>15.82</v>
      </c>
      <c r="G34" s="60">
        <f t="shared" si="1"/>
        <v>553.06720000000007</v>
      </c>
      <c r="H34" s="63">
        <f t="shared" si="2"/>
        <v>553.06720000000007</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363.37</v>
      </c>
      <c r="G1000" s="60"/>
      <c r="H1000" s="61">
        <f t="shared" ref="H1000:H1007" si="49">F1000*$E$14</f>
        <v>12703.415200000001</v>
      </c>
    </row>
    <row r="1001" spans="1:8" s="62" customFormat="1">
      <c r="A1001" s="56" t="str">
        <f>Invoice!H39</f>
        <v xml:space="preserve">Items added via comment field </v>
      </c>
      <c r="B1001" s="75"/>
      <c r="C1001" s="75"/>
      <c r="D1001" s="76"/>
      <c r="E1001" s="67"/>
      <c r="F1001" s="59">
        <v>21.3</v>
      </c>
      <c r="G1001" s="60"/>
      <c r="H1001" s="61">
        <f t="shared" si="49"/>
        <v>744.64800000000002</v>
      </c>
    </row>
    <row r="1002" spans="1:8" s="62" customFormat="1" hidden="1" outlineLevel="1">
      <c r="A1002" s="56" t="str">
        <f>'[2]Copy paste to Here'!T3</f>
        <v>DISCOUNT</v>
      </c>
      <c r="B1002" s="75"/>
      <c r="C1002" s="75"/>
      <c r="D1002" s="76"/>
      <c r="E1002" s="67"/>
      <c r="F1002" s="59">
        <f>Invoice!J46</f>
        <v>0</v>
      </c>
      <c r="G1002" s="60"/>
      <c r="H1002" s="61">
        <f t="shared" si="49"/>
        <v>0</v>
      </c>
    </row>
    <row r="1003" spans="1:8" s="62" customFormat="1" collapsed="1">
      <c r="A1003" s="56" t="str">
        <f>'[2]Copy paste to Here'!T4</f>
        <v>Total:</v>
      </c>
      <c r="B1003" s="75"/>
      <c r="C1003" s="75"/>
      <c r="D1003" s="76"/>
      <c r="E1003" s="67"/>
      <c r="F1003" s="59">
        <f>SUM(F1000:F1002)</f>
        <v>384.67</v>
      </c>
      <c r="G1003" s="60"/>
      <c r="H1003" s="61">
        <f t="shared" si="49"/>
        <v>13448.063200000001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12703.415200000003</v>
      </c>
    </row>
    <row r="1010" spans="1:8" s="21" customFormat="1">
      <c r="A1010" s="22"/>
      <c r="E1010" s="21" t="s">
        <v>177</v>
      </c>
      <c r="H1010" s="84">
        <f>(SUMIF($A$1000:$A$1008,"Total:",$H$1000:$H$1008))</f>
        <v>13448.063200000001</v>
      </c>
    </row>
    <row r="1011" spans="1:8" s="21" customFormat="1">
      <c r="E1011" s="21" t="s">
        <v>178</v>
      </c>
      <c r="H1011" s="85">
        <f>H1013-H1012</f>
        <v>12568.279999999999</v>
      </c>
    </row>
    <row r="1012" spans="1:8" s="21" customFormat="1">
      <c r="E1012" s="21" t="s">
        <v>179</v>
      </c>
      <c r="H1012" s="85">
        <f>ROUND((H1013*7)/107,2)</f>
        <v>879.78</v>
      </c>
    </row>
    <row r="1013" spans="1:8" s="21" customFormat="1">
      <c r="E1013" s="22" t="s">
        <v>180</v>
      </c>
      <c r="H1013" s="86">
        <f>ROUND((SUMIF($A$1000:$A$1008,"Total:",$H$1000:$H$1008)),2)</f>
        <v>13448.06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
  <sheetViews>
    <sheetView workbookViewId="0">
      <selection activeCell="A5" sqref="A5"/>
    </sheetView>
  </sheetViews>
  <sheetFormatPr defaultRowHeight="15"/>
  <sheetData>
    <row r="1" spans="1:1">
      <c r="A1" s="2" t="s">
        <v>715</v>
      </c>
    </row>
    <row r="2" spans="1:1">
      <c r="A2" s="2" t="s">
        <v>716</v>
      </c>
    </row>
    <row r="3" spans="1:1">
      <c r="A3" s="2" t="s">
        <v>717</v>
      </c>
    </row>
    <row r="4" spans="1:1">
      <c r="A4" s="2" t="s">
        <v>719</v>
      </c>
    </row>
    <row r="5" spans="1:1">
      <c r="A5" s="2" t="s">
        <v>721</v>
      </c>
    </row>
    <row r="6" spans="1:1">
      <c r="A6" s="2" t="s">
        <v>723</v>
      </c>
    </row>
    <row r="7" spans="1:1">
      <c r="A7" s="2" t="s">
        <v>725</v>
      </c>
    </row>
    <row r="8" spans="1:1">
      <c r="A8" s="2" t="s">
        <v>727</v>
      </c>
    </row>
    <row r="9" spans="1:1">
      <c r="A9" s="2" t="s">
        <v>729</v>
      </c>
    </row>
    <row r="10" spans="1:1">
      <c r="A10" s="2" t="s">
        <v>731</v>
      </c>
    </row>
    <row r="11" spans="1:1">
      <c r="A11" s="2" t="s">
        <v>732</v>
      </c>
    </row>
    <row r="12" spans="1:1">
      <c r="A12" s="2" t="s">
        <v>733</v>
      </c>
    </row>
    <row r="13" spans="1:1">
      <c r="A13" s="2" t="s">
        <v>734</v>
      </c>
    </row>
    <row r="14" spans="1:1">
      <c r="A14" s="2" t="s">
        <v>736</v>
      </c>
    </row>
    <row r="15" spans="1:1">
      <c r="A15" s="2" t="s">
        <v>513</v>
      </c>
    </row>
    <row r="16" spans="1:1">
      <c r="A16" s="2" t="s">
        <v>513</v>
      </c>
    </row>
    <row r="17" spans="1:1">
      <c r="A17" s="2" t="s">
        <v>738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2023-08-27T05:45:59Z</cp:lastPrinted>
  <dcterms:created xsi:type="dcterms:W3CDTF">2009-06-02T18:56:54Z</dcterms:created>
  <dcterms:modified xsi:type="dcterms:W3CDTF">2023-09-08T09:55:21Z</dcterms:modified>
</cp:coreProperties>
</file>