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0B0D180-4E80-4648-A916-A88D5F699F44}"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Invoice!$A$1:$K$82</definedName>
    <definedName name="_xlnm.Print_Area" localSheetId="3">'Shipping Invoice'!$A$1:$L$75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K73" i="7"/>
  <c r="E67" i="6"/>
  <c r="E65" i="6"/>
  <c r="E63" i="6"/>
  <c r="E61" i="6"/>
  <c r="E59" i="6"/>
  <c r="E57" i="6"/>
  <c r="E55" i="6"/>
  <c r="E53" i="6"/>
  <c r="E51" i="6"/>
  <c r="E49" i="6"/>
  <c r="E47" i="6"/>
  <c r="E45" i="6"/>
  <c r="E43" i="6"/>
  <c r="E41" i="6"/>
  <c r="E39" i="6"/>
  <c r="E37" i="6"/>
  <c r="E35" i="6"/>
  <c r="E33" i="6"/>
  <c r="E31" i="6"/>
  <c r="E29" i="6"/>
  <c r="E27" i="6"/>
  <c r="E25" i="6"/>
  <c r="E23" i="6"/>
  <c r="E21" i="6"/>
  <c r="E19" i="6"/>
  <c r="K14" i="7"/>
  <c r="K17" i="7"/>
  <c r="K10" i="7"/>
  <c r="I71" i="7"/>
  <c r="I68" i="7"/>
  <c r="I67" i="7"/>
  <c r="I66" i="7"/>
  <c r="I63" i="7"/>
  <c r="I62" i="7"/>
  <c r="I61" i="7"/>
  <c r="I57" i="7"/>
  <c r="I53" i="7"/>
  <c r="I52" i="7"/>
  <c r="I51" i="7"/>
  <c r="I48" i="7"/>
  <c r="I47" i="7"/>
  <c r="I46" i="7"/>
  <c r="I43" i="7"/>
  <c r="I42" i="7"/>
  <c r="I41" i="7"/>
  <c r="I37" i="7"/>
  <c r="I36" i="7"/>
  <c r="I35" i="7"/>
  <c r="I32" i="7"/>
  <c r="I31" i="7"/>
  <c r="I30" i="7"/>
  <c r="I26" i="7"/>
  <c r="I25" i="7"/>
  <c r="I24" i="7"/>
  <c r="I70" i="7"/>
  <c r="N1" i="6"/>
  <c r="E66" i="6" s="1"/>
  <c r="F1001" i="6"/>
  <c r="D67" i="6"/>
  <c r="B71" i="7" s="1"/>
  <c r="D66" i="6"/>
  <c r="B70" i="7" s="1"/>
  <c r="D65" i="6"/>
  <c r="B69" i="7" s="1"/>
  <c r="D64" i="6"/>
  <c r="B68" i="7" s="1"/>
  <c r="D63" i="6"/>
  <c r="B67" i="7" s="1"/>
  <c r="K67" i="7" s="1"/>
  <c r="D62" i="6"/>
  <c r="B66" i="7" s="1"/>
  <c r="K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K48" i="7" s="1"/>
  <c r="D43" i="6"/>
  <c r="B47" i="7" s="1"/>
  <c r="D42" i="6"/>
  <c r="B46" i="7" s="1"/>
  <c r="D41" i="6"/>
  <c r="B45" i="7" s="1"/>
  <c r="D40" i="6"/>
  <c r="B44" i="7" s="1"/>
  <c r="D39" i="6"/>
  <c r="B43" i="7" s="1"/>
  <c r="K43" i="7" s="1"/>
  <c r="D38" i="6"/>
  <c r="B42" i="7" s="1"/>
  <c r="K42" i="7" s="1"/>
  <c r="D37" i="6"/>
  <c r="B41" i="7" s="1"/>
  <c r="D36" i="6"/>
  <c r="B40" i="7" s="1"/>
  <c r="D35" i="6"/>
  <c r="B39" i="7" s="1"/>
  <c r="D34" i="6"/>
  <c r="B38" i="7" s="1"/>
  <c r="D33" i="6"/>
  <c r="B37" i="7" s="1"/>
  <c r="D32" i="6"/>
  <c r="B36" i="7" s="1"/>
  <c r="D31" i="6"/>
  <c r="B35" i="7" s="1"/>
  <c r="D30" i="6"/>
  <c r="B34" i="7" s="1"/>
  <c r="D29" i="6"/>
  <c r="B33" i="7" s="1"/>
  <c r="D28" i="6"/>
  <c r="B32" i="7" s="1"/>
  <c r="D27" i="6"/>
  <c r="B31" i="7" s="1"/>
  <c r="K31" i="7" s="1"/>
  <c r="D26" i="6"/>
  <c r="B30" i="7" s="1"/>
  <c r="D25" i="6"/>
  <c r="B29" i="7" s="1"/>
  <c r="D24" i="6"/>
  <c r="B28" i="7" s="1"/>
  <c r="D23" i="6"/>
  <c r="B27" i="7" s="1"/>
  <c r="D22" i="6"/>
  <c r="B26" i="7" s="1"/>
  <c r="D21" i="6"/>
  <c r="B25" i="7" s="1"/>
  <c r="K25" i="7" s="1"/>
  <c r="D20" i="6"/>
  <c r="B24" i="7" s="1"/>
  <c r="K24" i="7" s="1"/>
  <c r="D19" i="6"/>
  <c r="B23" i="7" s="1"/>
  <c r="D18" i="6"/>
  <c r="B22" i="7" s="1"/>
  <c r="G3" i="6"/>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K37" i="7" l="1"/>
  <c r="K30" i="7"/>
  <c r="K36" i="7"/>
  <c r="K26" i="7"/>
  <c r="J72" i="2"/>
  <c r="K61" i="7"/>
  <c r="K62" i="7"/>
  <c r="K57" i="7"/>
  <c r="K51" i="7"/>
  <c r="I27" i="7"/>
  <c r="K27" i="7" s="1"/>
  <c r="K32" i="7"/>
  <c r="I38" i="7"/>
  <c r="K38" i="7" s="1"/>
  <c r="I44" i="7"/>
  <c r="K44" i="7" s="1"/>
  <c r="I49" i="7"/>
  <c r="K49" i="7" s="1"/>
  <c r="I54" i="7"/>
  <c r="K54" i="7" s="1"/>
  <c r="I58" i="7"/>
  <c r="K58" i="7" s="1"/>
  <c r="K63" i="7"/>
  <c r="K68" i="7"/>
  <c r="K46" i="7"/>
  <c r="K52" i="7"/>
  <c r="K70" i="7"/>
  <c r="I22" i="7"/>
  <c r="I28" i="7"/>
  <c r="K28" i="7" s="1"/>
  <c r="I33" i="7"/>
  <c r="K33" i="7" s="1"/>
  <c r="I39" i="7"/>
  <c r="K39" i="7" s="1"/>
  <c r="I50" i="7"/>
  <c r="K50" i="7" s="1"/>
  <c r="I55" i="7"/>
  <c r="K55" i="7" s="1"/>
  <c r="I59" i="7"/>
  <c r="K59" i="7" s="1"/>
  <c r="I64" i="7"/>
  <c r="K64" i="7" s="1"/>
  <c r="I69" i="7"/>
  <c r="K69" i="7" s="1"/>
  <c r="K35" i="7"/>
  <c r="K41" i="7"/>
  <c r="K47" i="7"/>
  <c r="K53" i="7"/>
  <c r="K65" i="7"/>
  <c r="K71" i="7"/>
  <c r="I23" i="7"/>
  <c r="K23" i="7" s="1"/>
  <c r="I29" i="7"/>
  <c r="K29" i="7" s="1"/>
  <c r="I34" i="7"/>
  <c r="K34" i="7" s="1"/>
  <c r="I40" i="7"/>
  <c r="K40" i="7" s="1"/>
  <c r="I45" i="7"/>
  <c r="K45" i="7" s="1"/>
  <c r="I56" i="7"/>
  <c r="K56" i="7" s="1"/>
  <c r="I60" i="7"/>
  <c r="K60" i="7" s="1"/>
  <c r="I65" i="7"/>
  <c r="E20" i="6"/>
  <c r="E26" i="6"/>
  <c r="E32" i="6"/>
  <c r="E38" i="6"/>
  <c r="E44" i="6"/>
  <c r="E50" i="6"/>
  <c r="E56" i="6"/>
  <c r="E62" i="6"/>
  <c r="E22" i="6"/>
  <c r="E28" i="6"/>
  <c r="E34" i="6"/>
  <c r="E40" i="6"/>
  <c r="E46" i="6"/>
  <c r="E52" i="6"/>
  <c r="E58" i="6"/>
  <c r="E64" i="6"/>
  <c r="E18" i="6"/>
  <c r="E24" i="6"/>
  <c r="E30" i="6"/>
  <c r="E36" i="6"/>
  <c r="E42" i="6"/>
  <c r="E48" i="6"/>
  <c r="E54" i="6"/>
  <c r="E60" i="6"/>
  <c r="K22" i="7"/>
  <c r="J74" i="2"/>
  <c r="A1007" i="6"/>
  <c r="A1006" i="6"/>
  <c r="A1005" i="6"/>
  <c r="F1004" i="6"/>
  <c r="A1004" i="6"/>
  <c r="A1003" i="6"/>
  <c r="A1002" i="6"/>
  <c r="K72" i="7" l="1"/>
  <c r="K74" i="7" s="1"/>
  <c r="M11" i="6"/>
  <c r="I78"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7" i="2" s="1"/>
  <c r="I82"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80" i="2" l="1"/>
  <c r="I81" i="2"/>
  <c r="I79" i="2" s="1"/>
  <c r="H1013" i="6"/>
  <c r="H1010" i="6"/>
  <c r="H1009" i="6"/>
  <c r="H1012" i="6" l="1"/>
  <c r="H1011" i="6" s="1"/>
</calcChain>
</file>

<file path=xl/sharedStrings.xml><?xml version="1.0" encoding="utf-8"?>
<sst xmlns="http://schemas.openxmlformats.org/spreadsheetml/2006/main" count="2579" uniqueCount="805">
  <si>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</si>
  <si>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</si>
  <si>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</si>
  <si>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</si>
  <si>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</si>
  <si>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</si>
  <si>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</si>
  <si>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</si>
  <si>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</si>
  <si>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</si>
  <si>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</si>
  <si>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</si>
  <si>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</si>
  <si>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</si>
  <si>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</si>
  <si>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</si>
  <si>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</si>
  <si>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</si>
  <si>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</si>
  <si>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</si>
  <si>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</si>
  <si>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</si>
  <si>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</si>
  <si>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</si>
  <si>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</si>
  <si>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</si>
  <si>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</si>
  <si>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</si>
  <si>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</si>
  <si>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</si>
  <si>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</si>
  <si>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</si>
  <si>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</si>
  <si>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</si>
  <si>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</si>
  <si>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</si>
  <si>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</si>
  <si>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</si>
  <si>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</si>
  <si>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</si>
  <si>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</si>
  <si>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</si>
  <si>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</si>
  <si>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</si>
  <si>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</si>
  <si>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</si>
  <si>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</si>
  <si>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</si>
  <si>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</si>
  <si>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</si>
  <si>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</si>
  <si>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</si>
  <si>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</si>
  <si>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</si>
  <si>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</si>
  <si>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</si>
  <si>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</si>
  <si>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</si>
  <si>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</si>
  <si>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</si>
  <si>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</si>
  <si>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</si>
  <si>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</si>
  <si>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</si>
  <si>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</si>
  <si>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</si>
  <si>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</si>
  <si>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</si>
  <si>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</si>
  <si>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</si>
  <si>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</si>
  <si>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</si>
  <si>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</si>
  <si>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</si>
  <si>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</si>
  <si>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</si>
  <si>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</si>
  <si>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</si>
  <si>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</si>
  <si>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</si>
  <si>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</si>
  <si>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</si>
  <si>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</si>
  <si>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</si>
  <si>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</si>
  <si>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</si>
  <si>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</si>
  <si>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</si>
  <si>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</si>
  <si>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</si>
  <si>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</si>
  <si>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</si>
  <si>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</si>
  <si>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</si>
  <si>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</si>
  <si>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</si>
  <si>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</si>
  <si>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</si>
  <si>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</si>
  <si>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</si>
  <si>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</si>
  <si>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</si>
  <si>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</si>
  <si>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</si>
  <si>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</si>
  <si>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</si>
  <si>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</si>
  <si>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</si>
  <si>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</si>
  <si>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</si>
  <si>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</si>
  <si>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</si>
  <si>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</si>
  <si>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</si>
  <si>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</si>
  <si>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</si>
  <si>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</si>
  <si>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</si>
  <si>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</si>
  <si>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</si>
  <si>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</si>
  <si>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</si>
  <si>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</si>
  <si>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</si>
  <si>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</si>
  <si>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</si>
  <si>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</si>
  <si>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</si>
  <si>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</si>
  <si>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</si>
  <si>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</si>
  <si>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</si>
  <si>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</si>
  <si>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</si>
  <si>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</si>
  <si>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</si>
  <si>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</si>
  <si>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</si>
  <si>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</si>
  <si>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</si>
  <si>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</si>
  <si>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</si>
  <si>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</si>
  <si>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</si>
  <si>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</si>
  <si>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</si>
  <si>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</si>
  <si>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</si>
  <si>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</si>
  <si>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</si>
  <si>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</si>
  <si>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</si>
  <si>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</si>
  <si>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</si>
  <si>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</si>
  <si>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</si>
  <si>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</si>
  <si>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</si>
  <si>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</si>
  <si>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</si>
  <si>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</si>
  <si>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</si>
  <si>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</si>
  <si>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</si>
  <si>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</si>
  <si>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</si>
  <si>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</si>
  <si>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</si>
  <si>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</si>
  <si>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</si>
  <si>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</si>
  <si>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</si>
  <si>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</si>
  <si>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</si>
  <si>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</si>
  <si>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</si>
  <si>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</si>
  <si>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</si>
  <si>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</si>
  <si>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</si>
  <si>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</si>
  <si>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</si>
  <si>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</si>
  <si>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</si>
  <si>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</si>
  <si>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</si>
  <si>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</si>
  <si>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</si>
  <si>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</si>
  <si>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</si>
  <si>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</si>
  <si>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</si>
  <si>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</si>
  <si>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</si>
  <si>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</si>
  <si>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</si>
  <si>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</si>
  <si>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</si>
  <si>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</si>
  <si>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</si>
  <si>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</si>
  <si>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</si>
  <si>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</si>
  <si>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</si>
  <si>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</si>
  <si>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</si>
  <si>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</si>
  <si>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</si>
  <si>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</si>
  <si>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</si>
  <si>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</si>
  <si>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</si>
  <si>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</si>
  <si>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</si>
  <si>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</si>
  <si>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</si>
  <si>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</si>
  <si>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</si>
  <si>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</si>
  <si>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</si>
  <si>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</si>
  <si>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</si>
  <si>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</si>
  <si>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</si>
  <si>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</si>
  <si>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</si>
  <si>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</si>
  <si>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</si>
  <si>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</si>
  <si>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</si>
  <si>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</si>
  <si>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</si>
  <si>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</si>
  <si>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</si>
  <si>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</si>
  <si>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</si>
  <si>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</si>
  <si>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</si>
  <si>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</si>
  <si>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</si>
  <si>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</si>
  <si>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</si>
  <si>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</si>
  <si>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</si>
  <si>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</si>
  <si>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</si>
  <si>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</si>
  <si>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</si>
  <si>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</si>
  <si>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</si>
  <si>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</si>
  <si>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</si>
  <si>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</si>
  <si>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</si>
  <si>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</si>
  <si>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</si>
  <si>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</si>
  <si>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</si>
  <si>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</si>
  <si>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</si>
  <si>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</si>
  <si>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</si>
  <si>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</si>
  <si>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</si>
  <si>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</si>
  <si>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</si>
  <si>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</si>
  <si>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</si>
  <si>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</si>
  <si>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</si>
  <si>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</si>
  <si>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</si>
  <si>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</si>
  <si>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</si>
  <si>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</si>
  <si>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</si>
  <si>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</si>
  <si>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</si>
  <si>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</si>
  <si>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</si>
  <si>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</si>
  <si>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</si>
  <si>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</si>
  <si>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</si>
  <si>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</si>
  <si>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</si>
  <si>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</si>
  <si>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</si>
  <si>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</si>
  <si>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</si>
  <si>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</si>
  <si>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</si>
  <si>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</si>
  <si>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</si>
  <si>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</si>
  <si>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</si>
  <si>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</si>
  <si>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</si>
  <si>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</si>
  <si>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</si>
  <si>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</si>
  <si>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</si>
  <si>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</si>
  <si>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</si>
  <si>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</si>
  <si>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</si>
  <si>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</si>
  <si>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</si>
  <si>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</si>
  <si>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</si>
  <si>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</si>
  <si>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</si>
  <si>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</si>
  <si>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</si>
  <si>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</si>
  <si>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</si>
  <si>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</si>
  <si>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</si>
  <si>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</si>
  <si>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</si>
  <si>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</si>
  <si>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</si>
  <si>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</si>
  <si>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</si>
  <si>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</si>
  <si>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</si>
  <si>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</si>
  <si>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</si>
  <si>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</si>
  <si>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</si>
  <si>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</si>
  <si>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</si>
  <si>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</si>
  <si>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</si>
  <si>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</si>
  <si>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</si>
  <si>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</si>
  <si>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</si>
  <si>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</si>
  <si>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</si>
  <si>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</si>
  <si>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</si>
  <si>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</si>
  <si>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</si>
  <si>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</si>
  <si>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</si>
  <si>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</si>
  <si>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</si>
  <si>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</si>
  <si>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</si>
  <si>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</si>
  <si>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</si>
  <si>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</si>
  <si>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</si>
  <si>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</si>
  <si>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</si>
  <si>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</si>
  <si>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</si>
  <si>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</si>
  <si>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</si>
  <si>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</si>
  <si>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</si>
  <si>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</si>
  <si>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</si>
  <si>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</si>
  <si>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</si>
  <si>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</si>
  <si>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</si>
  <si>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</si>
  <si>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</si>
  <si>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</si>
  <si>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</si>
  <si>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</si>
  <si>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</si>
  <si>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</si>
  <si>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</si>
  <si>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</si>
  <si>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</si>
  <si>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</si>
  <si>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</si>
  <si>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</si>
  <si>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</si>
  <si>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</si>
  <si>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</si>
  <si>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</si>
  <si>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</si>
  <si>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</si>
  <si>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</si>
  <si>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</si>
  <si>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</si>
  <si>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</si>
  <si>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</si>
  <si>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</si>
  <si>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</si>
  <si>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</si>
  <si>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</si>
  <si>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</si>
  <si>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</si>
  <si>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</si>
  <si>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</si>
  <si>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</si>
  <si>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</si>
  <si>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</si>
  <si>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</si>
  <si>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</si>
  <si>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</si>
  <si>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</si>
  <si>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</si>
  <si>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</si>
  <si>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</si>
  <si>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</si>
  <si>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</si>
  <si>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</si>
  <si>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</si>
  <si>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</si>
  <si>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</si>
  <si>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</si>
  <si>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</si>
  <si>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</si>
  <si>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</si>
  <si>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</si>
  <si>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</si>
  <si>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</si>
  <si>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</si>
  <si>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</si>
  <si>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</si>
  <si>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</si>
  <si>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</si>
  <si>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</si>
  <si>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</si>
  <si>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</si>
  <si>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</si>
  <si>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</si>
  <si>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</si>
  <si>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</si>
  <si>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</si>
  <si>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</si>
  <si>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</si>
  <si>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</si>
  <si>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</si>
  <si>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</si>
  <si>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</si>
  <si>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</si>
  <si>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</si>
  <si>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</si>
  <si>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</si>
  <si>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</si>
  <si>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</si>
  <si>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</si>
  <si>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</si>
  <si>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</si>
  <si>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</si>
  <si>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</si>
  <si>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</si>
  <si>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</si>
  <si>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</si>
  <si>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</si>
  <si>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</si>
  <si>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</si>
  <si>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</si>
  <si>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</si>
  <si>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</si>
  <si>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</si>
  <si>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</si>
  <si>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</si>
  <si>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</si>
  <si>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</si>
  <si>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</si>
  <si>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</si>
  <si>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</si>
  <si>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</si>
  <si>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</si>
  <si>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</si>
  <si>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</si>
  <si>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</si>
  <si>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</si>
  <si>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</si>
  <si>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</si>
  <si>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</si>
  <si>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</si>
  <si>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</si>
  <si>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</si>
  <si>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</si>
  <si>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</si>
  <si>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</si>
  <si>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</si>
  <si>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</si>
  <si>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</si>
  <si>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</si>
  <si>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</si>
  <si>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</si>
  <si>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</si>
  <si>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</si>
  <si>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</si>
  <si>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</si>
  <si>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</si>
  <si>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</si>
  <si>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</si>
  <si>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</si>
  <si>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</si>
  <si>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</si>
  <si>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</si>
  <si>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</si>
  <si>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</si>
  <si>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</si>
  <si>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</si>
  <si>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</si>
  <si>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</si>
  <si>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</si>
  <si>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</si>
  <si>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</si>
  <si>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</si>
  <si>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</si>
  <si>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</si>
  <si>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</si>
  <si>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</si>
  <si>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</si>
  <si>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</si>
  <si>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</si>
  <si>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</si>
  <si>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</si>
  <si>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</si>
  <si>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</si>
  <si>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</si>
  <si>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</si>
  <si>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</si>
  <si>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</si>
  <si>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</si>
  <si>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</si>
  <si>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</si>
  <si>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</si>
  <si>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</si>
  <si>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</si>
  <si>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</si>
  <si>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</si>
  <si>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</si>
  <si>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</si>
  <si>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</si>
  <si>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</si>
  <si>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</si>
  <si>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</si>
  <si>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</si>
  <si>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</si>
  <si>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</si>
  <si>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</si>
  <si>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</si>
  <si>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</si>
  <si>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</si>
  <si>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</si>
  <si>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</si>
  <si>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</si>
  <si>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</si>
  <si>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</si>
  <si>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</si>
  <si>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</si>
  <si>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</si>
  <si>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</si>
  <si>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</si>
  <si>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</si>
  <si>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</si>
  <si>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</si>
  <si>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</si>
  <si>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</si>
  <si>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</si>
  <si>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</si>
  <si>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</si>
  <si>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</si>
  <si>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</si>
  <si>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</si>
  <si>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</si>
  <si>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</si>
  <si>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</si>
  <si>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</si>
  <si>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</si>
  <si>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</si>
  <si>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</si>
  <si>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</si>
  <si>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</si>
  <si>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</si>
  <si>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</si>
  <si>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</si>
  <si>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</si>
  <si>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</si>
  <si>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</si>
  <si>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</si>
  <si>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</si>
  <si>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</si>
  <si>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</si>
  <si>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</si>
  <si>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</si>
  <si>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</si>
  <si>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</si>
  <si>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</si>
  <si>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</si>
  <si>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</si>
  <si>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</si>
  <si>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</si>
  <si>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</si>
  <si>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</si>
  <si>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</si>
  <si>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</si>
  <si>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</si>
  <si>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</si>
  <si>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</si>
  <si>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</si>
  <si>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</si>
  <si>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</si>
  <si>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</si>
  <si>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</si>
  <si>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</si>
  <si>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</si>
  <si>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</si>
  <si>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</si>
  <si>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</si>
  <si>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</si>
  <si>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</si>
  <si>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</si>
  <si>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</si>
  <si>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</si>
  <si>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</si>
  <si>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</si>
  <si>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</si>
  <si>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</si>
  <si>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</si>
  <si>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</si>
  <si>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</si>
  <si>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</si>
  <si>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</si>
  <si>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</si>
  <si>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</si>
  <si>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</si>
  <si>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</si>
  <si>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</si>
  <si>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</si>
  <si>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</si>
  <si>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</si>
  <si>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</si>
  <si>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</si>
  <si>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</si>
  <si>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</si>
  <si>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</si>
  <si>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</si>
  <si>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</si>
  <si>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</si>
  <si>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</si>
  <si>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</si>
  <si>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</si>
  <si>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</si>
  <si>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</si>
  <si>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</si>
  <si>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</si>
  <si>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</si>
  <si>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</si>
  <si>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</si>
  <si>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</si>
  <si>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</si>
  <si>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</si>
  <si>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</si>
  <si>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</si>
  <si>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</si>
  <si>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</si>
  <si>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</si>
  <si>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</si>
  <si>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</si>
  <si>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</si>
  <si>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</si>
  <si>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</si>
  <si>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</si>
  <si>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</si>
  <si>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</si>
  <si>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</si>
  <si>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</si>
  <si>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</si>
  <si>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</si>
  <si>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</si>
  <si>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</si>
  <si>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</si>
  <si>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</si>
  <si>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</si>
  <si>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</si>
  <si>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</si>
  <si>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</si>
  <si>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</si>
  <si>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</si>
  <si>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</si>
  <si>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</si>
  <si>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</si>
  <si>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</si>
  <si>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</si>
  <si>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</si>
  <si>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</si>
  <si>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</si>
  <si>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</si>
  <si>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</si>
  <si>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</si>
  <si>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</si>
  <si>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</si>
  <si>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</si>
  <si>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</si>
  <si>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</si>
  <si>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</si>
  <si>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</si>
  <si>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</si>
  <si>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</si>
  <si>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</si>
  <si>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</si>
  <si>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</si>
  <si>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</si>
  <si>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</si>
  <si>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</si>
  <si>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</si>
  <si>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</si>
  <si>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</si>
  <si>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</si>
  <si>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</si>
  <si>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</si>
  <si>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</si>
  <si>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Ivan Rodriguez Martinez</t>
  </si>
  <si>
    <t>Calle Alvado 24</t>
  </si>
  <si>
    <t>03202 Elche, Alicante</t>
  </si>
  <si>
    <t>Spain</t>
  </si>
  <si>
    <t>Tel: +34 681375481</t>
  </si>
  <si>
    <t>Email: Ivanrodrimar34@gmail.com</t>
  </si>
  <si>
    <t>ABBSA</t>
  </si>
  <si>
    <t>Color: Green</t>
  </si>
  <si>
    <t>Color: Pink</t>
  </si>
  <si>
    <t>Color: Purple</t>
  </si>
  <si>
    <t>316L steel eyebrow barbell, 16g (1.2mm) with two 3mm balls</t>
  </si>
  <si>
    <t>Length: 14mm with 4mm jewel balls</t>
  </si>
  <si>
    <t>316L steel nipple barbell, 1.6mm (14g) with two forward facing 5mm or 6mm jewel balls</t>
  </si>
  <si>
    <t>Surgical steel nipple barbell, 14g (1.6mm) with two 4mm balls</t>
  </si>
  <si>
    <t>Surgical steel tongue barbell, 14g (1.6mm) with two 5mm balls</t>
  </si>
  <si>
    <t>BNB46</t>
  </si>
  <si>
    <t>316L steel belly banana, 1.6mm (14g) with upper 4mm and lower 6mm steel balls</t>
  </si>
  <si>
    <t>BNEB</t>
  </si>
  <si>
    <t>Surgical steel eyebrow banana, 16g (1.2mm) with two 3mm balls</t>
  </si>
  <si>
    <t>BNG</t>
  </si>
  <si>
    <t>Surgical Steel belly Banana, 14g (1.6mm) with an upper 5mm and a lower 8mm plain steel ball</t>
  </si>
  <si>
    <t>CBEB</t>
  </si>
  <si>
    <t>Surgical steel circular barbell, 16g (1.2mm) with two 3mm balls</t>
  </si>
  <si>
    <t>FPG</t>
  </si>
  <si>
    <t>Gauge: 4mm</t>
  </si>
  <si>
    <t>Mirror polished surgical steel screw-fit flesh tunnel</t>
  </si>
  <si>
    <t>Gauge: 6mm</t>
  </si>
  <si>
    <t>Gauge: 8mm</t>
  </si>
  <si>
    <t>Gauge: 10mm</t>
  </si>
  <si>
    <t>Gauge: 12mm</t>
  </si>
  <si>
    <t>FTPG</t>
  </si>
  <si>
    <t>Gauge: 2mm</t>
  </si>
  <si>
    <t>PVD plated surgical steel screw-fit flesh tunnel</t>
  </si>
  <si>
    <t>Gauge: 14mm</t>
  </si>
  <si>
    <t>LBTB3</t>
  </si>
  <si>
    <t>Premium PVD plated surgical steel labret, 16g (1.2mm) with a 3mm ball</t>
  </si>
  <si>
    <t>LBTC3</t>
  </si>
  <si>
    <t>Color: Gold Anodized w/ Clear crystal</t>
  </si>
  <si>
    <t>Anodized surgical steel labret, 16g (1.2mm) with a 3mm bezel set jewel ball</t>
  </si>
  <si>
    <t>High polished surgical steel nose screw, 0.8mm (20g) with 2mm ball shaped top</t>
  </si>
  <si>
    <t>Surgical steel nose screw, 20g (0.8mm) with 2mm half ball shaped round crystal top</t>
  </si>
  <si>
    <t>NSTC</t>
  </si>
  <si>
    <t>Anodized surgical steel nose screw, 20g (0.8mm) with 2mm round crystal tops</t>
  </si>
  <si>
    <t>Length: 5mm</t>
  </si>
  <si>
    <t>PVD plated surgical steel hinged segment ring, 16g (1.2mm)</t>
  </si>
  <si>
    <t>SEL20</t>
  </si>
  <si>
    <t>High polished annealed 316L steel seamless hoop ring, 20g (0.8mm)</t>
  </si>
  <si>
    <t>PVD plated annealed 316L steel seamless hoop ring, 20g (0.8mm)</t>
  </si>
  <si>
    <t>BBNP2C4</t>
  </si>
  <si>
    <t>BNEB16GX3</t>
  </si>
  <si>
    <t>FPG6</t>
  </si>
  <si>
    <t>FPG2</t>
  </si>
  <si>
    <t>FPG0</t>
  </si>
  <si>
    <t>FPG00</t>
  </si>
  <si>
    <t>FPG1/2</t>
  </si>
  <si>
    <t>FTPG12</t>
  </si>
  <si>
    <t>FTPG6</t>
  </si>
  <si>
    <t>FTPG0</t>
  </si>
  <si>
    <t>FTPG00</t>
  </si>
  <si>
    <t>FTPG1/2</t>
  </si>
  <si>
    <t>FTPG9/16</t>
  </si>
  <si>
    <t>Four Hundred One and 65 cents EUR</t>
  </si>
  <si>
    <t>Flexible acrylic tongue barbell, 14g (1.6mm) with 6mm solid colored acrylic balls - length 5/8'' (16mm)</t>
  </si>
  <si>
    <t>Leo</t>
  </si>
  <si>
    <t>NIF: E42674515</t>
  </si>
  <si>
    <t>EORI: ES74235344S</t>
  </si>
  <si>
    <t>Free Shipping to Spain via DHL due to order over 350USD:</t>
  </si>
  <si>
    <t>247-249 Tano Road, Bavornives</t>
  </si>
  <si>
    <t>High polished 316L steel seamless hoop ring, 20g (0.8mm)</t>
  </si>
  <si>
    <t>Colored 316L steel seamless hoop ring, 20g (0.8mm)</t>
  </si>
  <si>
    <t>Color: Gold Colored w/ Clear crystal</t>
  </si>
  <si>
    <t>Mirror polished steel screw-fit flesh tunnel</t>
  </si>
  <si>
    <t>Colored steel screw-fit flesh tunnel</t>
  </si>
  <si>
    <t>Colored steel labret, 16g (1.2mm) with a 3mm ball</t>
  </si>
  <si>
    <t>Colored steel labret, 16g (1.2mm) with a 3mm bezel set jewel ball</t>
  </si>
  <si>
    <t>High polished steel nose screw, 0.8mm (20g) with 2mm ball shaped top</t>
  </si>
  <si>
    <t>Colored steel nose screw, 20g (0.8mm) with 2mm round crystal tops</t>
  </si>
  <si>
    <t>Colored steel hinged segment ring, 16g (1.2mm)</t>
  </si>
  <si>
    <t>Steel nipple barbell, 14g (1.6mm) with two 4mm balls</t>
  </si>
  <si>
    <t>Steel tongue barbell, 14g (1.6mm) with two 5mm balls</t>
  </si>
  <si>
    <t>Steel eyebrow banana, 16g (1.2mm) with two 3mm balls</t>
  </si>
  <si>
    <t>Steel circular barbell, 16g (1.2mm) with two 3mm balls</t>
  </si>
  <si>
    <t>Steel labret, 16g (1.2mm) with a 3mm ball</t>
  </si>
  <si>
    <t>Steel nose screw, 20g (0.8mm) with 2mm half ball shaped round crystal top</t>
  </si>
  <si>
    <t>Steel belly banana, 14g (1.6mm) with an upper 5mm and a lower 8mm plain steel ball</t>
  </si>
  <si>
    <t>Imitation jewelry: Acrylic Tongue Barbells, Steel Eyebrow Bananas, Steel Labrets and other items as invoice attached</t>
  </si>
  <si>
    <t>Free Shipping to Spain via DHL due to order over 90EUR:</t>
  </si>
  <si>
    <t>One Hundred and 41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</si>
</sst>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6">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8"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20" xfId="0" applyFont="1" applyFill="1" applyBorder="1"/>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2" fontId="10" fillId="2" borderId="0" xfId="3" applyNumberFormat="1" applyFont="1" applyFill="1" applyAlignment="1">
      <alignment horizontal="center" vertical="center"/>
    </xf>
  </cellXfs>
  <cellStyles count="5346">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4 3 2" xfId="5344" xr:uid="{D5C39451-CE17-4DE9-AB1E-CF74EA8109B0}"/>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3 2" xfId="5345" xr:uid="{90B9BE08-4F48-453B-AF47-A933650D33CD}"/>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3" t="s">
        <v>2</v>
      </c>
      <c r="C8" s="93"/>
      <c r="D8" s="93"/>
      <c r="E8" s="93"/>
      <c r="F8" s="93"/>
      <c r="G8" s="94"/>
    </row>
    <row r="9" spans="2:7" ht="14.25">
      <c r="B9" s="143"/>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2"/>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8">
        <v>51300</v>
      </c>
      <c r="K10" s="126"/>
    </row>
    <row r="11" spans="1:11">
      <c r="A11" s="125"/>
      <c r="B11" s="125" t="s">
        <v>718</v>
      </c>
      <c r="C11" s="131"/>
      <c r="D11" s="131"/>
      <c r="E11" s="131"/>
      <c r="F11" s="126"/>
      <c r="G11" s="127"/>
      <c r="H11" s="127" t="s">
        <v>718</v>
      </c>
      <c r="I11" s="131"/>
      <c r="J11" s="149"/>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09" t="s">
        <v>781</v>
      </c>
      <c r="C14" s="131"/>
      <c r="D14" s="131"/>
      <c r="E14" s="131"/>
      <c r="F14" s="126"/>
      <c r="G14" s="127"/>
      <c r="H14" s="109" t="s">
        <v>781</v>
      </c>
      <c r="I14" s="131"/>
      <c r="J14" s="150">
        <v>45174</v>
      </c>
      <c r="K14" s="126"/>
    </row>
    <row r="15" spans="1:11" ht="15" customHeight="1">
      <c r="A15" s="125"/>
      <c r="B15" s="142" t="s">
        <v>782</v>
      </c>
      <c r="C15" s="7"/>
      <c r="D15" s="7"/>
      <c r="E15" s="7"/>
      <c r="F15" s="8"/>
      <c r="G15" s="127"/>
      <c r="H15" s="142" t="s">
        <v>782</v>
      </c>
      <c r="I15" s="131"/>
      <c r="J15" s="151"/>
      <c r="K15" s="126"/>
    </row>
    <row r="16" spans="1:11" ht="15" customHeight="1">
      <c r="A16" s="125"/>
      <c r="B16" s="131"/>
      <c r="C16" s="131"/>
      <c r="D16" s="131"/>
      <c r="E16" s="131"/>
      <c r="F16" s="131"/>
      <c r="G16" s="131"/>
      <c r="H16" s="131"/>
      <c r="I16" s="134" t="s">
        <v>147</v>
      </c>
      <c r="J16" s="140">
        <v>39853</v>
      </c>
      <c r="K16" s="126"/>
    </row>
    <row r="17" spans="1:11">
      <c r="A17" s="125"/>
      <c r="B17" s="131" t="s">
        <v>721</v>
      </c>
      <c r="C17" s="131"/>
      <c r="D17" s="131"/>
      <c r="E17" s="131"/>
      <c r="F17" s="131"/>
      <c r="G17" s="131"/>
      <c r="H17" s="131"/>
      <c r="I17" s="134" t="s">
        <v>148</v>
      </c>
      <c r="J17" s="140" t="s">
        <v>780</v>
      </c>
      <c r="K17" s="126"/>
    </row>
    <row r="18" spans="1:11" ht="18">
      <c r="A18" s="125"/>
      <c r="B18" s="131" t="s">
        <v>722</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2" t="s">
        <v>207</v>
      </c>
      <c r="G20" s="153"/>
      <c r="H20" s="111" t="s">
        <v>174</v>
      </c>
      <c r="I20" s="111" t="s">
        <v>208</v>
      </c>
      <c r="J20" s="111" t="s">
        <v>26</v>
      </c>
      <c r="K20" s="126"/>
    </row>
    <row r="21" spans="1:11">
      <c r="A21" s="125"/>
      <c r="B21" s="116"/>
      <c r="C21" s="116"/>
      <c r="D21" s="117"/>
      <c r="E21" s="117"/>
      <c r="F21" s="154"/>
      <c r="G21" s="155"/>
      <c r="H21" s="116" t="s">
        <v>146</v>
      </c>
      <c r="I21" s="116"/>
      <c r="J21" s="116"/>
      <c r="K21" s="126"/>
    </row>
    <row r="22" spans="1:11" ht="24">
      <c r="A22" s="125"/>
      <c r="B22" s="118">
        <v>5</v>
      </c>
      <c r="C22" s="10" t="s">
        <v>723</v>
      </c>
      <c r="D22" s="129" t="s">
        <v>723</v>
      </c>
      <c r="E22" s="129" t="s">
        <v>279</v>
      </c>
      <c r="F22" s="146"/>
      <c r="G22" s="147"/>
      <c r="H22" s="11" t="s">
        <v>779</v>
      </c>
      <c r="I22" s="14">
        <v>0.17</v>
      </c>
      <c r="J22" s="120">
        <f t="shared" ref="J22:J53" si="0">I22*B22</f>
        <v>0.85000000000000009</v>
      </c>
      <c r="K22" s="126"/>
    </row>
    <row r="23" spans="1:11" ht="24">
      <c r="A23" s="125"/>
      <c r="B23" s="118">
        <v>20</v>
      </c>
      <c r="C23" s="10" t="s">
        <v>723</v>
      </c>
      <c r="D23" s="129" t="s">
        <v>723</v>
      </c>
      <c r="E23" s="129" t="s">
        <v>589</v>
      </c>
      <c r="F23" s="146"/>
      <c r="G23" s="147"/>
      <c r="H23" s="11" t="s">
        <v>779</v>
      </c>
      <c r="I23" s="14">
        <v>0.17</v>
      </c>
      <c r="J23" s="120">
        <f t="shared" si="0"/>
        <v>3.4000000000000004</v>
      </c>
      <c r="K23" s="126"/>
    </row>
    <row r="24" spans="1:11" ht="24">
      <c r="A24" s="125"/>
      <c r="B24" s="118">
        <v>5</v>
      </c>
      <c r="C24" s="10" t="s">
        <v>723</v>
      </c>
      <c r="D24" s="129" t="s">
        <v>723</v>
      </c>
      <c r="E24" s="129" t="s">
        <v>724</v>
      </c>
      <c r="F24" s="146"/>
      <c r="G24" s="147"/>
      <c r="H24" s="11" t="s">
        <v>779</v>
      </c>
      <c r="I24" s="14">
        <v>0.17</v>
      </c>
      <c r="J24" s="120">
        <f t="shared" si="0"/>
        <v>0.85000000000000009</v>
      </c>
      <c r="K24" s="126"/>
    </row>
    <row r="25" spans="1:11" ht="24">
      <c r="A25" s="125"/>
      <c r="B25" s="118">
        <v>5</v>
      </c>
      <c r="C25" s="10" t="s">
        <v>723</v>
      </c>
      <c r="D25" s="129" t="s">
        <v>723</v>
      </c>
      <c r="E25" s="129" t="s">
        <v>725</v>
      </c>
      <c r="F25" s="146"/>
      <c r="G25" s="147"/>
      <c r="H25" s="11" t="s">
        <v>779</v>
      </c>
      <c r="I25" s="14">
        <v>0.17</v>
      </c>
      <c r="J25" s="120">
        <f t="shared" si="0"/>
        <v>0.85000000000000009</v>
      </c>
      <c r="K25" s="126"/>
    </row>
    <row r="26" spans="1:11" ht="24">
      <c r="A26" s="125"/>
      <c r="B26" s="118">
        <v>5</v>
      </c>
      <c r="C26" s="10" t="s">
        <v>723</v>
      </c>
      <c r="D26" s="129" t="s">
        <v>723</v>
      </c>
      <c r="E26" s="129" t="s">
        <v>726</v>
      </c>
      <c r="F26" s="146"/>
      <c r="G26" s="147"/>
      <c r="H26" s="11" t="s">
        <v>779</v>
      </c>
      <c r="I26" s="14">
        <v>0.17</v>
      </c>
      <c r="J26" s="120">
        <f t="shared" si="0"/>
        <v>0.85000000000000009</v>
      </c>
      <c r="K26" s="126"/>
    </row>
    <row r="27" spans="1:11">
      <c r="A27" s="125"/>
      <c r="B27" s="118">
        <v>200</v>
      </c>
      <c r="C27" s="10" t="s">
        <v>109</v>
      </c>
      <c r="D27" s="129" t="s">
        <v>109</v>
      </c>
      <c r="E27" s="129" t="s">
        <v>72</v>
      </c>
      <c r="F27" s="146"/>
      <c r="G27" s="147"/>
      <c r="H27" s="11" t="s">
        <v>727</v>
      </c>
      <c r="I27" s="14">
        <v>0.16</v>
      </c>
      <c r="J27" s="120">
        <f t="shared" si="0"/>
        <v>32</v>
      </c>
      <c r="K27" s="126"/>
    </row>
    <row r="28" spans="1:11">
      <c r="A28" s="125"/>
      <c r="B28" s="118">
        <v>200</v>
      </c>
      <c r="C28" s="10" t="s">
        <v>109</v>
      </c>
      <c r="D28" s="129" t="s">
        <v>109</v>
      </c>
      <c r="E28" s="129" t="s">
        <v>31</v>
      </c>
      <c r="F28" s="146"/>
      <c r="G28" s="147"/>
      <c r="H28" s="11" t="s">
        <v>727</v>
      </c>
      <c r="I28" s="14">
        <v>0.16</v>
      </c>
      <c r="J28" s="120">
        <f t="shared" si="0"/>
        <v>32</v>
      </c>
      <c r="K28" s="126"/>
    </row>
    <row r="29" spans="1:11" ht="24">
      <c r="A29" s="125"/>
      <c r="B29" s="118">
        <v>4</v>
      </c>
      <c r="C29" s="10" t="s">
        <v>105</v>
      </c>
      <c r="D29" s="129" t="s">
        <v>765</v>
      </c>
      <c r="E29" s="129" t="s">
        <v>728</v>
      </c>
      <c r="F29" s="146" t="s">
        <v>112</v>
      </c>
      <c r="G29" s="147"/>
      <c r="H29" s="11" t="s">
        <v>729</v>
      </c>
      <c r="I29" s="14">
        <v>1.01</v>
      </c>
      <c r="J29" s="120">
        <f t="shared" si="0"/>
        <v>4.04</v>
      </c>
      <c r="K29" s="126"/>
    </row>
    <row r="30" spans="1:11">
      <c r="A30" s="125"/>
      <c r="B30" s="118">
        <v>20</v>
      </c>
      <c r="C30" s="10" t="s">
        <v>27</v>
      </c>
      <c r="D30" s="129" t="s">
        <v>27</v>
      </c>
      <c r="E30" s="129" t="s">
        <v>32</v>
      </c>
      <c r="F30" s="146"/>
      <c r="G30" s="147"/>
      <c r="H30" s="11" t="s">
        <v>730</v>
      </c>
      <c r="I30" s="14">
        <v>0.19</v>
      </c>
      <c r="J30" s="120">
        <f t="shared" si="0"/>
        <v>3.8</v>
      </c>
      <c r="K30" s="126"/>
    </row>
    <row r="31" spans="1:11">
      <c r="A31" s="125"/>
      <c r="B31" s="118">
        <v>50</v>
      </c>
      <c r="C31" s="10" t="s">
        <v>27</v>
      </c>
      <c r="D31" s="129" t="s">
        <v>27</v>
      </c>
      <c r="E31" s="129" t="s">
        <v>34</v>
      </c>
      <c r="F31" s="146"/>
      <c r="G31" s="147"/>
      <c r="H31" s="11" t="s">
        <v>730</v>
      </c>
      <c r="I31" s="14">
        <v>0.19</v>
      </c>
      <c r="J31" s="120">
        <f t="shared" si="0"/>
        <v>9.5</v>
      </c>
      <c r="K31" s="126"/>
    </row>
    <row r="32" spans="1:11">
      <c r="A32" s="125"/>
      <c r="B32" s="118">
        <v>20</v>
      </c>
      <c r="C32" s="10" t="s">
        <v>48</v>
      </c>
      <c r="D32" s="129" t="s">
        <v>48</v>
      </c>
      <c r="E32" s="129" t="s">
        <v>55</v>
      </c>
      <c r="F32" s="146"/>
      <c r="G32" s="147"/>
      <c r="H32" s="11" t="s">
        <v>731</v>
      </c>
      <c r="I32" s="14">
        <v>0.19</v>
      </c>
      <c r="J32" s="120">
        <f t="shared" si="0"/>
        <v>3.8</v>
      </c>
      <c r="K32" s="126"/>
    </row>
    <row r="33" spans="1:11">
      <c r="A33" s="125"/>
      <c r="B33" s="118">
        <v>30</v>
      </c>
      <c r="C33" s="10" t="s">
        <v>48</v>
      </c>
      <c r="D33" s="129" t="s">
        <v>48</v>
      </c>
      <c r="E33" s="129" t="s">
        <v>54</v>
      </c>
      <c r="F33" s="146"/>
      <c r="G33" s="147"/>
      <c r="H33" s="11" t="s">
        <v>731</v>
      </c>
      <c r="I33" s="14">
        <v>0.19</v>
      </c>
      <c r="J33" s="120">
        <f t="shared" si="0"/>
        <v>5.7</v>
      </c>
      <c r="K33" s="126"/>
    </row>
    <row r="34" spans="1:11" ht="24">
      <c r="A34" s="125"/>
      <c r="B34" s="118">
        <v>10</v>
      </c>
      <c r="C34" s="10" t="s">
        <v>732</v>
      </c>
      <c r="D34" s="129" t="s">
        <v>732</v>
      </c>
      <c r="E34" s="129" t="s">
        <v>31</v>
      </c>
      <c r="F34" s="146"/>
      <c r="G34" s="147"/>
      <c r="H34" s="11" t="s">
        <v>733</v>
      </c>
      <c r="I34" s="14">
        <v>0.21</v>
      </c>
      <c r="J34" s="120">
        <f t="shared" si="0"/>
        <v>2.1</v>
      </c>
      <c r="K34" s="126"/>
    </row>
    <row r="35" spans="1:11" ht="24">
      <c r="A35" s="125"/>
      <c r="B35" s="118">
        <v>25</v>
      </c>
      <c r="C35" s="10" t="s">
        <v>732</v>
      </c>
      <c r="D35" s="129" t="s">
        <v>732</v>
      </c>
      <c r="E35" s="129" t="s">
        <v>33</v>
      </c>
      <c r="F35" s="146"/>
      <c r="G35" s="147"/>
      <c r="H35" s="11" t="s">
        <v>733</v>
      </c>
      <c r="I35" s="14">
        <v>0.21</v>
      </c>
      <c r="J35" s="120">
        <f t="shared" si="0"/>
        <v>5.25</v>
      </c>
      <c r="K35" s="126"/>
    </row>
    <row r="36" spans="1:11" ht="12.75" customHeight="1">
      <c r="A36" s="125"/>
      <c r="B36" s="118">
        <v>50</v>
      </c>
      <c r="C36" s="10" t="s">
        <v>734</v>
      </c>
      <c r="D36" s="129" t="s">
        <v>734</v>
      </c>
      <c r="E36" s="129" t="s">
        <v>30</v>
      </c>
      <c r="F36" s="146"/>
      <c r="G36" s="147"/>
      <c r="H36" s="11" t="s">
        <v>735</v>
      </c>
      <c r="I36" s="14">
        <v>0.16</v>
      </c>
      <c r="J36" s="120">
        <f t="shared" si="0"/>
        <v>8</v>
      </c>
      <c r="K36" s="126"/>
    </row>
    <row r="37" spans="1:11" ht="12.75" customHeight="1">
      <c r="A37" s="125"/>
      <c r="B37" s="118">
        <v>40</v>
      </c>
      <c r="C37" s="10" t="s">
        <v>734</v>
      </c>
      <c r="D37" s="129" t="s">
        <v>734</v>
      </c>
      <c r="E37" s="129" t="s">
        <v>31</v>
      </c>
      <c r="F37" s="146"/>
      <c r="G37" s="147"/>
      <c r="H37" s="11" t="s">
        <v>735</v>
      </c>
      <c r="I37" s="14">
        <v>0.16</v>
      </c>
      <c r="J37" s="120">
        <f t="shared" si="0"/>
        <v>6.4</v>
      </c>
      <c r="K37" s="126"/>
    </row>
    <row r="38" spans="1:11" ht="12.75" customHeight="1">
      <c r="A38" s="125"/>
      <c r="B38" s="118">
        <v>30</v>
      </c>
      <c r="C38" s="10" t="s">
        <v>734</v>
      </c>
      <c r="D38" s="129" t="s">
        <v>734</v>
      </c>
      <c r="E38" s="129" t="s">
        <v>32</v>
      </c>
      <c r="F38" s="146"/>
      <c r="G38" s="147"/>
      <c r="H38" s="11" t="s">
        <v>735</v>
      </c>
      <c r="I38" s="14">
        <v>0.16</v>
      </c>
      <c r="J38" s="120">
        <f t="shared" si="0"/>
        <v>4.8</v>
      </c>
      <c r="K38" s="126"/>
    </row>
    <row r="39" spans="1:11" ht="12.75" customHeight="1">
      <c r="A39" s="125"/>
      <c r="B39" s="118">
        <v>15</v>
      </c>
      <c r="C39" s="10" t="s">
        <v>734</v>
      </c>
      <c r="D39" s="129" t="s">
        <v>766</v>
      </c>
      <c r="E39" s="129" t="s">
        <v>33</v>
      </c>
      <c r="F39" s="146"/>
      <c r="G39" s="147"/>
      <c r="H39" s="11" t="s">
        <v>735</v>
      </c>
      <c r="I39" s="14">
        <v>0.19</v>
      </c>
      <c r="J39" s="120">
        <f t="shared" si="0"/>
        <v>2.85</v>
      </c>
      <c r="K39" s="126"/>
    </row>
    <row r="40" spans="1:11" ht="24">
      <c r="A40" s="125"/>
      <c r="B40" s="118">
        <v>25</v>
      </c>
      <c r="C40" s="10" t="s">
        <v>736</v>
      </c>
      <c r="D40" s="129" t="s">
        <v>736</v>
      </c>
      <c r="E40" s="129" t="s">
        <v>33</v>
      </c>
      <c r="F40" s="146"/>
      <c r="G40" s="147"/>
      <c r="H40" s="11" t="s">
        <v>737</v>
      </c>
      <c r="I40" s="14">
        <v>0.25</v>
      </c>
      <c r="J40" s="120">
        <f t="shared" si="0"/>
        <v>6.25</v>
      </c>
      <c r="K40" s="126"/>
    </row>
    <row r="41" spans="1:11" ht="14.25" customHeight="1">
      <c r="A41" s="125"/>
      <c r="B41" s="118">
        <v>30</v>
      </c>
      <c r="C41" s="10" t="s">
        <v>738</v>
      </c>
      <c r="D41" s="129" t="s">
        <v>738</v>
      </c>
      <c r="E41" s="129" t="s">
        <v>31</v>
      </c>
      <c r="F41" s="146"/>
      <c r="G41" s="147"/>
      <c r="H41" s="11" t="s">
        <v>739</v>
      </c>
      <c r="I41" s="14">
        <v>0.23</v>
      </c>
      <c r="J41" s="120">
        <f t="shared" si="0"/>
        <v>6.9</v>
      </c>
      <c r="K41" s="126"/>
    </row>
    <row r="42" spans="1:11">
      <c r="A42" s="125"/>
      <c r="B42" s="118">
        <v>3</v>
      </c>
      <c r="C42" s="10" t="s">
        <v>740</v>
      </c>
      <c r="D42" s="129" t="s">
        <v>767</v>
      </c>
      <c r="E42" s="129" t="s">
        <v>741</v>
      </c>
      <c r="F42" s="146"/>
      <c r="G42" s="147"/>
      <c r="H42" s="11" t="s">
        <v>742</v>
      </c>
      <c r="I42" s="14">
        <v>1.55</v>
      </c>
      <c r="J42" s="120">
        <f t="shared" si="0"/>
        <v>4.6500000000000004</v>
      </c>
      <c r="K42" s="126"/>
    </row>
    <row r="43" spans="1:11">
      <c r="A43" s="125"/>
      <c r="B43" s="118">
        <v>3</v>
      </c>
      <c r="C43" s="10" t="s">
        <v>740</v>
      </c>
      <c r="D43" s="129" t="s">
        <v>768</v>
      </c>
      <c r="E43" s="129" t="s">
        <v>743</v>
      </c>
      <c r="F43" s="146"/>
      <c r="G43" s="147"/>
      <c r="H43" s="11" t="s">
        <v>742</v>
      </c>
      <c r="I43" s="14">
        <v>1.55</v>
      </c>
      <c r="J43" s="120">
        <f t="shared" si="0"/>
        <v>4.6500000000000004</v>
      </c>
      <c r="K43" s="126"/>
    </row>
    <row r="44" spans="1:11">
      <c r="A44" s="125"/>
      <c r="B44" s="118">
        <v>1</v>
      </c>
      <c r="C44" s="10" t="s">
        <v>740</v>
      </c>
      <c r="D44" s="129" t="s">
        <v>769</v>
      </c>
      <c r="E44" s="129" t="s">
        <v>744</v>
      </c>
      <c r="F44" s="146"/>
      <c r="G44" s="147"/>
      <c r="H44" s="11" t="s">
        <v>742</v>
      </c>
      <c r="I44" s="14">
        <v>1.7</v>
      </c>
      <c r="J44" s="120">
        <f t="shared" si="0"/>
        <v>1.7</v>
      </c>
      <c r="K44" s="126"/>
    </row>
    <row r="45" spans="1:11">
      <c r="A45" s="125"/>
      <c r="B45" s="118">
        <v>4</v>
      </c>
      <c r="C45" s="10" t="s">
        <v>740</v>
      </c>
      <c r="D45" s="129" t="s">
        <v>770</v>
      </c>
      <c r="E45" s="129" t="s">
        <v>745</v>
      </c>
      <c r="F45" s="146"/>
      <c r="G45" s="147"/>
      <c r="H45" s="11" t="s">
        <v>742</v>
      </c>
      <c r="I45" s="14">
        <v>1.94</v>
      </c>
      <c r="J45" s="120">
        <f t="shared" si="0"/>
        <v>7.76</v>
      </c>
      <c r="K45" s="126"/>
    </row>
    <row r="46" spans="1:11">
      <c r="A46" s="125"/>
      <c r="B46" s="118">
        <v>3</v>
      </c>
      <c r="C46" s="10" t="s">
        <v>740</v>
      </c>
      <c r="D46" s="129" t="s">
        <v>771</v>
      </c>
      <c r="E46" s="129" t="s">
        <v>746</v>
      </c>
      <c r="F46" s="146"/>
      <c r="G46" s="147"/>
      <c r="H46" s="11" t="s">
        <v>742</v>
      </c>
      <c r="I46" s="14">
        <v>2.1800000000000002</v>
      </c>
      <c r="J46" s="120">
        <f t="shared" si="0"/>
        <v>6.5400000000000009</v>
      </c>
      <c r="K46" s="126"/>
    </row>
    <row r="47" spans="1:11">
      <c r="A47" s="125"/>
      <c r="B47" s="118">
        <v>2</v>
      </c>
      <c r="C47" s="10" t="s">
        <v>747</v>
      </c>
      <c r="D47" s="129" t="s">
        <v>772</v>
      </c>
      <c r="E47" s="129" t="s">
        <v>748</v>
      </c>
      <c r="F47" s="146" t="s">
        <v>279</v>
      </c>
      <c r="G47" s="147"/>
      <c r="H47" s="11" t="s">
        <v>749</v>
      </c>
      <c r="I47" s="14">
        <v>2.23</v>
      </c>
      <c r="J47" s="120">
        <f t="shared" si="0"/>
        <v>4.46</v>
      </c>
      <c r="K47" s="126"/>
    </row>
    <row r="48" spans="1:11">
      <c r="A48" s="125"/>
      <c r="B48" s="118">
        <v>2</v>
      </c>
      <c r="C48" s="10" t="s">
        <v>747</v>
      </c>
      <c r="D48" s="129" t="s">
        <v>773</v>
      </c>
      <c r="E48" s="129" t="s">
        <v>741</v>
      </c>
      <c r="F48" s="146" t="s">
        <v>279</v>
      </c>
      <c r="G48" s="147"/>
      <c r="H48" s="11" t="s">
        <v>749</v>
      </c>
      <c r="I48" s="14">
        <v>2.52</v>
      </c>
      <c r="J48" s="120">
        <f t="shared" si="0"/>
        <v>5.04</v>
      </c>
      <c r="K48" s="126"/>
    </row>
    <row r="49" spans="1:11">
      <c r="A49" s="125"/>
      <c r="B49" s="118">
        <v>2</v>
      </c>
      <c r="C49" s="10" t="s">
        <v>747</v>
      </c>
      <c r="D49" s="129" t="s">
        <v>774</v>
      </c>
      <c r="E49" s="129" t="s">
        <v>744</v>
      </c>
      <c r="F49" s="146" t="s">
        <v>279</v>
      </c>
      <c r="G49" s="147"/>
      <c r="H49" s="11" t="s">
        <v>749</v>
      </c>
      <c r="I49" s="14">
        <v>3.01</v>
      </c>
      <c r="J49" s="120">
        <f t="shared" si="0"/>
        <v>6.02</v>
      </c>
      <c r="K49" s="126"/>
    </row>
    <row r="50" spans="1:11">
      <c r="A50" s="125"/>
      <c r="B50" s="118">
        <v>2</v>
      </c>
      <c r="C50" s="10" t="s">
        <v>747</v>
      </c>
      <c r="D50" s="129" t="s">
        <v>775</v>
      </c>
      <c r="E50" s="129" t="s">
        <v>745</v>
      </c>
      <c r="F50" s="146" t="s">
        <v>279</v>
      </c>
      <c r="G50" s="147"/>
      <c r="H50" s="11" t="s">
        <v>749</v>
      </c>
      <c r="I50" s="14">
        <v>3.26</v>
      </c>
      <c r="J50" s="120">
        <f t="shared" si="0"/>
        <v>6.52</v>
      </c>
      <c r="K50" s="126"/>
    </row>
    <row r="51" spans="1:11">
      <c r="A51" s="125"/>
      <c r="B51" s="118">
        <v>2</v>
      </c>
      <c r="C51" s="10" t="s">
        <v>747</v>
      </c>
      <c r="D51" s="129" t="s">
        <v>776</v>
      </c>
      <c r="E51" s="129" t="s">
        <v>746</v>
      </c>
      <c r="F51" s="146" t="s">
        <v>279</v>
      </c>
      <c r="G51" s="147"/>
      <c r="H51" s="11" t="s">
        <v>749</v>
      </c>
      <c r="I51" s="14">
        <v>3.55</v>
      </c>
      <c r="J51" s="120">
        <f t="shared" si="0"/>
        <v>7.1</v>
      </c>
      <c r="K51" s="126"/>
    </row>
    <row r="52" spans="1:11">
      <c r="A52" s="125"/>
      <c r="B52" s="118">
        <v>2</v>
      </c>
      <c r="C52" s="10" t="s">
        <v>747</v>
      </c>
      <c r="D52" s="129" t="s">
        <v>777</v>
      </c>
      <c r="E52" s="129" t="s">
        <v>750</v>
      </c>
      <c r="F52" s="146" t="s">
        <v>279</v>
      </c>
      <c r="G52" s="147"/>
      <c r="H52" s="11" t="s">
        <v>749</v>
      </c>
      <c r="I52" s="14">
        <v>3.74</v>
      </c>
      <c r="J52" s="120">
        <f t="shared" si="0"/>
        <v>7.48</v>
      </c>
      <c r="K52" s="126"/>
    </row>
    <row r="53" spans="1:11">
      <c r="A53" s="125"/>
      <c r="B53" s="118">
        <v>150</v>
      </c>
      <c r="C53" s="10" t="s">
        <v>662</v>
      </c>
      <c r="D53" s="129" t="s">
        <v>662</v>
      </c>
      <c r="E53" s="129" t="s">
        <v>72</v>
      </c>
      <c r="F53" s="146"/>
      <c r="G53" s="147"/>
      <c r="H53" s="11" t="s">
        <v>664</v>
      </c>
      <c r="I53" s="14">
        <v>0.17</v>
      </c>
      <c r="J53" s="120">
        <f t="shared" si="0"/>
        <v>25.500000000000004</v>
      </c>
      <c r="K53" s="126"/>
    </row>
    <row r="54" spans="1:11" ht="24">
      <c r="A54" s="125"/>
      <c r="B54" s="118">
        <v>10</v>
      </c>
      <c r="C54" s="10" t="s">
        <v>751</v>
      </c>
      <c r="D54" s="129" t="s">
        <v>751</v>
      </c>
      <c r="E54" s="129" t="s">
        <v>30</v>
      </c>
      <c r="F54" s="146" t="s">
        <v>278</v>
      </c>
      <c r="G54" s="147"/>
      <c r="H54" s="11" t="s">
        <v>752</v>
      </c>
      <c r="I54" s="14">
        <v>0.57999999999999996</v>
      </c>
      <c r="J54" s="120">
        <f t="shared" ref="J54:J71" si="1">I54*B54</f>
        <v>5.8</v>
      </c>
      <c r="K54" s="126"/>
    </row>
    <row r="55" spans="1:11" ht="24">
      <c r="A55" s="125"/>
      <c r="B55" s="118">
        <v>10</v>
      </c>
      <c r="C55" s="10" t="s">
        <v>753</v>
      </c>
      <c r="D55" s="129" t="s">
        <v>753</v>
      </c>
      <c r="E55" s="129" t="s">
        <v>30</v>
      </c>
      <c r="F55" s="146" t="s">
        <v>754</v>
      </c>
      <c r="G55" s="147"/>
      <c r="H55" s="11" t="s">
        <v>755</v>
      </c>
      <c r="I55" s="14">
        <v>0.78</v>
      </c>
      <c r="J55" s="120">
        <f t="shared" si="1"/>
        <v>7.8000000000000007</v>
      </c>
      <c r="K55" s="126"/>
    </row>
    <row r="56" spans="1:11" ht="24">
      <c r="A56" s="125"/>
      <c r="B56" s="118">
        <v>200</v>
      </c>
      <c r="C56" s="10" t="s">
        <v>121</v>
      </c>
      <c r="D56" s="129" t="s">
        <v>121</v>
      </c>
      <c r="E56" s="129"/>
      <c r="F56" s="146"/>
      <c r="G56" s="147"/>
      <c r="H56" s="11" t="s">
        <v>756</v>
      </c>
      <c r="I56" s="14">
        <v>0.19</v>
      </c>
      <c r="J56" s="120">
        <f t="shared" si="1"/>
        <v>38</v>
      </c>
      <c r="K56" s="126"/>
    </row>
    <row r="57" spans="1:11" ht="24">
      <c r="A57" s="125"/>
      <c r="B57" s="118">
        <v>20</v>
      </c>
      <c r="C57" s="10" t="s">
        <v>130</v>
      </c>
      <c r="D57" s="129" t="s">
        <v>130</v>
      </c>
      <c r="E57" s="129" t="s">
        <v>112</v>
      </c>
      <c r="F57" s="146"/>
      <c r="G57" s="147"/>
      <c r="H57" s="11" t="s">
        <v>757</v>
      </c>
      <c r="I57" s="14">
        <v>0.23</v>
      </c>
      <c r="J57" s="120">
        <f t="shared" si="1"/>
        <v>4.6000000000000005</v>
      </c>
      <c r="K57" s="126"/>
    </row>
    <row r="58" spans="1:11" ht="24">
      <c r="A58" s="125"/>
      <c r="B58" s="118">
        <v>10</v>
      </c>
      <c r="C58" s="10" t="s">
        <v>758</v>
      </c>
      <c r="D58" s="129" t="s">
        <v>758</v>
      </c>
      <c r="E58" s="129" t="s">
        <v>277</v>
      </c>
      <c r="F58" s="146" t="s">
        <v>112</v>
      </c>
      <c r="G58" s="147"/>
      <c r="H58" s="11" t="s">
        <v>759</v>
      </c>
      <c r="I58" s="14">
        <v>0.43</v>
      </c>
      <c r="J58" s="120">
        <f t="shared" si="1"/>
        <v>4.3</v>
      </c>
      <c r="K58" s="126"/>
    </row>
    <row r="59" spans="1:11">
      <c r="A59" s="125"/>
      <c r="B59" s="118">
        <v>5</v>
      </c>
      <c r="C59" s="10" t="s">
        <v>73</v>
      </c>
      <c r="D59" s="129" t="s">
        <v>73</v>
      </c>
      <c r="E59" s="129" t="s">
        <v>760</v>
      </c>
      <c r="F59" s="146" t="s">
        <v>278</v>
      </c>
      <c r="G59" s="147"/>
      <c r="H59" s="11" t="s">
        <v>761</v>
      </c>
      <c r="I59" s="14">
        <v>1.89</v>
      </c>
      <c r="J59" s="120">
        <f t="shared" si="1"/>
        <v>9.4499999999999993</v>
      </c>
      <c r="K59" s="126"/>
    </row>
    <row r="60" spans="1:11">
      <c r="A60" s="125"/>
      <c r="B60" s="118">
        <v>6</v>
      </c>
      <c r="C60" s="10" t="s">
        <v>73</v>
      </c>
      <c r="D60" s="129" t="s">
        <v>73</v>
      </c>
      <c r="E60" s="129" t="s">
        <v>657</v>
      </c>
      <c r="F60" s="146" t="s">
        <v>279</v>
      </c>
      <c r="G60" s="147"/>
      <c r="H60" s="11" t="s">
        <v>761</v>
      </c>
      <c r="I60" s="14">
        <v>1.89</v>
      </c>
      <c r="J60" s="120">
        <f t="shared" si="1"/>
        <v>11.34</v>
      </c>
      <c r="K60" s="126"/>
    </row>
    <row r="61" spans="1:11">
      <c r="A61" s="125"/>
      <c r="B61" s="118">
        <v>12</v>
      </c>
      <c r="C61" s="10" t="s">
        <v>73</v>
      </c>
      <c r="D61" s="129" t="s">
        <v>73</v>
      </c>
      <c r="E61" s="129" t="s">
        <v>657</v>
      </c>
      <c r="F61" s="146" t="s">
        <v>278</v>
      </c>
      <c r="G61" s="147"/>
      <c r="H61" s="11" t="s">
        <v>761</v>
      </c>
      <c r="I61" s="14">
        <v>1.89</v>
      </c>
      <c r="J61" s="120">
        <f t="shared" si="1"/>
        <v>22.68</v>
      </c>
      <c r="K61" s="126"/>
    </row>
    <row r="62" spans="1:11">
      <c r="A62" s="125"/>
      <c r="B62" s="118">
        <v>6</v>
      </c>
      <c r="C62" s="10" t="s">
        <v>73</v>
      </c>
      <c r="D62" s="129" t="s">
        <v>73</v>
      </c>
      <c r="E62" s="129" t="s">
        <v>30</v>
      </c>
      <c r="F62" s="146" t="s">
        <v>279</v>
      </c>
      <c r="G62" s="147"/>
      <c r="H62" s="11" t="s">
        <v>761</v>
      </c>
      <c r="I62" s="14">
        <v>1.89</v>
      </c>
      <c r="J62" s="120">
        <f t="shared" si="1"/>
        <v>11.34</v>
      </c>
      <c r="K62" s="126"/>
    </row>
    <row r="63" spans="1:11">
      <c r="A63" s="125"/>
      <c r="B63" s="118">
        <v>8</v>
      </c>
      <c r="C63" s="10" t="s">
        <v>73</v>
      </c>
      <c r="D63" s="129" t="s">
        <v>73</v>
      </c>
      <c r="E63" s="129" t="s">
        <v>30</v>
      </c>
      <c r="F63" s="146" t="s">
        <v>278</v>
      </c>
      <c r="G63" s="147"/>
      <c r="H63" s="11" t="s">
        <v>761</v>
      </c>
      <c r="I63" s="14">
        <v>1.89</v>
      </c>
      <c r="J63" s="120">
        <f t="shared" si="1"/>
        <v>15.12</v>
      </c>
      <c r="K63" s="126"/>
    </row>
    <row r="64" spans="1:11">
      <c r="A64" s="125"/>
      <c r="B64" s="118">
        <v>5</v>
      </c>
      <c r="C64" s="10" t="s">
        <v>73</v>
      </c>
      <c r="D64" s="129" t="s">
        <v>73</v>
      </c>
      <c r="E64" s="129" t="s">
        <v>31</v>
      </c>
      <c r="F64" s="146" t="s">
        <v>278</v>
      </c>
      <c r="G64" s="147"/>
      <c r="H64" s="11" t="s">
        <v>761</v>
      </c>
      <c r="I64" s="14">
        <v>1.89</v>
      </c>
      <c r="J64" s="120">
        <f t="shared" si="1"/>
        <v>9.4499999999999993</v>
      </c>
      <c r="K64" s="126"/>
    </row>
    <row r="65" spans="1:11">
      <c r="A65" s="125"/>
      <c r="B65" s="118">
        <v>4</v>
      </c>
      <c r="C65" s="10" t="s">
        <v>73</v>
      </c>
      <c r="D65" s="129" t="s">
        <v>73</v>
      </c>
      <c r="E65" s="129" t="s">
        <v>95</v>
      </c>
      <c r="F65" s="146" t="s">
        <v>278</v>
      </c>
      <c r="G65" s="147"/>
      <c r="H65" s="11" t="s">
        <v>761</v>
      </c>
      <c r="I65" s="14">
        <v>1.89</v>
      </c>
      <c r="J65" s="120">
        <f t="shared" si="1"/>
        <v>7.56</v>
      </c>
      <c r="K65" s="126"/>
    </row>
    <row r="66" spans="1:11" ht="24">
      <c r="A66" s="125"/>
      <c r="B66" s="118">
        <v>20</v>
      </c>
      <c r="C66" s="10" t="s">
        <v>762</v>
      </c>
      <c r="D66" s="129" t="s">
        <v>762</v>
      </c>
      <c r="E66" s="129" t="s">
        <v>28</v>
      </c>
      <c r="F66" s="146"/>
      <c r="G66" s="147"/>
      <c r="H66" s="11" t="s">
        <v>763</v>
      </c>
      <c r="I66" s="14">
        <v>0.23</v>
      </c>
      <c r="J66" s="120">
        <f t="shared" si="1"/>
        <v>4.6000000000000005</v>
      </c>
      <c r="K66" s="126"/>
    </row>
    <row r="67" spans="1:11" ht="24">
      <c r="A67" s="125"/>
      <c r="B67" s="118">
        <v>20</v>
      </c>
      <c r="C67" s="10" t="s">
        <v>762</v>
      </c>
      <c r="D67" s="129" t="s">
        <v>762</v>
      </c>
      <c r="E67" s="129" t="s">
        <v>657</v>
      </c>
      <c r="F67" s="146"/>
      <c r="G67" s="147"/>
      <c r="H67" s="11" t="s">
        <v>763</v>
      </c>
      <c r="I67" s="14">
        <v>0.23</v>
      </c>
      <c r="J67" s="120">
        <f t="shared" si="1"/>
        <v>4.6000000000000005</v>
      </c>
      <c r="K67" s="126"/>
    </row>
    <row r="68" spans="1:11" ht="13.5" customHeight="1">
      <c r="A68" s="125"/>
      <c r="B68" s="118">
        <v>8</v>
      </c>
      <c r="C68" s="10" t="s">
        <v>103</v>
      </c>
      <c r="D68" s="129" t="s">
        <v>103</v>
      </c>
      <c r="E68" s="129" t="s">
        <v>28</v>
      </c>
      <c r="F68" s="146" t="s">
        <v>279</v>
      </c>
      <c r="G68" s="147"/>
      <c r="H68" s="11" t="s">
        <v>764</v>
      </c>
      <c r="I68" s="14">
        <v>0.57999999999999996</v>
      </c>
      <c r="J68" s="120">
        <f t="shared" si="1"/>
        <v>4.6399999999999997</v>
      </c>
      <c r="K68" s="126"/>
    </row>
    <row r="69" spans="1:11" ht="13.5" customHeight="1">
      <c r="A69" s="125"/>
      <c r="B69" s="118">
        <v>10</v>
      </c>
      <c r="C69" s="10" t="s">
        <v>103</v>
      </c>
      <c r="D69" s="129" t="s">
        <v>103</v>
      </c>
      <c r="E69" s="129" t="s">
        <v>28</v>
      </c>
      <c r="F69" s="146" t="s">
        <v>278</v>
      </c>
      <c r="G69" s="147"/>
      <c r="H69" s="11" t="s">
        <v>764</v>
      </c>
      <c r="I69" s="14">
        <v>0.57999999999999996</v>
      </c>
      <c r="J69" s="120">
        <f t="shared" si="1"/>
        <v>5.8</v>
      </c>
      <c r="K69" s="126"/>
    </row>
    <row r="70" spans="1:11" ht="13.5" customHeight="1">
      <c r="A70" s="125"/>
      <c r="B70" s="118">
        <v>6</v>
      </c>
      <c r="C70" s="10" t="s">
        <v>103</v>
      </c>
      <c r="D70" s="129" t="s">
        <v>103</v>
      </c>
      <c r="E70" s="129" t="s">
        <v>30</v>
      </c>
      <c r="F70" s="146" t="s">
        <v>279</v>
      </c>
      <c r="G70" s="147"/>
      <c r="H70" s="11" t="s">
        <v>764</v>
      </c>
      <c r="I70" s="14">
        <v>0.57999999999999996</v>
      </c>
      <c r="J70" s="120">
        <f t="shared" si="1"/>
        <v>3.4799999999999995</v>
      </c>
      <c r="K70" s="126"/>
    </row>
    <row r="71" spans="1:11" ht="13.5" customHeight="1">
      <c r="A71" s="125"/>
      <c r="B71" s="119">
        <v>6</v>
      </c>
      <c r="C71" s="12" t="s">
        <v>103</v>
      </c>
      <c r="D71" s="130" t="s">
        <v>103</v>
      </c>
      <c r="E71" s="130" t="s">
        <v>30</v>
      </c>
      <c r="F71" s="144" t="s">
        <v>278</v>
      </c>
      <c r="G71" s="145"/>
      <c r="H71" s="13" t="s">
        <v>764</v>
      </c>
      <c r="I71" s="15">
        <v>0.57999999999999996</v>
      </c>
      <c r="J71" s="121">
        <f t="shared" si="1"/>
        <v>3.4799999999999995</v>
      </c>
      <c r="K71" s="126"/>
    </row>
    <row r="72" spans="1:11">
      <c r="A72" s="125"/>
      <c r="B72" s="137"/>
      <c r="C72" s="137"/>
      <c r="D72" s="137"/>
      <c r="E72" s="137"/>
      <c r="F72" s="137"/>
      <c r="G72" s="137"/>
      <c r="H72" s="137"/>
      <c r="I72" s="138" t="s">
        <v>261</v>
      </c>
      <c r="J72" s="139">
        <f>SUM(J22:J71)</f>
        <v>401.65000000000009</v>
      </c>
      <c r="K72" s="126"/>
    </row>
    <row r="73" spans="1:11">
      <c r="A73" s="125"/>
      <c r="B73" s="137"/>
      <c r="C73" s="137"/>
      <c r="D73" s="137"/>
      <c r="E73" s="137"/>
      <c r="F73" s="137"/>
      <c r="G73" s="137"/>
      <c r="H73" s="137"/>
      <c r="I73" s="138" t="s">
        <v>783</v>
      </c>
      <c r="J73" s="139">
        <v>0</v>
      </c>
      <c r="K73" s="126"/>
    </row>
    <row r="74" spans="1:11">
      <c r="A74" s="125"/>
      <c r="B74" s="137"/>
      <c r="C74" s="137"/>
      <c r="D74" s="137"/>
      <c r="E74" s="137"/>
      <c r="F74" s="137"/>
      <c r="G74" s="137"/>
      <c r="H74" s="137"/>
      <c r="I74" s="138" t="s">
        <v>263</v>
      </c>
      <c r="J74" s="139">
        <f>SUM(J72:J73)</f>
        <v>401.65000000000009</v>
      </c>
      <c r="K74" s="126"/>
    </row>
    <row r="75" spans="1:11">
      <c r="A75" s="6"/>
      <c r="B75" s="7"/>
      <c r="C75" s="7"/>
      <c r="D75" s="7"/>
      <c r="E75" s="7"/>
      <c r="F75" s="7"/>
      <c r="G75" s="7"/>
      <c r="H75" s="7" t="s">
        <v>778</v>
      </c>
      <c r="I75" s="7"/>
      <c r="J75" s="7"/>
      <c r="K75" s="8"/>
    </row>
    <row r="77" spans="1:11">
      <c r="H77" s="1" t="s">
        <v>714</v>
      </c>
      <c r="I77" s="102">
        <f>'Tax Invoice'!E14</f>
        <v>37.799999999999997</v>
      </c>
    </row>
    <row r="78" spans="1:11">
      <c r="H78" s="1" t="s">
        <v>711</v>
      </c>
      <c r="I78" s="102">
        <f>'Tax Invoice'!M11</f>
        <v>35.21</v>
      </c>
    </row>
    <row r="79" spans="1:11">
      <c r="H79" s="1" t="s">
        <v>715</v>
      </c>
      <c r="I79" s="102">
        <f>I81/I78</f>
        <v>431.19483101391654</v>
      </c>
    </row>
    <row r="80" spans="1:11">
      <c r="H80" s="1" t="s">
        <v>716</v>
      </c>
      <c r="I80" s="102">
        <f>I82/I78</f>
        <v>431.19483101391654</v>
      </c>
    </row>
    <row r="81" spans="8:9">
      <c r="H81" s="1" t="s">
        <v>712</v>
      </c>
      <c r="I81" s="102">
        <f>I82</f>
        <v>15182.370000000003</v>
      </c>
    </row>
    <row r="82" spans="8:9">
      <c r="H82" s="1" t="s">
        <v>713</v>
      </c>
      <c r="I82" s="102">
        <f>J74*I77</f>
        <v>15182.370000000003</v>
      </c>
    </row>
  </sheetData>
  <mergeCells count="54">
    <mergeCell ref="F33:G33"/>
    <mergeCell ref="F34:G34"/>
    <mergeCell ref="F35:G3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71:G71"/>
    <mergeCell ref="F66:G66"/>
    <mergeCell ref="F67:G67"/>
    <mergeCell ref="F68:G68"/>
    <mergeCell ref="F69:G69"/>
    <mergeCell ref="F70:G70"/>
  </mergeCells>
  <printOptions horizontalCentered="1"/>
  <pageMargins left="0.11" right="0.11" top="0.32" bottom="0.31" header="0.17" footer="0.12000000000000001"/>
  <pageSetup paperSize="9" scale="6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1331</v>
      </c>
      <c r="O1" t="s">
        <v>149</v>
      </c>
      <c r="T1" t="s">
        <v>261</v>
      </c>
      <c r="U1">
        <v>401.65000000000009</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401.65000000000009</v>
      </c>
    </row>
    <row r="5" spans="1:21">
      <c r="A5" s="125"/>
      <c r="B5" s="132" t="s">
        <v>142</v>
      </c>
      <c r="C5" s="131"/>
      <c r="D5" s="131"/>
      <c r="E5" s="131"/>
      <c r="F5" s="131"/>
      <c r="G5" s="131"/>
      <c r="H5" s="131"/>
      <c r="I5" s="131"/>
      <c r="J5" s="126"/>
      <c r="S5" t="s">
        <v>778</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8"/>
      <c r="J10" s="126"/>
    </row>
    <row r="11" spans="1:21">
      <c r="A11" s="125"/>
      <c r="B11" s="125" t="s">
        <v>718</v>
      </c>
      <c r="C11" s="131"/>
      <c r="D11" s="131"/>
      <c r="E11" s="126"/>
      <c r="F11" s="127"/>
      <c r="G11" s="127" t="s">
        <v>718</v>
      </c>
      <c r="H11" s="131"/>
      <c r="I11" s="149"/>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c r="C14" s="131"/>
      <c r="D14" s="131"/>
      <c r="E14" s="126"/>
      <c r="F14" s="127"/>
      <c r="G14" s="127" t="s">
        <v>11</v>
      </c>
      <c r="H14" s="131"/>
      <c r="I14" s="150">
        <v>45173</v>
      </c>
      <c r="J14" s="126"/>
    </row>
    <row r="15" spans="1:21">
      <c r="A15" s="125"/>
      <c r="B15" s="6" t="s">
        <v>11</v>
      </c>
      <c r="C15" s="7"/>
      <c r="D15" s="7"/>
      <c r="E15" s="8"/>
      <c r="F15" s="127"/>
      <c r="G15" s="9"/>
      <c r="H15" s="131"/>
      <c r="I15" s="151"/>
      <c r="J15" s="126"/>
    </row>
    <row r="16" spans="1:21">
      <c r="A16" s="125"/>
      <c r="B16" s="131"/>
      <c r="C16" s="131"/>
      <c r="D16" s="131"/>
      <c r="E16" s="131"/>
      <c r="F16" s="131"/>
      <c r="G16" s="131"/>
      <c r="H16" s="134" t="s">
        <v>147</v>
      </c>
      <c r="I16" s="140">
        <v>39853</v>
      </c>
      <c r="J16" s="126"/>
    </row>
    <row r="17" spans="1:16">
      <c r="A17" s="125"/>
      <c r="B17" s="131" t="s">
        <v>721</v>
      </c>
      <c r="C17" s="131"/>
      <c r="D17" s="131"/>
      <c r="E17" s="131"/>
      <c r="F17" s="131"/>
      <c r="G17" s="131"/>
      <c r="H17" s="134" t="s">
        <v>148</v>
      </c>
      <c r="I17" s="140"/>
      <c r="J17" s="126"/>
    </row>
    <row r="18" spans="1:16" ht="18">
      <c r="A18" s="125"/>
      <c r="B18" s="131" t="s">
        <v>722</v>
      </c>
      <c r="C18" s="131"/>
      <c r="D18" s="131"/>
      <c r="E18" s="131"/>
      <c r="F18" s="131"/>
      <c r="G18" s="131"/>
      <c r="H18" s="133" t="s">
        <v>264</v>
      </c>
      <c r="I18" s="115" t="s">
        <v>138</v>
      </c>
      <c r="J18" s="126"/>
    </row>
    <row r="19" spans="1:16">
      <c r="A19" s="125"/>
      <c r="B19" s="131"/>
      <c r="C19" s="131"/>
      <c r="D19" s="131"/>
      <c r="E19" s="131"/>
      <c r="F19" s="131"/>
      <c r="G19" s="131"/>
      <c r="H19" s="131"/>
      <c r="I19" s="131"/>
      <c r="J19" s="126"/>
      <c r="P19">
        <v>45173</v>
      </c>
    </row>
    <row r="20" spans="1:16">
      <c r="A20" s="125"/>
      <c r="B20" s="111" t="s">
        <v>204</v>
      </c>
      <c r="C20" s="111" t="s">
        <v>205</v>
      </c>
      <c r="D20" s="128" t="s">
        <v>206</v>
      </c>
      <c r="E20" s="152" t="s">
        <v>207</v>
      </c>
      <c r="F20" s="153"/>
      <c r="G20" s="111" t="s">
        <v>174</v>
      </c>
      <c r="H20" s="111" t="s">
        <v>208</v>
      </c>
      <c r="I20" s="111" t="s">
        <v>26</v>
      </c>
      <c r="J20" s="126"/>
    </row>
    <row r="21" spans="1:16">
      <c r="A21" s="125"/>
      <c r="B21" s="116"/>
      <c r="C21" s="116"/>
      <c r="D21" s="117"/>
      <c r="E21" s="154"/>
      <c r="F21" s="155"/>
      <c r="G21" s="116" t="s">
        <v>146</v>
      </c>
      <c r="H21" s="116"/>
      <c r="I21" s="116"/>
      <c r="J21" s="126"/>
    </row>
    <row r="22" spans="1:16" ht="168">
      <c r="A22" s="125"/>
      <c r="B22" s="118">
        <v>5</v>
      </c>
      <c r="C22" s="10" t="s">
        <v>723</v>
      </c>
      <c r="D22" s="129" t="s">
        <v>279</v>
      </c>
      <c r="E22" s="146"/>
      <c r="F22" s="147"/>
      <c r="G22" s="11" t="s">
        <v>779</v>
      </c>
      <c r="H22" s="14">
        <v>0.17</v>
      </c>
      <c r="I22" s="120">
        <f t="shared" ref="I22:I53" si="0">H22*B22</f>
        <v>0.85000000000000009</v>
      </c>
      <c r="J22" s="126"/>
    </row>
    <row r="23" spans="1:16" ht="168">
      <c r="A23" s="125"/>
      <c r="B23" s="118">
        <v>20</v>
      </c>
      <c r="C23" s="10" t="s">
        <v>723</v>
      </c>
      <c r="D23" s="129" t="s">
        <v>589</v>
      </c>
      <c r="E23" s="146"/>
      <c r="F23" s="147"/>
      <c r="G23" s="11" t="s">
        <v>779</v>
      </c>
      <c r="H23" s="14">
        <v>0.17</v>
      </c>
      <c r="I23" s="120">
        <f t="shared" si="0"/>
        <v>3.4000000000000004</v>
      </c>
      <c r="J23" s="126"/>
    </row>
    <row r="24" spans="1:16" ht="168">
      <c r="A24" s="125"/>
      <c r="B24" s="118">
        <v>5</v>
      </c>
      <c r="C24" s="10" t="s">
        <v>723</v>
      </c>
      <c r="D24" s="129" t="s">
        <v>724</v>
      </c>
      <c r="E24" s="146"/>
      <c r="F24" s="147"/>
      <c r="G24" s="11" t="s">
        <v>779</v>
      </c>
      <c r="H24" s="14">
        <v>0.17</v>
      </c>
      <c r="I24" s="120">
        <f t="shared" si="0"/>
        <v>0.85000000000000009</v>
      </c>
      <c r="J24" s="126"/>
    </row>
    <row r="25" spans="1:16" ht="168">
      <c r="A25" s="125"/>
      <c r="B25" s="118">
        <v>5</v>
      </c>
      <c r="C25" s="10" t="s">
        <v>723</v>
      </c>
      <c r="D25" s="129" t="s">
        <v>725</v>
      </c>
      <c r="E25" s="146"/>
      <c r="F25" s="147"/>
      <c r="G25" s="11" t="s">
        <v>779</v>
      </c>
      <c r="H25" s="14">
        <v>0.17</v>
      </c>
      <c r="I25" s="120">
        <f t="shared" si="0"/>
        <v>0.85000000000000009</v>
      </c>
      <c r="J25" s="126"/>
    </row>
    <row r="26" spans="1:16" ht="168">
      <c r="A26" s="125"/>
      <c r="B26" s="118">
        <v>5</v>
      </c>
      <c r="C26" s="10" t="s">
        <v>723</v>
      </c>
      <c r="D26" s="129" t="s">
        <v>726</v>
      </c>
      <c r="E26" s="146"/>
      <c r="F26" s="147"/>
      <c r="G26" s="11" t="s">
        <v>779</v>
      </c>
      <c r="H26" s="14">
        <v>0.17</v>
      </c>
      <c r="I26" s="120">
        <f t="shared" si="0"/>
        <v>0.85000000000000009</v>
      </c>
      <c r="J26" s="126"/>
    </row>
    <row r="27" spans="1:16" ht="108">
      <c r="A27" s="125"/>
      <c r="B27" s="118">
        <v>200</v>
      </c>
      <c r="C27" s="10" t="s">
        <v>109</v>
      </c>
      <c r="D27" s="129" t="s">
        <v>72</v>
      </c>
      <c r="E27" s="146"/>
      <c r="F27" s="147"/>
      <c r="G27" s="11" t="s">
        <v>727</v>
      </c>
      <c r="H27" s="14">
        <v>0.16</v>
      </c>
      <c r="I27" s="120">
        <f t="shared" si="0"/>
        <v>32</v>
      </c>
      <c r="J27" s="126"/>
    </row>
    <row r="28" spans="1:16" ht="108">
      <c r="A28" s="125"/>
      <c r="B28" s="118">
        <v>200</v>
      </c>
      <c r="C28" s="10" t="s">
        <v>109</v>
      </c>
      <c r="D28" s="129" t="s">
        <v>31</v>
      </c>
      <c r="E28" s="146"/>
      <c r="F28" s="147"/>
      <c r="G28" s="11" t="s">
        <v>727</v>
      </c>
      <c r="H28" s="14">
        <v>0.16</v>
      </c>
      <c r="I28" s="120">
        <f t="shared" si="0"/>
        <v>32</v>
      </c>
      <c r="J28" s="126"/>
    </row>
    <row r="29" spans="1:16" ht="156">
      <c r="A29" s="125"/>
      <c r="B29" s="118">
        <v>4</v>
      </c>
      <c r="C29" s="10" t="s">
        <v>105</v>
      </c>
      <c r="D29" s="129" t="s">
        <v>728</v>
      </c>
      <c r="E29" s="146" t="s">
        <v>112</v>
      </c>
      <c r="F29" s="147"/>
      <c r="G29" s="11" t="s">
        <v>729</v>
      </c>
      <c r="H29" s="14">
        <v>1.01</v>
      </c>
      <c r="I29" s="120">
        <f t="shared" si="0"/>
        <v>4.04</v>
      </c>
      <c r="J29" s="126"/>
    </row>
    <row r="30" spans="1:16" ht="108">
      <c r="A30" s="125"/>
      <c r="B30" s="118">
        <v>20</v>
      </c>
      <c r="C30" s="10" t="s">
        <v>27</v>
      </c>
      <c r="D30" s="129" t="s">
        <v>32</v>
      </c>
      <c r="E30" s="146"/>
      <c r="F30" s="147"/>
      <c r="G30" s="11" t="s">
        <v>730</v>
      </c>
      <c r="H30" s="14">
        <v>0.19</v>
      </c>
      <c r="I30" s="120">
        <f t="shared" si="0"/>
        <v>3.8</v>
      </c>
      <c r="J30" s="126"/>
    </row>
    <row r="31" spans="1:16" ht="108">
      <c r="A31" s="125"/>
      <c r="B31" s="118">
        <v>50</v>
      </c>
      <c r="C31" s="10" t="s">
        <v>27</v>
      </c>
      <c r="D31" s="129" t="s">
        <v>34</v>
      </c>
      <c r="E31" s="146"/>
      <c r="F31" s="147"/>
      <c r="G31" s="11" t="s">
        <v>730</v>
      </c>
      <c r="H31" s="14">
        <v>0.19</v>
      </c>
      <c r="I31" s="120">
        <f t="shared" si="0"/>
        <v>9.5</v>
      </c>
      <c r="J31" s="126"/>
    </row>
    <row r="32" spans="1:16" ht="108">
      <c r="A32" s="125"/>
      <c r="B32" s="118">
        <v>20</v>
      </c>
      <c r="C32" s="10" t="s">
        <v>48</v>
      </c>
      <c r="D32" s="129" t="s">
        <v>55</v>
      </c>
      <c r="E32" s="146"/>
      <c r="F32" s="147"/>
      <c r="G32" s="11" t="s">
        <v>731</v>
      </c>
      <c r="H32" s="14">
        <v>0.19</v>
      </c>
      <c r="I32" s="120">
        <f t="shared" si="0"/>
        <v>3.8</v>
      </c>
      <c r="J32" s="126"/>
    </row>
    <row r="33" spans="1:10" ht="108">
      <c r="A33" s="125"/>
      <c r="B33" s="118">
        <v>30</v>
      </c>
      <c r="C33" s="10" t="s">
        <v>48</v>
      </c>
      <c r="D33" s="129" t="s">
        <v>54</v>
      </c>
      <c r="E33" s="146"/>
      <c r="F33" s="147"/>
      <c r="G33" s="11" t="s">
        <v>731</v>
      </c>
      <c r="H33" s="14">
        <v>0.19</v>
      </c>
      <c r="I33" s="120">
        <f t="shared" si="0"/>
        <v>5.7</v>
      </c>
      <c r="J33" s="126"/>
    </row>
    <row r="34" spans="1:10" ht="120">
      <c r="A34" s="125"/>
      <c r="B34" s="118">
        <v>10</v>
      </c>
      <c r="C34" s="10" t="s">
        <v>732</v>
      </c>
      <c r="D34" s="129" t="s">
        <v>31</v>
      </c>
      <c r="E34" s="146"/>
      <c r="F34" s="147"/>
      <c r="G34" s="11" t="s">
        <v>733</v>
      </c>
      <c r="H34" s="14">
        <v>0.21</v>
      </c>
      <c r="I34" s="120">
        <f t="shared" si="0"/>
        <v>2.1</v>
      </c>
      <c r="J34" s="126"/>
    </row>
    <row r="35" spans="1:10" ht="120">
      <c r="A35" s="125"/>
      <c r="B35" s="118">
        <v>25</v>
      </c>
      <c r="C35" s="10" t="s">
        <v>732</v>
      </c>
      <c r="D35" s="129" t="s">
        <v>33</v>
      </c>
      <c r="E35" s="146"/>
      <c r="F35" s="147"/>
      <c r="G35" s="11" t="s">
        <v>733</v>
      </c>
      <c r="H35" s="14">
        <v>0.21</v>
      </c>
      <c r="I35" s="120">
        <f t="shared" si="0"/>
        <v>5.25</v>
      </c>
      <c r="J35" s="126"/>
    </row>
    <row r="36" spans="1:10" ht="108">
      <c r="A36" s="125"/>
      <c r="B36" s="118">
        <v>50</v>
      </c>
      <c r="C36" s="10" t="s">
        <v>734</v>
      </c>
      <c r="D36" s="129" t="s">
        <v>30</v>
      </c>
      <c r="E36" s="146"/>
      <c r="F36" s="147"/>
      <c r="G36" s="11" t="s">
        <v>735</v>
      </c>
      <c r="H36" s="14">
        <v>0.16</v>
      </c>
      <c r="I36" s="120">
        <f t="shared" si="0"/>
        <v>8</v>
      </c>
      <c r="J36" s="126"/>
    </row>
    <row r="37" spans="1:10" ht="108">
      <c r="A37" s="125"/>
      <c r="B37" s="118">
        <v>40</v>
      </c>
      <c r="C37" s="10" t="s">
        <v>734</v>
      </c>
      <c r="D37" s="129" t="s">
        <v>31</v>
      </c>
      <c r="E37" s="146"/>
      <c r="F37" s="147"/>
      <c r="G37" s="11" t="s">
        <v>735</v>
      </c>
      <c r="H37" s="14">
        <v>0.16</v>
      </c>
      <c r="I37" s="120">
        <f t="shared" si="0"/>
        <v>6.4</v>
      </c>
      <c r="J37" s="126"/>
    </row>
    <row r="38" spans="1:10" ht="108">
      <c r="A38" s="125"/>
      <c r="B38" s="118">
        <v>30</v>
      </c>
      <c r="C38" s="10" t="s">
        <v>734</v>
      </c>
      <c r="D38" s="129" t="s">
        <v>32</v>
      </c>
      <c r="E38" s="146"/>
      <c r="F38" s="147"/>
      <c r="G38" s="11" t="s">
        <v>735</v>
      </c>
      <c r="H38" s="14">
        <v>0.16</v>
      </c>
      <c r="I38" s="120">
        <f t="shared" si="0"/>
        <v>4.8</v>
      </c>
      <c r="J38" s="126"/>
    </row>
    <row r="39" spans="1:10" ht="108">
      <c r="A39" s="125"/>
      <c r="B39" s="118">
        <v>15</v>
      </c>
      <c r="C39" s="10" t="s">
        <v>734</v>
      </c>
      <c r="D39" s="129" t="s">
        <v>33</v>
      </c>
      <c r="E39" s="146"/>
      <c r="F39" s="147"/>
      <c r="G39" s="11" t="s">
        <v>735</v>
      </c>
      <c r="H39" s="14">
        <v>0.19</v>
      </c>
      <c r="I39" s="120">
        <f t="shared" si="0"/>
        <v>2.85</v>
      </c>
      <c r="J39" s="126"/>
    </row>
    <row r="40" spans="1:10" ht="144">
      <c r="A40" s="125"/>
      <c r="B40" s="118">
        <v>25</v>
      </c>
      <c r="C40" s="10" t="s">
        <v>736</v>
      </c>
      <c r="D40" s="129" t="s">
        <v>33</v>
      </c>
      <c r="E40" s="146"/>
      <c r="F40" s="147"/>
      <c r="G40" s="11" t="s">
        <v>737</v>
      </c>
      <c r="H40" s="14">
        <v>0.25</v>
      </c>
      <c r="I40" s="120">
        <f t="shared" si="0"/>
        <v>6.25</v>
      </c>
      <c r="J40" s="126"/>
    </row>
    <row r="41" spans="1:10" ht="108">
      <c r="A41" s="125"/>
      <c r="B41" s="118">
        <v>30</v>
      </c>
      <c r="C41" s="10" t="s">
        <v>738</v>
      </c>
      <c r="D41" s="129" t="s">
        <v>31</v>
      </c>
      <c r="E41" s="146"/>
      <c r="F41" s="147"/>
      <c r="G41" s="11" t="s">
        <v>739</v>
      </c>
      <c r="H41" s="14">
        <v>0.23</v>
      </c>
      <c r="I41" s="120">
        <f t="shared" si="0"/>
        <v>6.9</v>
      </c>
      <c r="J41" s="126"/>
    </row>
    <row r="42" spans="1:10" ht="84">
      <c r="A42" s="125"/>
      <c r="B42" s="118">
        <v>3</v>
      </c>
      <c r="C42" s="10" t="s">
        <v>740</v>
      </c>
      <c r="D42" s="129" t="s">
        <v>741</v>
      </c>
      <c r="E42" s="146"/>
      <c r="F42" s="147"/>
      <c r="G42" s="11" t="s">
        <v>742</v>
      </c>
      <c r="H42" s="14">
        <v>1.55</v>
      </c>
      <c r="I42" s="120">
        <f t="shared" si="0"/>
        <v>4.6500000000000004</v>
      </c>
      <c r="J42" s="126"/>
    </row>
    <row r="43" spans="1:10" ht="84">
      <c r="A43" s="125"/>
      <c r="B43" s="118">
        <v>3</v>
      </c>
      <c r="C43" s="10" t="s">
        <v>740</v>
      </c>
      <c r="D43" s="129" t="s">
        <v>743</v>
      </c>
      <c r="E43" s="146"/>
      <c r="F43" s="147"/>
      <c r="G43" s="11" t="s">
        <v>742</v>
      </c>
      <c r="H43" s="14">
        <v>1.55</v>
      </c>
      <c r="I43" s="120">
        <f t="shared" si="0"/>
        <v>4.6500000000000004</v>
      </c>
      <c r="J43" s="126"/>
    </row>
    <row r="44" spans="1:10" ht="84">
      <c r="A44" s="125"/>
      <c r="B44" s="118">
        <v>1</v>
      </c>
      <c r="C44" s="10" t="s">
        <v>740</v>
      </c>
      <c r="D44" s="129" t="s">
        <v>744</v>
      </c>
      <c r="E44" s="146"/>
      <c r="F44" s="147"/>
      <c r="G44" s="11" t="s">
        <v>742</v>
      </c>
      <c r="H44" s="14">
        <v>1.7</v>
      </c>
      <c r="I44" s="120">
        <f t="shared" si="0"/>
        <v>1.7</v>
      </c>
      <c r="J44" s="126"/>
    </row>
    <row r="45" spans="1:10" ht="84">
      <c r="A45" s="125"/>
      <c r="B45" s="118">
        <v>4</v>
      </c>
      <c r="C45" s="10" t="s">
        <v>740</v>
      </c>
      <c r="D45" s="129" t="s">
        <v>745</v>
      </c>
      <c r="E45" s="146"/>
      <c r="F45" s="147"/>
      <c r="G45" s="11" t="s">
        <v>742</v>
      </c>
      <c r="H45" s="14">
        <v>1.94</v>
      </c>
      <c r="I45" s="120">
        <f t="shared" si="0"/>
        <v>7.76</v>
      </c>
      <c r="J45" s="126"/>
    </row>
    <row r="46" spans="1:10" ht="84">
      <c r="A46" s="125"/>
      <c r="B46" s="118">
        <v>3</v>
      </c>
      <c r="C46" s="10" t="s">
        <v>740</v>
      </c>
      <c r="D46" s="129" t="s">
        <v>746</v>
      </c>
      <c r="E46" s="146"/>
      <c r="F46" s="147"/>
      <c r="G46" s="11" t="s">
        <v>742</v>
      </c>
      <c r="H46" s="14">
        <v>2.1800000000000002</v>
      </c>
      <c r="I46" s="120">
        <f t="shared" si="0"/>
        <v>6.5400000000000009</v>
      </c>
      <c r="J46" s="126"/>
    </row>
    <row r="47" spans="1:10" ht="84">
      <c r="A47" s="125"/>
      <c r="B47" s="118">
        <v>2</v>
      </c>
      <c r="C47" s="10" t="s">
        <v>747</v>
      </c>
      <c r="D47" s="129" t="s">
        <v>748</v>
      </c>
      <c r="E47" s="146" t="s">
        <v>279</v>
      </c>
      <c r="F47" s="147"/>
      <c r="G47" s="11" t="s">
        <v>749</v>
      </c>
      <c r="H47" s="14">
        <v>2.23</v>
      </c>
      <c r="I47" s="120">
        <f t="shared" si="0"/>
        <v>4.46</v>
      </c>
      <c r="J47" s="126"/>
    </row>
    <row r="48" spans="1:10" ht="84">
      <c r="A48" s="125"/>
      <c r="B48" s="118">
        <v>2</v>
      </c>
      <c r="C48" s="10" t="s">
        <v>747</v>
      </c>
      <c r="D48" s="129" t="s">
        <v>741</v>
      </c>
      <c r="E48" s="146" t="s">
        <v>279</v>
      </c>
      <c r="F48" s="147"/>
      <c r="G48" s="11" t="s">
        <v>749</v>
      </c>
      <c r="H48" s="14">
        <v>2.52</v>
      </c>
      <c r="I48" s="120">
        <f t="shared" si="0"/>
        <v>5.04</v>
      </c>
      <c r="J48" s="126"/>
    </row>
    <row r="49" spans="1:10" ht="84">
      <c r="A49" s="125"/>
      <c r="B49" s="118">
        <v>2</v>
      </c>
      <c r="C49" s="10" t="s">
        <v>747</v>
      </c>
      <c r="D49" s="129" t="s">
        <v>744</v>
      </c>
      <c r="E49" s="146" t="s">
        <v>279</v>
      </c>
      <c r="F49" s="147"/>
      <c r="G49" s="11" t="s">
        <v>749</v>
      </c>
      <c r="H49" s="14">
        <v>3.01</v>
      </c>
      <c r="I49" s="120">
        <f t="shared" si="0"/>
        <v>6.02</v>
      </c>
      <c r="J49" s="126"/>
    </row>
    <row r="50" spans="1:10" ht="84">
      <c r="A50" s="125"/>
      <c r="B50" s="118">
        <v>2</v>
      </c>
      <c r="C50" s="10" t="s">
        <v>747</v>
      </c>
      <c r="D50" s="129" t="s">
        <v>745</v>
      </c>
      <c r="E50" s="146" t="s">
        <v>279</v>
      </c>
      <c r="F50" s="147"/>
      <c r="G50" s="11" t="s">
        <v>749</v>
      </c>
      <c r="H50" s="14">
        <v>3.26</v>
      </c>
      <c r="I50" s="120">
        <f t="shared" si="0"/>
        <v>6.52</v>
      </c>
      <c r="J50" s="126"/>
    </row>
    <row r="51" spans="1:10" ht="84">
      <c r="A51" s="125"/>
      <c r="B51" s="118">
        <v>2</v>
      </c>
      <c r="C51" s="10" t="s">
        <v>747</v>
      </c>
      <c r="D51" s="129" t="s">
        <v>746</v>
      </c>
      <c r="E51" s="146" t="s">
        <v>279</v>
      </c>
      <c r="F51" s="147"/>
      <c r="G51" s="11" t="s">
        <v>749</v>
      </c>
      <c r="H51" s="14">
        <v>3.55</v>
      </c>
      <c r="I51" s="120">
        <f t="shared" si="0"/>
        <v>7.1</v>
      </c>
      <c r="J51" s="126"/>
    </row>
    <row r="52" spans="1:10" ht="84">
      <c r="A52" s="125"/>
      <c r="B52" s="118">
        <v>2</v>
      </c>
      <c r="C52" s="10" t="s">
        <v>747</v>
      </c>
      <c r="D52" s="129" t="s">
        <v>750</v>
      </c>
      <c r="E52" s="146" t="s">
        <v>279</v>
      </c>
      <c r="F52" s="147"/>
      <c r="G52" s="11" t="s">
        <v>749</v>
      </c>
      <c r="H52" s="14">
        <v>3.74</v>
      </c>
      <c r="I52" s="120">
        <f t="shared" si="0"/>
        <v>7.48</v>
      </c>
      <c r="J52" s="126"/>
    </row>
    <row r="53" spans="1:10" ht="84">
      <c r="A53" s="125"/>
      <c r="B53" s="118">
        <v>150</v>
      </c>
      <c r="C53" s="10" t="s">
        <v>662</v>
      </c>
      <c r="D53" s="129" t="s">
        <v>72</v>
      </c>
      <c r="E53" s="146"/>
      <c r="F53" s="147"/>
      <c r="G53" s="11" t="s">
        <v>664</v>
      </c>
      <c r="H53" s="14">
        <v>0.17</v>
      </c>
      <c r="I53" s="120">
        <f t="shared" si="0"/>
        <v>25.500000000000004</v>
      </c>
      <c r="J53" s="126"/>
    </row>
    <row r="54" spans="1:10" ht="120">
      <c r="A54" s="125"/>
      <c r="B54" s="118">
        <v>10</v>
      </c>
      <c r="C54" s="10" t="s">
        <v>751</v>
      </c>
      <c r="D54" s="129" t="s">
        <v>30</v>
      </c>
      <c r="E54" s="146" t="s">
        <v>278</v>
      </c>
      <c r="F54" s="147"/>
      <c r="G54" s="11" t="s">
        <v>752</v>
      </c>
      <c r="H54" s="14">
        <v>0.57999999999999996</v>
      </c>
      <c r="I54" s="120">
        <f t="shared" ref="I54:I71" si="1">H54*B54</f>
        <v>5.8</v>
      </c>
      <c r="J54" s="126"/>
    </row>
    <row r="55" spans="1:10" ht="120">
      <c r="A55" s="125"/>
      <c r="B55" s="118">
        <v>10</v>
      </c>
      <c r="C55" s="10" t="s">
        <v>753</v>
      </c>
      <c r="D55" s="129" t="s">
        <v>30</v>
      </c>
      <c r="E55" s="146" t="s">
        <v>754</v>
      </c>
      <c r="F55" s="147"/>
      <c r="G55" s="11" t="s">
        <v>755</v>
      </c>
      <c r="H55" s="14">
        <v>0.78</v>
      </c>
      <c r="I55" s="120">
        <f t="shared" si="1"/>
        <v>7.8000000000000007</v>
      </c>
      <c r="J55" s="126"/>
    </row>
    <row r="56" spans="1:10" ht="132">
      <c r="A56" s="125"/>
      <c r="B56" s="118">
        <v>200</v>
      </c>
      <c r="C56" s="10" t="s">
        <v>121</v>
      </c>
      <c r="D56" s="129"/>
      <c r="E56" s="146"/>
      <c r="F56" s="147"/>
      <c r="G56" s="11" t="s">
        <v>756</v>
      </c>
      <c r="H56" s="14">
        <v>0.19</v>
      </c>
      <c r="I56" s="120">
        <f t="shared" si="1"/>
        <v>38</v>
      </c>
      <c r="J56" s="126"/>
    </row>
    <row r="57" spans="1:10" ht="132">
      <c r="A57" s="125"/>
      <c r="B57" s="118">
        <v>20</v>
      </c>
      <c r="C57" s="10" t="s">
        <v>130</v>
      </c>
      <c r="D57" s="129" t="s">
        <v>112</v>
      </c>
      <c r="E57" s="146"/>
      <c r="F57" s="147"/>
      <c r="G57" s="11" t="s">
        <v>757</v>
      </c>
      <c r="H57" s="14">
        <v>0.23</v>
      </c>
      <c r="I57" s="120">
        <f t="shared" si="1"/>
        <v>4.6000000000000005</v>
      </c>
      <c r="J57" s="126"/>
    </row>
    <row r="58" spans="1:10" ht="132">
      <c r="A58" s="125"/>
      <c r="B58" s="118">
        <v>10</v>
      </c>
      <c r="C58" s="10" t="s">
        <v>758</v>
      </c>
      <c r="D58" s="129" t="s">
        <v>277</v>
      </c>
      <c r="E58" s="146" t="s">
        <v>112</v>
      </c>
      <c r="F58" s="147"/>
      <c r="G58" s="11" t="s">
        <v>759</v>
      </c>
      <c r="H58" s="14">
        <v>0.43</v>
      </c>
      <c r="I58" s="120">
        <f t="shared" si="1"/>
        <v>4.3</v>
      </c>
      <c r="J58" s="126"/>
    </row>
    <row r="59" spans="1:10" ht="96">
      <c r="A59" s="125"/>
      <c r="B59" s="118">
        <v>5</v>
      </c>
      <c r="C59" s="10" t="s">
        <v>73</v>
      </c>
      <c r="D59" s="129" t="s">
        <v>760</v>
      </c>
      <c r="E59" s="146" t="s">
        <v>278</v>
      </c>
      <c r="F59" s="147"/>
      <c r="G59" s="11" t="s">
        <v>761</v>
      </c>
      <c r="H59" s="14">
        <v>1.89</v>
      </c>
      <c r="I59" s="120">
        <f t="shared" si="1"/>
        <v>9.4499999999999993</v>
      </c>
      <c r="J59" s="126"/>
    </row>
    <row r="60" spans="1:10" ht="96">
      <c r="A60" s="125"/>
      <c r="B60" s="118">
        <v>6</v>
      </c>
      <c r="C60" s="10" t="s">
        <v>73</v>
      </c>
      <c r="D60" s="129" t="s">
        <v>657</v>
      </c>
      <c r="E60" s="146" t="s">
        <v>279</v>
      </c>
      <c r="F60" s="147"/>
      <c r="G60" s="11" t="s">
        <v>761</v>
      </c>
      <c r="H60" s="14">
        <v>1.89</v>
      </c>
      <c r="I60" s="120">
        <f t="shared" si="1"/>
        <v>11.34</v>
      </c>
      <c r="J60" s="126"/>
    </row>
    <row r="61" spans="1:10" ht="96">
      <c r="A61" s="125"/>
      <c r="B61" s="118">
        <v>12</v>
      </c>
      <c r="C61" s="10" t="s">
        <v>73</v>
      </c>
      <c r="D61" s="129" t="s">
        <v>657</v>
      </c>
      <c r="E61" s="146" t="s">
        <v>278</v>
      </c>
      <c r="F61" s="147"/>
      <c r="G61" s="11" t="s">
        <v>761</v>
      </c>
      <c r="H61" s="14">
        <v>1.89</v>
      </c>
      <c r="I61" s="120">
        <f t="shared" si="1"/>
        <v>22.68</v>
      </c>
      <c r="J61" s="126"/>
    </row>
    <row r="62" spans="1:10" ht="96">
      <c r="A62" s="125"/>
      <c r="B62" s="118">
        <v>6</v>
      </c>
      <c r="C62" s="10" t="s">
        <v>73</v>
      </c>
      <c r="D62" s="129" t="s">
        <v>30</v>
      </c>
      <c r="E62" s="146" t="s">
        <v>279</v>
      </c>
      <c r="F62" s="147"/>
      <c r="G62" s="11" t="s">
        <v>761</v>
      </c>
      <c r="H62" s="14">
        <v>1.89</v>
      </c>
      <c r="I62" s="120">
        <f t="shared" si="1"/>
        <v>11.34</v>
      </c>
      <c r="J62" s="126"/>
    </row>
    <row r="63" spans="1:10" ht="96">
      <c r="A63" s="125"/>
      <c r="B63" s="118">
        <v>8</v>
      </c>
      <c r="C63" s="10" t="s">
        <v>73</v>
      </c>
      <c r="D63" s="129" t="s">
        <v>30</v>
      </c>
      <c r="E63" s="146" t="s">
        <v>278</v>
      </c>
      <c r="F63" s="147"/>
      <c r="G63" s="11" t="s">
        <v>761</v>
      </c>
      <c r="H63" s="14">
        <v>1.89</v>
      </c>
      <c r="I63" s="120">
        <f t="shared" si="1"/>
        <v>15.12</v>
      </c>
      <c r="J63" s="126"/>
    </row>
    <row r="64" spans="1:10" ht="96">
      <c r="A64" s="125"/>
      <c r="B64" s="118">
        <v>5</v>
      </c>
      <c r="C64" s="10" t="s">
        <v>73</v>
      </c>
      <c r="D64" s="129" t="s">
        <v>31</v>
      </c>
      <c r="E64" s="146" t="s">
        <v>278</v>
      </c>
      <c r="F64" s="147"/>
      <c r="G64" s="11" t="s">
        <v>761</v>
      </c>
      <c r="H64" s="14">
        <v>1.89</v>
      </c>
      <c r="I64" s="120">
        <f t="shared" si="1"/>
        <v>9.4499999999999993</v>
      </c>
      <c r="J64" s="126"/>
    </row>
    <row r="65" spans="1:10" ht="96">
      <c r="A65" s="125"/>
      <c r="B65" s="118">
        <v>4</v>
      </c>
      <c r="C65" s="10" t="s">
        <v>73</v>
      </c>
      <c r="D65" s="129" t="s">
        <v>95</v>
      </c>
      <c r="E65" s="146" t="s">
        <v>278</v>
      </c>
      <c r="F65" s="147"/>
      <c r="G65" s="11" t="s">
        <v>761</v>
      </c>
      <c r="H65" s="14">
        <v>1.89</v>
      </c>
      <c r="I65" s="120">
        <f t="shared" si="1"/>
        <v>7.56</v>
      </c>
      <c r="J65" s="126"/>
    </row>
    <row r="66" spans="1:10" ht="108">
      <c r="A66" s="125"/>
      <c r="B66" s="118">
        <v>20</v>
      </c>
      <c r="C66" s="10" t="s">
        <v>762</v>
      </c>
      <c r="D66" s="129" t="s">
        <v>28</v>
      </c>
      <c r="E66" s="146"/>
      <c r="F66" s="147"/>
      <c r="G66" s="11" t="s">
        <v>763</v>
      </c>
      <c r="H66" s="14">
        <v>0.23</v>
      </c>
      <c r="I66" s="120">
        <f t="shared" si="1"/>
        <v>4.6000000000000005</v>
      </c>
      <c r="J66" s="126"/>
    </row>
    <row r="67" spans="1:10" ht="108">
      <c r="A67" s="125"/>
      <c r="B67" s="118">
        <v>20</v>
      </c>
      <c r="C67" s="10" t="s">
        <v>762</v>
      </c>
      <c r="D67" s="129" t="s">
        <v>657</v>
      </c>
      <c r="E67" s="146"/>
      <c r="F67" s="147"/>
      <c r="G67" s="11" t="s">
        <v>763</v>
      </c>
      <c r="H67" s="14">
        <v>0.23</v>
      </c>
      <c r="I67" s="120">
        <f t="shared" si="1"/>
        <v>4.6000000000000005</v>
      </c>
      <c r="J67" s="126"/>
    </row>
    <row r="68" spans="1:10" ht="108">
      <c r="A68" s="125"/>
      <c r="B68" s="118">
        <v>8</v>
      </c>
      <c r="C68" s="10" t="s">
        <v>103</v>
      </c>
      <c r="D68" s="129" t="s">
        <v>28</v>
      </c>
      <c r="E68" s="146" t="s">
        <v>279</v>
      </c>
      <c r="F68" s="147"/>
      <c r="G68" s="11" t="s">
        <v>764</v>
      </c>
      <c r="H68" s="14">
        <v>0.57999999999999996</v>
      </c>
      <c r="I68" s="120">
        <f t="shared" si="1"/>
        <v>4.6399999999999997</v>
      </c>
      <c r="J68" s="126"/>
    </row>
    <row r="69" spans="1:10" ht="108">
      <c r="A69" s="125"/>
      <c r="B69" s="118">
        <v>10</v>
      </c>
      <c r="C69" s="10" t="s">
        <v>103</v>
      </c>
      <c r="D69" s="129" t="s">
        <v>28</v>
      </c>
      <c r="E69" s="146" t="s">
        <v>278</v>
      </c>
      <c r="F69" s="147"/>
      <c r="G69" s="11" t="s">
        <v>764</v>
      </c>
      <c r="H69" s="14">
        <v>0.57999999999999996</v>
      </c>
      <c r="I69" s="120">
        <f t="shared" si="1"/>
        <v>5.8</v>
      </c>
      <c r="J69" s="126"/>
    </row>
    <row r="70" spans="1:10" ht="108">
      <c r="A70" s="125"/>
      <c r="B70" s="118">
        <v>6</v>
      </c>
      <c r="C70" s="10" t="s">
        <v>103</v>
      </c>
      <c r="D70" s="129" t="s">
        <v>30</v>
      </c>
      <c r="E70" s="146" t="s">
        <v>279</v>
      </c>
      <c r="F70" s="147"/>
      <c r="G70" s="11" t="s">
        <v>764</v>
      </c>
      <c r="H70" s="14">
        <v>0.57999999999999996</v>
      </c>
      <c r="I70" s="120">
        <f t="shared" si="1"/>
        <v>3.4799999999999995</v>
      </c>
      <c r="J70" s="126"/>
    </row>
    <row r="71" spans="1:10" ht="108">
      <c r="A71" s="125"/>
      <c r="B71" s="119">
        <v>6</v>
      </c>
      <c r="C71" s="12" t="s">
        <v>103</v>
      </c>
      <c r="D71" s="130" t="s">
        <v>30</v>
      </c>
      <c r="E71" s="144" t="s">
        <v>278</v>
      </c>
      <c r="F71" s="145"/>
      <c r="G71" s="13" t="s">
        <v>764</v>
      </c>
      <c r="H71" s="15">
        <v>0.57999999999999996</v>
      </c>
      <c r="I71" s="121">
        <f t="shared" si="1"/>
        <v>3.4799999999999995</v>
      </c>
      <c r="J71" s="126"/>
    </row>
  </sheetData>
  <mergeCells count="54">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71:F71"/>
    <mergeCell ref="E66:F66"/>
    <mergeCell ref="E67:F67"/>
    <mergeCell ref="E68:F68"/>
    <mergeCell ref="E69:F69"/>
    <mergeCell ref="E70:F7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5"/>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401.65000000000009</v>
      </c>
      <c r="O2" t="s">
        <v>188</v>
      </c>
    </row>
    <row r="3" spans="1:15" ht="12.75" customHeight="1">
      <c r="A3" s="125"/>
      <c r="B3" s="132" t="s">
        <v>784</v>
      </c>
      <c r="C3" s="131"/>
      <c r="D3" s="131"/>
      <c r="E3" s="131"/>
      <c r="F3" s="131"/>
      <c r="G3" s="131"/>
      <c r="H3" s="131"/>
      <c r="I3" s="131"/>
      <c r="J3" s="131"/>
      <c r="K3" s="131"/>
      <c r="L3" s="126"/>
      <c r="N3">
        <v>401.65000000000009</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8">
        <f>IF(Invoice!J10&lt;&gt;"",Invoice!J10,"")</f>
        <v>51300</v>
      </c>
      <c r="L10" s="126"/>
    </row>
    <row r="11" spans="1:15" ht="12.75" customHeight="1">
      <c r="A11" s="125"/>
      <c r="B11" s="125" t="s">
        <v>718</v>
      </c>
      <c r="C11" s="131"/>
      <c r="D11" s="131"/>
      <c r="E11" s="131"/>
      <c r="F11" s="126"/>
      <c r="G11" s="127"/>
      <c r="H11" s="127" t="s">
        <v>718</v>
      </c>
      <c r="I11" s="131"/>
      <c r="J11" s="131"/>
      <c r="K11" s="149"/>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09" t="s">
        <v>781</v>
      </c>
      <c r="C14" s="131"/>
      <c r="D14" s="131"/>
      <c r="E14" s="131"/>
      <c r="F14" s="126"/>
      <c r="G14" s="127"/>
      <c r="H14" s="109" t="s">
        <v>781</v>
      </c>
      <c r="I14" s="131"/>
      <c r="J14" s="131"/>
      <c r="K14" s="150">
        <f>Invoice!J14</f>
        <v>45174</v>
      </c>
      <c r="L14" s="126"/>
    </row>
    <row r="15" spans="1:15" ht="15" customHeight="1">
      <c r="A15" s="125"/>
      <c r="B15" s="142" t="s">
        <v>782</v>
      </c>
      <c r="C15" s="7"/>
      <c r="D15" s="7"/>
      <c r="E15" s="7"/>
      <c r="F15" s="8"/>
      <c r="G15" s="127"/>
      <c r="H15" s="142" t="s">
        <v>782</v>
      </c>
      <c r="I15" s="131"/>
      <c r="J15" s="131"/>
      <c r="K15" s="151"/>
      <c r="L15" s="126"/>
    </row>
    <row r="16" spans="1:15" ht="15" customHeight="1">
      <c r="A16" s="125"/>
      <c r="B16" s="131"/>
      <c r="C16" s="131"/>
      <c r="D16" s="131"/>
      <c r="E16" s="131"/>
      <c r="F16" s="131"/>
      <c r="G16" s="131"/>
      <c r="H16" s="131"/>
      <c r="I16" s="134" t="s">
        <v>147</v>
      </c>
      <c r="J16" s="134" t="s">
        <v>147</v>
      </c>
      <c r="K16" s="140">
        <v>39853</v>
      </c>
      <c r="L16" s="126"/>
    </row>
    <row r="17" spans="1:12" ht="12.75" customHeight="1">
      <c r="A17" s="125"/>
      <c r="B17" s="131" t="s">
        <v>721</v>
      </c>
      <c r="C17" s="131"/>
      <c r="D17" s="131"/>
      <c r="E17" s="131"/>
      <c r="F17" s="131"/>
      <c r="G17" s="131"/>
      <c r="H17" s="131"/>
      <c r="I17" s="134" t="s">
        <v>148</v>
      </c>
      <c r="J17" s="134" t="s">
        <v>148</v>
      </c>
      <c r="K17" s="140" t="str">
        <f>IF(Invoice!J17&lt;&gt;"",Invoice!J17,"")</f>
        <v>Leo</v>
      </c>
      <c r="L17" s="126"/>
    </row>
    <row r="18" spans="1:12" ht="18" customHeight="1">
      <c r="A18" s="125"/>
      <c r="B18" s="131" t="s">
        <v>722</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2" t="s">
        <v>207</v>
      </c>
      <c r="G20" s="153"/>
      <c r="H20" s="111" t="s">
        <v>174</v>
      </c>
      <c r="I20" s="111" t="s">
        <v>208</v>
      </c>
      <c r="J20" s="111" t="s">
        <v>208</v>
      </c>
      <c r="K20" s="111" t="s">
        <v>26</v>
      </c>
      <c r="L20" s="126"/>
    </row>
    <row r="21" spans="1:12" ht="38.25">
      <c r="A21" s="125"/>
      <c r="B21" s="116"/>
      <c r="C21" s="116"/>
      <c r="D21" s="116"/>
      <c r="E21" s="117"/>
      <c r="F21" s="154"/>
      <c r="G21" s="155"/>
      <c r="H21" s="141" t="s">
        <v>802</v>
      </c>
      <c r="I21" s="116"/>
      <c r="J21" s="116"/>
      <c r="K21" s="116"/>
      <c r="L21" s="126"/>
    </row>
    <row r="22" spans="1:12" ht="24" customHeight="1">
      <c r="A22" s="125"/>
      <c r="B22" s="118">
        <f>'Tax Invoice'!D18</f>
        <v>5</v>
      </c>
      <c r="C22" s="10" t="s">
        <v>723</v>
      </c>
      <c r="D22" s="10" t="s">
        <v>723</v>
      </c>
      <c r="E22" s="129" t="s">
        <v>279</v>
      </c>
      <c r="F22" s="146"/>
      <c r="G22" s="147"/>
      <c r="H22" s="11" t="s">
        <v>779</v>
      </c>
      <c r="I22" s="14">
        <f t="shared" ref="I22:I53" si="0">J22*$N$1</f>
        <v>4.2500000000000003E-2</v>
      </c>
      <c r="J22" s="14">
        <v>0.17</v>
      </c>
      <c r="K22" s="120">
        <f t="shared" ref="K22:K53" si="1">I22*B22</f>
        <v>0.21250000000000002</v>
      </c>
      <c r="L22" s="126"/>
    </row>
    <row r="23" spans="1:12" ht="24" customHeight="1">
      <c r="A23" s="125"/>
      <c r="B23" s="118">
        <f>'Tax Invoice'!D19</f>
        <v>20</v>
      </c>
      <c r="C23" s="10" t="s">
        <v>723</v>
      </c>
      <c r="D23" s="10" t="s">
        <v>723</v>
      </c>
      <c r="E23" s="129" t="s">
        <v>589</v>
      </c>
      <c r="F23" s="146"/>
      <c r="G23" s="147"/>
      <c r="H23" s="11" t="s">
        <v>779</v>
      </c>
      <c r="I23" s="14">
        <f t="shared" si="0"/>
        <v>4.2500000000000003E-2</v>
      </c>
      <c r="J23" s="14">
        <v>0.17</v>
      </c>
      <c r="K23" s="120">
        <f t="shared" si="1"/>
        <v>0.85000000000000009</v>
      </c>
      <c r="L23" s="126"/>
    </row>
    <row r="24" spans="1:12" ht="24" customHeight="1">
      <c r="A24" s="125"/>
      <c r="B24" s="118">
        <f>'Tax Invoice'!D20</f>
        <v>5</v>
      </c>
      <c r="C24" s="10" t="s">
        <v>723</v>
      </c>
      <c r="D24" s="10" t="s">
        <v>723</v>
      </c>
      <c r="E24" s="129" t="s">
        <v>724</v>
      </c>
      <c r="F24" s="146"/>
      <c r="G24" s="147"/>
      <c r="H24" s="11" t="s">
        <v>779</v>
      </c>
      <c r="I24" s="14">
        <f t="shared" si="0"/>
        <v>4.2500000000000003E-2</v>
      </c>
      <c r="J24" s="14">
        <v>0.17</v>
      </c>
      <c r="K24" s="120">
        <f t="shared" si="1"/>
        <v>0.21250000000000002</v>
      </c>
      <c r="L24" s="126"/>
    </row>
    <row r="25" spans="1:12" ht="24" customHeight="1">
      <c r="A25" s="125"/>
      <c r="B25" s="118">
        <f>'Tax Invoice'!D21</f>
        <v>5</v>
      </c>
      <c r="C25" s="10" t="s">
        <v>723</v>
      </c>
      <c r="D25" s="10" t="s">
        <v>723</v>
      </c>
      <c r="E25" s="129" t="s">
        <v>725</v>
      </c>
      <c r="F25" s="146"/>
      <c r="G25" s="147"/>
      <c r="H25" s="11" t="s">
        <v>779</v>
      </c>
      <c r="I25" s="14">
        <f t="shared" si="0"/>
        <v>4.2500000000000003E-2</v>
      </c>
      <c r="J25" s="14">
        <v>0.17</v>
      </c>
      <c r="K25" s="120">
        <f t="shared" si="1"/>
        <v>0.21250000000000002</v>
      </c>
      <c r="L25" s="126"/>
    </row>
    <row r="26" spans="1:12" ht="24" customHeight="1">
      <c r="A26" s="125"/>
      <c r="B26" s="118">
        <f>'Tax Invoice'!D22</f>
        <v>5</v>
      </c>
      <c r="C26" s="10" t="s">
        <v>723</v>
      </c>
      <c r="D26" s="10" t="s">
        <v>723</v>
      </c>
      <c r="E26" s="129" t="s">
        <v>726</v>
      </c>
      <c r="F26" s="146"/>
      <c r="G26" s="147"/>
      <c r="H26" s="11" t="s">
        <v>779</v>
      </c>
      <c r="I26" s="14">
        <f t="shared" si="0"/>
        <v>4.2500000000000003E-2</v>
      </c>
      <c r="J26" s="14">
        <v>0.17</v>
      </c>
      <c r="K26" s="120">
        <f t="shared" si="1"/>
        <v>0.21250000000000002</v>
      </c>
      <c r="L26" s="126"/>
    </row>
    <row r="27" spans="1:12" ht="12.75" customHeight="1">
      <c r="A27" s="125"/>
      <c r="B27" s="118">
        <f>'Tax Invoice'!D23</f>
        <v>200</v>
      </c>
      <c r="C27" s="10" t="s">
        <v>109</v>
      </c>
      <c r="D27" s="10" t="s">
        <v>109</v>
      </c>
      <c r="E27" s="129" t="s">
        <v>72</v>
      </c>
      <c r="F27" s="146"/>
      <c r="G27" s="147"/>
      <c r="H27" s="11" t="s">
        <v>727</v>
      </c>
      <c r="I27" s="14">
        <f t="shared" si="0"/>
        <v>0.04</v>
      </c>
      <c r="J27" s="14">
        <v>0.16</v>
      </c>
      <c r="K27" s="120">
        <f t="shared" si="1"/>
        <v>8</v>
      </c>
      <c r="L27" s="126"/>
    </row>
    <row r="28" spans="1:12" ht="12.75" customHeight="1">
      <c r="A28" s="125"/>
      <c r="B28" s="118">
        <f>'Tax Invoice'!D24</f>
        <v>200</v>
      </c>
      <c r="C28" s="10" t="s">
        <v>109</v>
      </c>
      <c r="D28" s="10" t="s">
        <v>109</v>
      </c>
      <c r="E28" s="129" t="s">
        <v>31</v>
      </c>
      <c r="F28" s="146"/>
      <c r="G28" s="147"/>
      <c r="H28" s="11" t="s">
        <v>727</v>
      </c>
      <c r="I28" s="14">
        <f t="shared" si="0"/>
        <v>0.04</v>
      </c>
      <c r="J28" s="14">
        <v>0.16</v>
      </c>
      <c r="K28" s="120">
        <f t="shared" si="1"/>
        <v>8</v>
      </c>
      <c r="L28" s="126"/>
    </row>
    <row r="29" spans="1:12" ht="24" customHeight="1">
      <c r="A29" s="125"/>
      <c r="B29" s="118">
        <f>'Tax Invoice'!D25</f>
        <v>4</v>
      </c>
      <c r="C29" s="10" t="s">
        <v>105</v>
      </c>
      <c r="D29" s="10" t="s">
        <v>765</v>
      </c>
      <c r="E29" s="129" t="s">
        <v>728</v>
      </c>
      <c r="F29" s="146" t="s">
        <v>112</v>
      </c>
      <c r="G29" s="147"/>
      <c r="H29" s="11" t="s">
        <v>729</v>
      </c>
      <c r="I29" s="14">
        <f t="shared" si="0"/>
        <v>0.2525</v>
      </c>
      <c r="J29" s="14">
        <v>1.01</v>
      </c>
      <c r="K29" s="120">
        <f t="shared" si="1"/>
        <v>1.01</v>
      </c>
      <c r="L29" s="126"/>
    </row>
    <row r="30" spans="1:12" ht="12.75" customHeight="1">
      <c r="A30" s="125"/>
      <c r="B30" s="118">
        <f>'Tax Invoice'!D26</f>
        <v>20</v>
      </c>
      <c r="C30" s="10" t="s">
        <v>27</v>
      </c>
      <c r="D30" s="10" t="s">
        <v>27</v>
      </c>
      <c r="E30" s="129" t="s">
        <v>32</v>
      </c>
      <c r="F30" s="146"/>
      <c r="G30" s="147"/>
      <c r="H30" s="11" t="s">
        <v>795</v>
      </c>
      <c r="I30" s="14">
        <f t="shared" si="0"/>
        <v>4.7500000000000001E-2</v>
      </c>
      <c r="J30" s="14">
        <v>0.19</v>
      </c>
      <c r="K30" s="120">
        <f t="shared" si="1"/>
        <v>0.95</v>
      </c>
      <c r="L30" s="126"/>
    </row>
    <row r="31" spans="1:12" ht="12.75" customHeight="1">
      <c r="A31" s="125"/>
      <c r="B31" s="118">
        <f>'Tax Invoice'!D27</f>
        <v>50</v>
      </c>
      <c r="C31" s="10" t="s">
        <v>27</v>
      </c>
      <c r="D31" s="10" t="s">
        <v>27</v>
      </c>
      <c r="E31" s="129" t="s">
        <v>34</v>
      </c>
      <c r="F31" s="146"/>
      <c r="G31" s="147"/>
      <c r="H31" s="11" t="s">
        <v>795</v>
      </c>
      <c r="I31" s="14">
        <f t="shared" si="0"/>
        <v>4.7500000000000001E-2</v>
      </c>
      <c r="J31" s="14">
        <v>0.19</v>
      </c>
      <c r="K31" s="120">
        <f t="shared" si="1"/>
        <v>2.375</v>
      </c>
      <c r="L31" s="126"/>
    </row>
    <row r="32" spans="1:12" ht="12.75" customHeight="1">
      <c r="A32" s="125"/>
      <c r="B32" s="118">
        <f>'Tax Invoice'!D28</f>
        <v>20</v>
      </c>
      <c r="C32" s="10" t="s">
        <v>48</v>
      </c>
      <c r="D32" s="10" t="s">
        <v>48</v>
      </c>
      <c r="E32" s="129" t="s">
        <v>55</v>
      </c>
      <c r="F32" s="146"/>
      <c r="G32" s="147"/>
      <c r="H32" s="11" t="s">
        <v>796</v>
      </c>
      <c r="I32" s="14">
        <f t="shared" si="0"/>
        <v>4.7500000000000001E-2</v>
      </c>
      <c r="J32" s="14">
        <v>0.19</v>
      </c>
      <c r="K32" s="120">
        <f t="shared" si="1"/>
        <v>0.95</v>
      </c>
      <c r="L32" s="126"/>
    </row>
    <row r="33" spans="1:12" ht="12.75" customHeight="1">
      <c r="A33" s="125"/>
      <c r="B33" s="118">
        <f>'Tax Invoice'!D29</f>
        <v>30</v>
      </c>
      <c r="C33" s="10" t="s">
        <v>48</v>
      </c>
      <c r="D33" s="10" t="s">
        <v>48</v>
      </c>
      <c r="E33" s="129" t="s">
        <v>54</v>
      </c>
      <c r="F33" s="146"/>
      <c r="G33" s="147"/>
      <c r="H33" s="11" t="s">
        <v>796</v>
      </c>
      <c r="I33" s="14">
        <f t="shared" si="0"/>
        <v>4.7500000000000001E-2</v>
      </c>
      <c r="J33" s="14">
        <v>0.19</v>
      </c>
      <c r="K33" s="120">
        <f t="shared" si="1"/>
        <v>1.425</v>
      </c>
      <c r="L33" s="126"/>
    </row>
    <row r="34" spans="1:12" ht="24" customHeight="1">
      <c r="A34" s="125"/>
      <c r="B34" s="118">
        <f>'Tax Invoice'!D30</f>
        <v>10</v>
      </c>
      <c r="C34" s="10" t="s">
        <v>732</v>
      </c>
      <c r="D34" s="10" t="s">
        <v>732</v>
      </c>
      <c r="E34" s="129" t="s">
        <v>31</v>
      </c>
      <c r="F34" s="146"/>
      <c r="G34" s="147"/>
      <c r="H34" s="11" t="s">
        <v>733</v>
      </c>
      <c r="I34" s="14">
        <f t="shared" si="0"/>
        <v>5.2499999999999998E-2</v>
      </c>
      <c r="J34" s="14">
        <v>0.21</v>
      </c>
      <c r="K34" s="120">
        <f t="shared" si="1"/>
        <v>0.52500000000000002</v>
      </c>
      <c r="L34" s="126"/>
    </row>
    <row r="35" spans="1:12" ht="24" customHeight="1">
      <c r="A35" s="125"/>
      <c r="B35" s="118">
        <f>'Tax Invoice'!D31</f>
        <v>25</v>
      </c>
      <c r="C35" s="10" t="s">
        <v>732</v>
      </c>
      <c r="D35" s="10" t="s">
        <v>732</v>
      </c>
      <c r="E35" s="129" t="s">
        <v>33</v>
      </c>
      <c r="F35" s="146"/>
      <c r="G35" s="147"/>
      <c r="H35" s="11" t="s">
        <v>733</v>
      </c>
      <c r="I35" s="14">
        <f t="shared" si="0"/>
        <v>5.2499999999999998E-2</v>
      </c>
      <c r="J35" s="14">
        <v>0.21</v>
      </c>
      <c r="K35" s="120">
        <f t="shared" si="1"/>
        <v>1.3125</v>
      </c>
      <c r="L35" s="126"/>
    </row>
    <row r="36" spans="1:12">
      <c r="A36" s="125"/>
      <c r="B36" s="118">
        <f>'Tax Invoice'!D32</f>
        <v>50</v>
      </c>
      <c r="C36" s="10" t="s">
        <v>734</v>
      </c>
      <c r="D36" s="10" t="s">
        <v>734</v>
      </c>
      <c r="E36" s="129" t="s">
        <v>30</v>
      </c>
      <c r="F36" s="146"/>
      <c r="G36" s="147"/>
      <c r="H36" s="11" t="s">
        <v>797</v>
      </c>
      <c r="I36" s="14">
        <f t="shared" si="0"/>
        <v>0.04</v>
      </c>
      <c r="J36" s="14">
        <v>0.16</v>
      </c>
      <c r="K36" s="120">
        <f t="shared" si="1"/>
        <v>2</v>
      </c>
      <c r="L36" s="126"/>
    </row>
    <row r="37" spans="1:12">
      <c r="A37" s="125"/>
      <c r="B37" s="118">
        <f>'Tax Invoice'!D33</f>
        <v>40</v>
      </c>
      <c r="C37" s="10" t="s">
        <v>734</v>
      </c>
      <c r="D37" s="10" t="s">
        <v>734</v>
      </c>
      <c r="E37" s="129" t="s">
        <v>31</v>
      </c>
      <c r="F37" s="146"/>
      <c r="G37" s="147"/>
      <c r="H37" s="11" t="s">
        <v>797</v>
      </c>
      <c r="I37" s="14">
        <f t="shared" si="0"/>
        <v>0.04</v>
      </c>
      <c r="J37" s="14">
        <v>0.16</v>
      </c>
      <c r="K37" s="120">
        <f t="shared" si="1"/>
        <v>1.6</v>
      </c>
      <c r="L37" s="126"/>
    </row>
    <row r="38" spans="1:12">
      <c r="A38" s="125"/>
      <c r="B38" s="118">
        <f>'Tax Invoice'!D34</f>
        <v>30</v>
      </c>
      <c r="C38" s="10" t="s">
        <v>734</v>
      </c>
      <c r="D38" s="10" t="s">
        <v>734</v>
      </c>
      <c r="E38" s="129" t="s">
        <v>32</v>
      </c>
      <c r="F38" s="146"/>
      <c r="G38" s="147"/>
      <c r="H38" s="11" t="s">
        <v>797</v>
      </c>
      <c r="I38" s="14">
        <f t="shared" si="0"/>
        <v>0.04</v>
      </c>
      <c r="J38" s="14">
        <v>0.16</v>
      </c>
      <c r="K38" s="120">
        <f t="shared" si="1"/>
        <v>1.2</v>
      </c>
      <c r="L38" s="126"/>
    </row>
    <row r="39" spans="1:12">
      <c r="A39" s="125"/>
      <c r="B39" s="118">
        <f>'Tax Invoice'!D35</f>
        <v>15</v>
      </c>
      <c r="C39" s="10" t="s">
        <v>734</v>
      </c>
      <c r="D39" s="10" t="s">
        <v>766</v>
      </c>
      <c r="E39" s="129" t="s">
        <v>33</v>
      </c>
      <c r="F39" s="146"/>
      <c r="G39" s="147"/>
      <c r="H39" s="11" t="s">
        <v>797</v>
      </c>
      <c r="I39" s="14">
        <f t="shared" si="0"/>
        <v>4.7500000000000001E-2</v>
      </c>
      <c r="J39" s="14">
        <v>0.19</v>
      </c>
      <c r="K39" s="120">
        <f t="shared" si="1"/>
        <v>0.71250000000000002</v>
      </c>
      <c r="L39" s="126"/>
    </row>
    <row r="40" spans="1:12" ht="24" customHeight="1">
      <c r="A40" s="125"/>
      <c r="B40" s="118">
        <f>'Tax Invoice'!D36</f>
        <v>25</v>
      </c>
      <c r="C40" s="10" t="s">
        <v>736</v>
      </c>
      <c r="D40" s="10" t="s">
        <v>736</v>
      </c>
      <c r="E40" s="129" t="s">
        <v>33</v>
      </c>
      <c r="F40" s="146"/>
      <c r="G40" s="147"/>
      <c r="H40" s="11" t="s">
        <v>801</v>
      </c>
      <c r="I40" s="14">
        <f t="shared" si="0"/>
        <v>6.25E-2</v>
      </c>
      <c r="J40" s="14">
        <v>0.25</v>
      </c>
      <c r="K40" s="120">
        <f t="shared" si="1"/>
        <v>1.5625</v>
      </c>
      <c r="L40" s="126"/>
    </row>
    <row r="41" spans="1:12">
      <c r="A41" s="125"/>
      <c r="B41" s="118">
        <f>'Tax Invoice'!D37</f>
        <v>30</v>
      </c>
      <c r="C41" s="10" t="s">
        <v>738</v>
      </c>
      <c r="D41" s="10" t="s">
        <v>738</v>
      </c>
      <c r="E41" s="129" t="s">
        <v>31</v>
      </c>
      <c r="F41" s="146"/>
      <c r="G41" s="147"/>
      <c r="H41" s="11" t="s">
        <v>798</v>
      </c>
      <c r="I41" s="14">
        <f t="shared" si="0"/>
        <v>5.7500000000000002E-2</v>
      </c>
      <c r="J41" s="14">
        <v>0.23</v>
      </c>
      <c r="K41" s="120">
        <f t="shared" si="1"/>
        <v>1.7250000000000001</v>
      </c>
      <c r="L41" s="126"/>
    </row>
    <row r="42" spans="1:12" ht="12.75" customHeight="1">
      <c r="A42" s="125"/>
      <c r="B42" s="118">
        <f>'Tax Invoice'!D38</f>
        <v>3</v>
      </c>
      <c r="C42" s="10" t="s">
        <v>740</v>
      </c>
      <c r="D42" s="10" t="s">
        <v>767</v>
      </c>
      <c r="E42" s="129" t="s">
        <v>741</v>
      </c>
      <c r="F42" s="146"/>
      <c r="G42" s="147"/>
      <c r="H42" s="11" t="s">
        <v>788</v>
      </c>
      <c r="I42" s="14">
        <f t="shared" si="0"/>
        <v>0.38750000000000001</v>
      </c>
      <c r="J42" s="14">
        <v>1.55</v>
      </c>
      <c r="K42" s="120">
        <f t="shared" si="1"/>
        <v>1.1625000000000001</v>
      </c>
      <c r="L42" s="126"/>
    </row>
    <row r="43" spans="1:12" ht="12.75" customHeight="1">
      <c r="A43" s="125"/>
      <c r="B43" s="118">
        <f>'Tax Invoice'!D39</f>
        <v>3</v>
      </c>
      <c r="C43" s="10" t="s">
        <v>740</v>
      </c>
      <c r="D43" s="10" t="s">
        <v>768</v>
      </c>
      <c r="E43" s="129" t="s">
        <v>743</v>
      </c>
      <c r="F43" s="146"/>
      <c r="G43" s="147"/>
      <c r="H43" s="11" t="s">
        <v>788</v>
      </c>
      <c r="I43" s="14">
        <f t="shared" si="0"/>
        <v>0.38750000000000001</v>
      </c>
      <c r="J43" s="14">
        <v>1.55</v>
      </c>
      <c r="K43" s="120">
        <f t="shared" si="1"/>
        <v>1.1625000000000001</v>
      </c>
      <c r="L43" s="126"/>
    </row>
    <row r="44" spans="1:12" ht="12.75" customHeight="1">
      <c r="A44" s="125"/>
      <c r="B44" s="118">
        <f>'Tax Invoice'!D40</f>
        <v>1</v>
      </c>
      <c r="C44" s="10" t="s">
        <v>740</v>
      </c>
      <c r="D44" s="10" t="s">
        <v>769</v>
      </c>
      <c r="E44" s="129" t="s">
        <v>744</v>
      </c>
      <c r="F44" s="146"/>
      <c r="G44" s="147"/>
      <c r="H44" s="11" t="s">
        <v>788</v>
      </c>
      <c r="I44" s="14">
        <f t="shared" si="0"/>
        <v>0.42499999999999999</v>
      </c>
      <c r="J44" s="14">
        <v>1.7</v>
      </c>
      <c r="K44" s="120">
        <f t="shared" si="1"/>
        <v>0.42499999999999999</v>
      </c>
      <c r="L44" s="126"/>
    </row>
    <row r="45" spans="1:12" ht="12.75" customHeight="1">
      <c r="A45" s="125"/>
      <c r="B45" s="118">
        <f>'Tax Invoice'!D41</f>
        <v>4</v>
      </c>
      <c r="C45" s="10" t="s">
        <v>740</v>
      </c>
      <c r="D45" s="10" t="s">
        <v>770</v>
      </c>
      <c r="E45" s="129" t="s">
        <v>745</v>
      </c>
      <c r="F45" s="146"/>
      <c r="G45" s="147"/>
      <c r="H45" s="11" t="s">
        <v>788</v>
      </c>
      <c r="I45" s="14">
        <f t="shared" si="0"/>
        <v>0.48499999999999999</v>
      </c>
      <c r="J45" s="14">
        <v>1.94</v>
      </c>
      <c r="K45" s="120">
        <f t="shared" si="1"/>
        <v>1.94</v>
      </c>
      <c r="L45" s="126"/>
    </row>
    <row r="46" spans="1:12" ht="12.75" customHeight="1">
      <c r="A46" s="125"/>
      <c r="B46" s="118">
        <f>'Tax Invoice'!D42</f>
        <v>3</v>
      </c>
      <c r="C46" s="10" t="s">
        <v>740</v>
      </c>
      <c r="D46" s="10" t="s">
        <v>771</v>
      </c>
      <c r="E46" s="129" t="s">
        <v>746</v>
      </c>
      <c r="F46" s="146"/>
      <c r="G46" s="147"/>
      <c r="H46" s="11" t="s">
        <v>788</v>
      </c>
      <c r="I46" s="14">
        <f t="shared" si="0"/>
        <v>0.54500000000000004</v>
      </c>
      <c r="J46" s="14">
        <v>2.1800000000000002</v>
      </c>
      <c r="K46" s="120">
        <f t="shared" si="1"/>
        <v>1.6350000000000002</v>
      </c>
      <c r="L46" s="126"/>
    </row>
    <row r="47" spans="1:12" ht="12.75" customHeight="1">
      <c r="A47" s="125"/>
      <c r="B47" s="118">
        <f>'Tax Invoice'!D43</f>
        <v>2</v>
      </c>
      <c r="C47" s="10" t="s">
        <v>747</v>
      </c>
      <c r="D47" s="10" t="s">
        <v>772</v>
      </c>
      <c r="E47" s="129" t="s">
        <v>748</v>
      </c>
      <c r="F47" s="146" t="s">
        <v>279</v>
      </c>
      <c r="G47" s="147"/>
      <c r="H47" s="11" t="s">
        <v>789</v>
      </c>
      <c r="I47" s="14">
        <f t="shared" si="0"/>
        <v>0.5575</v>
      </c>
      <c r="J47" s="14">
        <v>2.23</v>
      </c>
      <c r="K47" s="120">
        <f t="shared" si="1"/>
        <v>1.115</v>
      </c>
      <c r="L47" s="126"/>
    </row>
    <row r="48" spans="1:12" ht="12.75" customHeight="1">
      <c r="A48" s="125"/>
      <c r="B48" s="118">
        <f>'Tax Invoice'!D44</f>
        <v>2</v>
      </c>
      <c r="C48" s="10" t="s">
        <v>747</v>
      </c>
      <c r="D48" s="10" t="s">
        <v>773</v>
      </c>
      <c r="E48" s="129" t="s">
        <v>741</v>
      </c>
      <c r="F48" s="146" t="s">
        <v>279</v>
      </c>
      <c r="G48" s="147"/>
      <c r="H48" s="11" t="s">
        <v>789</v>
      </c>
      <c r="I48" s="14">
        <f t="shared" si="0"/>
        <v>0.63</v>
      </c>
      <c r="J48" s="14">
        <v>2.52</v>
      </c>
      <c r="K48" s="120">
        <f t="shared" si="1"/>
        <v>1.26</v>
      </c>
      <c r="L48" s="126"/>
    </row>
    <row r="49" spans="1:12" ht="12.75" customHeight="1">
      <c r="A49" s="125"/>
      <c r="B49" s="118">
        <f>'Tax Invoice'!D45</f>
        <v>2</v>
      </c>
      <c r="C49" s="10" t="s">
        <v>747</v>
      </c>
      <c r="D49" s="10" t="s">
        <v>774</v>
      </c>
      <c r="E49" s="129" t="s">
        <v>744</v>
      </c>
      <c r="F49" s="146" t="s">
        <v>279</v>
      </c>
      <c r="G49" s="147"/>
      <c r="H49" s="11" t="s">
        <v>789</v>
      </c>
      <c r="I49" s="14">
        <f t="shared" si="0"/>
        <v>0.75249999999999995</v>
      </c>
      <c r="J49" s="14">
        <v>3.01</v>
      </c>
      <c r="K49" s="120">
        <f t="shared" si="1"/>
        <v>1.5049999999999999</v>
      </c>
      <c r="L49" s="126"/>
    </row>
    <row r="50" spans="1:12" ht="12.75" customHeight="1">
      <c r="A50" s="125"/>
      <c r="B50" s="118">
        <f>'Tax Invoice'!D46</f>
        <v>2</v>
      </c>
      <c r="C50" s="10" t="s">
        <v>747</v>
      </c>
      <c r="D50" s="10" t="s">
        <v>775</v>
      </c>
      <c r="E50" s="129" t="s">
        <v>745</v>
      </c>
      <c r="F50" s="146" t="s">
        <v>279</v>
      </c>
      <c r="G50" s="147"/>
      <c r="H50" s="11" t="s">
        <v>789</v>
      </c>
      <c r="I50" s="14">
        <f t="shared" si="0"/>
        <v>0.81499999999999995</v>
      </c>
      <c r="J50" s="14">
        <v>3.26</v>
      </c>
      <c r="K50" s="120">
        <f t="shared" si="1"/>
        <v>1.63</v>
      </c>
      <c r="L50" s="126"/>
    </row>
    <row r="51" spans="1:12" ht="12.75" customHeight="1">
      <c r="A51" s="125"/>
      <c r="B51" s="118">
        <f>'Tax Invoice'!D47</f>
        <v>2</v>
      </c>
      <c r="C51" s="10" t="s">
        <v>747</v>
      </c>
      <c r="D51" s="10" t="s">
        <v>776</v>
      </c>
      <c r="E51" s="129" t="s">
        <v>746</v>
      </c>
      <c r="F51" s="146" t="s">
        <v>279</v>
      </c>
      <c r="G51" s="147"/>
      <c r="H51" s="11" t="s">
        <v>789</v>
      </c>
      <c r="I51" s="14">
        <f t="shared" si="0"/>
        <v>0.88749999999999996</v>
      </c>
      <c r="J51" s="14">
        <v>3.55</v>
      </c>
      <c r="K51" s="120">
        <f t="shared" si="1"/>
        <v>1.7749999999999999</v>
      </c>
      <c r="L51" s="126"/>
    </row>
    <row r="52" spans="1:12" ht="12.75" customHeight="1">
      <c r="A52" s="125"/>
      <c r="B52" s="118">
        <f>'Tax Invoice'!D48</f>
        <v>2</v>
      </c>
      <c r="C52" s="10" t="s">
        <v>747</v>
      </c>
      <c r="D52" s="10" t="s">
        <v>777</v>
      </c>
      <c r="E52" s="129" t="s">
        <v>750</v>
      </c>
      <c r="F52" s="146" t="s">
        <v>279</v>
      </c>
      <c r="G52" s="147"/>
      <c r="H52" s="11" t="s">
        <v>789</v>
      </c>
      <c r="I52" s="14">
        <f t="shared" si="0"/>
        <v>0.93500000000000005</v>
      </c>
      <c r="J52" s="14">
        <v>3.74</v>
      </c>
      <c r="K52" s="120">
        <f t="shared" si="1"/>
        <v>1.87</v>
      </c>
      <c r="L52" s="126"/>
    </row>
    <row r="53" spans="1:12" ht="12.75" customHeight="1">
      <c r="A53" s="125"/>
      <c r="B53" s="118">
        <f>'Tax Invoice'!D49</f>
        <v>150</v>
      </c>
      <c r="C53" s="10" t="s">
        <v>662</v>
      </c>
      <c r="D53" s="10" t="s">
        <v>662</v>
      </c>
      <c r="E53" s="129" t="s">
        <v>72</v>
      </c>
      <c r="F53" s="146"/>
      <c r="G53" s="147"/>
      <c r="H53" s="11" t="s">
        <v>799</v>
      </c>
      <c r="I53" s="14">
        <f t="shared" si="0"/>
        <v>4.2500000000000003E-2</v>
      </c>
      <c r="J53" s="14">
        <v>0.17</v>
      </c>
      <c r="K53" s="120">
        <f t="shared" si="1"/>
        <v>6.3750000000000009</v>
      </c>
      <c r="L53" s="126"/>
    </row>
    <row r="54" spans="1:12">
      <c r="A54" s="125"/>
      <c r="B54" s="118">
        <f>'Tax Invoice'!D50</f>
        <v>10</v>
      </c>
      <c r="C54" s="10" t="s">
        <v>751</v>
      </c>
      <c r="D54" s="10" t="s">
        <v>751</v>
      </c>
      <c r="E54" s="129" t="s">
        <v>30</v>
      </c>
      <c r="F54" s="146" t="s">
        <v>278</v>
      </c>
      <c r="G54" s="147"/>
      <c r="H54" s="11" t="s">
        <v>790</v>
      </c>
      <c r="I54" s="14">
        <f t="shared" ref="I54:I71" si="2">J54*$N$1</f>
        <v>0.14499999999999999</v>
      </c>
      <c r="J54" s="14">
        <v>0.57999999999999996</v>
      </c>
      <c r="K54" s="120">
        <f t="shared" ref="K54:K71" si="3">I54*B54</f>
        <v>1.45</v>
      </c>
      <c r="L54" s="126"/>
    </row>
    <row r="55" spans="1:12" ht="24">
      <c r="A55" s="125"/>
      <c r="B55" s="118">
        <f>'Tax Invoice'!D51</f>
        <v>10</v>
      </c>
      <c r="C55" s="10" t="s">
        <v>753</v>
      </c>
      <c r="D55" s="10" t="s">
        <v>753</v>
      </c>
      <c r="E55" s="129" t="s">
        <v>30</v>
      </c>
      <c r="F55" s="146" t="s">
        <v>787</v>
      </c>
      <c r="G55" s="147"/>
      <c r="H55" s="11" t="s">
        <v>791</v>
      </c>
      <c r="I55" s="14">
        <f t="shared" si="2"/>
        <v>0.19500000000000001</v>
      </c>
      <c r="J55" s="14">
        <v>0.78</v>
      </c>
      <c r="K55" s="120">
        <f t="shared" si="3"/>
        <v>1.9500000000000002</v>
      </c>
      <c r="L55" s="126"/>
    </row>
    <row r="56" spans="1:12" ht="24" customHeight="1">
      <c r="A56" s="125"/>
      <c r="B56" s="118">
        <f>'Tax Invoice'!D52</f>
        <v>200</v>
      </c>
      <c r="C56" s="10" t="s">
        <v>121</v>
      </c>
      <c r="D56" s="10" t="s">
        <v>121</v>
      </c>
      <c r="E56" s="129"/>
      <c r="F56" s="146"/>
      <c r="G56" s="147"/>
      <c r="H56" s="11" t="s">
        <v>792</v>
      </c>
      <c r="I56" s="14">
        <f t="shared" si="2"/>
        <v>4.7500000000000001E-2</v>
      </c>
      <c r="J56" s="14">
        <v>0.19</v>
      </c>
      <c r="K56" s="120">
        <f t="shared" si="3"/>
        <v>9.5</v>
      </c>
      <c r="L56" s="126"/>
    </row>
    <row r="57" spans="1:12" ht="24" customHeight="1">
      <c r="A57" s="125"/>
      <c r="B57" s="118">
        <f>'Tax Invoice'!D53</f>
        <v>20</v>
      </c>
      <c r="C57" s="10" t="s">
        <v>130</v>
      </c>
      <c r="D57" s="10" t="s">
        <v>130</v>
      </c>
      <c r="E57" s="129" t="s">
        <v>112</v>
      </c>
      <c r="F57" s="146"/>
      <c r="G57" s="147"/>
      <c r="H57" s="11" t="s">
        <v>800</v>
      </c>
      <c r="I57" s="14">
        <f t="shared" si="2"/>
        <v>5.7500000000000002E-2</v>
      </c>
      <c r="J57" s="14">
        <v>0.23</v>
      </c>
      <c r="K57" s="120">
        <f t="shared" si="3"/>
        <v>1.1500000000000001</v>
      </c>
      <c r="L57" s="126"/>
    </row>
    <row r="58" spans="1:12" ht="24" customHeight="1">
      <c r="A58" s="125"/>
      <c r="B58" s="118">
        <f>'Tax Invoice'!D54</f>
        <v>10</v>
      </c>
      <c r="C58" s="10" t="s">
        <v>758</v>
      </c>
      <c r="D58" s="10" t="s">
        <v>758</v>
      </c>
      <c r="E58" s="129" t="s">
        <v>277</v>
      </c>
      <c r="F58" s="146" t="s">
        <v>112</v>
      </c>
      <c r="G58" s="147"/>
      <c r="H58" s="11" t="s">
        <v>793</v>
      </c>
      <c r="I58" s="14">
        <f t="shared" si="2"/>
        <v>0.1075</v>
      </c>
      <c r="J58" s="14">
        <v>0.43</v>
      </c>
      <c r="K58" s="120">
        <f t="shared" si="3"/>
        <v>1.075</v>
      </c>
      <c r="L58" s="126"/>
    </row>
    <row r="59" spans="1:12" ht="12.75" customHeight="1">
      <c r="A59" s="125"/>
      <c r="B59" s="118">
        <f>'Tax Invoice'!D55</f>
        <v>5</v>
      </c>
      <c r="C59" s="10" t="s">
        <v>73</v>
      </c>
      <c r="D59" s="10" t="s">
        <v>73</v>
      </c>
      <c r="E59" s="129" t="s">
        <v>760</v>
      </c>
      <c r="F59" s="146" t="s">
        <v>278</v>
      </c>
      <c r="G59" s="147"/>
      <c r="H59" s="11" t="s">
        <v>794</v>
      </c>
      <c r="I59" s="14">
        <f t="shared" si="2"/>
        <v>0.47249999999999998</v>
      </c>
      <c r="J59" s="14">
        <v>1.89</v>
      </c>
      <c r="K59" s="120">
        <f t="shared" si="3"/>
        <v>2.3624999999999998</v>
      </c>
      <c r="L59" s="126"/>
    </row>
    <row r="60" spans="1:12" ht="12.75" customHeight="1">
      <c r="A60" s="125"/>
      <c r="B60" s="118">
        <f>'Tax Invoice'!D56</f>
        <v>6</v>
      </c>
      <c r="C60" s="10" t="s">
        <v>73</v>
      </c>
      <c r="D60" s="10" t="s">
        <v>73</v>
      </c>
      <c r="E60" s="129" t="s">
        <v>657</v>
      </c>
      <c r="F60" s="146" t="s">
        <v>279</v>
      </c>
      <c r="G60" s="147"/>
      <c r="H60" s="11" t="s">
        <v>794</v>
      </c>
      <c r="I60" s="14">
        <f t="shared" si="2"/>
        <v>0.47249999999999998</v>
      </c>
      <c r="J60" s="14">
        <v>1.89</v>
      </c>
      <c r="K60" s="120">
        <f t="shared" si="3"/>
        <v>2.835</v>
      </c>
      <c r="L60" s="126"/>
    </row>
    <row r="61" spans="1:12" ht="12.75" customHeight="1">
      <c r="A61" s="125"/>
      <c r="B61" s="118">
        <f>'Tax Invoice'!D57</f>
        <v>12</v>
      </c>
      <c r="C61" s="10" t="s">
        <v>73</v>
      </c>
      <c r="D61" s="10" t="s">
        <v>73</v>
      </c>
      <c r="E61" s="129" t="s">
        <v>657</v>
      </c>
      <c r="F61" s="146" t="s">
        <v>278</v>
      </c>
      <c r="G61" s="147"/>
      <c r="H61" s="11" t="s">
        <v>794</v>
      </c>
      <c r="I61" s="14">
        <f t="shared" si="2"/>
        <v>0.47249999999999998</v>
      </c>
      <c r="J61" s="14">
        <v>1.89</v>
      </c>
      <c r="K61" s="120">
        <f t="shared" si="3"/>
        <v>5.67</v>
      </c>
      <c r="L61" s="126"/>
    </row>
    <row r="62" spans="1:12" ht="12.75" customHeight="1">
      <c r="A62" s="125"/>
      <c r="B62" s="118">
        <f>'Tax Invoice'!D58</f>
        <v>6</v>
      </c>
      <c r="C62" s="10" t="s">
        <v>73</v>
      </c>
      <c r="D62" s="10" t="s">
        <v>73</v>
      </c>
      <c r="E62" s="129" t="s">
        <v>30</v>
      </c>
      <c r="F62" s="146" t="s">
        <v>279</v>
      </c>
      <c r="G62" s="147"/>
      <c r="H62" s="11" t="s">
        <v>794</v>
      </c>
      <c r="I62" s="14">
        <f t="shared" si="2"/>
        <v>0.47249999999999998</v>
      </c>
      <c r="J62" s="14">
        <v>1.89</v>
      </c>
      <c r="K62" s="120">
        <f t="shared" si="3"/>
        <v>2.835</v>
      </c>
      <c r="L62" s="126"/>
    </row>
    <row r="63" spans="1:12" ht="12.75" customHeight="1">
      <c r="A63" s="125"/>
      <c r="B63" s="118">
        <f>'Tax Invoice'!D59</f>
        <v>8</v>
      </c>
      <c r="C63" s="10" t="s">
        <v>73</v>
      </c>
      <c r="D63" s="10" t="s">
        <v>73</v>
      </c>
      <c r="E63" s="129" t="s">
        <v>30</v>
      </c>
      <c r="F63" s="146" t="s">
        <v>278</v>
      </c>
      <c r="G63" s="147"/>
      <c r="H63" s="11" t="s">
        <v>794</v>
      </c>
      <c r="I63" s="14">
        <f t="shared" si="2"/>
        <v>0.47249999999999998</v>
      </c>
      <c r="J63" s="14">
        <v>1.89</v>
      </c>
      <c r="K63" s="120">
        <f t="shared" si="3"/>
        <v>3.78</v>
      </c>
      <c r="L63" s="126"/>
    </row>
    <row r="64" spans="1:12" ht="12.75" customHeight="1">
      <c r="A64" s="125"/>
      <c r="B64" s="118">
        <f>'Tax Invoice'!D60</f>
        <v>5</v>
      </c>
      <c r="C64" s="10" t="s">
        <v>73</v>
      </c>
      <c r="D64" s="10" t="s">
        <v>73</v>
      </c>
      <c r="E64" s="129" t="s">
        <v>31</v>
      </c>
      <c r="F64" s="146" t="s">
        <v>278</v>
      </c>
      <c r="G64" s="147"/>
      <c r="H64" s="11" t="s">
        <v>794</v>
      </c>
      <c r="I64" s="14">
        <f t="shared" si="2"/>
        <v>0.47249999999999998</v>
      </c>
      <c r="J64" s="14">
        <v>1.89</v>
      </c>
      <c r="K64" s="120">
        <f t="shared" si="3"/>
        <v>2.3624999999999998</v>
      </c>
      <c r="L64" s="126"/>
    </row>
    <row r="65" spans="1:12" ht="12.75" customHeight="1">
      <c r="A65" s="125"/>
      <c r="B65" s="118">
        <f>'Tax Invoice'!D61</f>
        <v>4</v>
      </c>
      <c r="C65" s="10" t="s">
        <v>73</v>
      </c>
      <c r="D65" s="10" t="s">
        <v>73</v>
      </c>
      <c r="E65" s="129" t="s">
        <v>95</v>
      </c>
      <c r="F65" s="146" t="s">
        <v>278</v>
      </c>
      <c r="G65" s="147"/>
      <c r="H65" s="11" t="s">
        <v>794</v>
      </c>
      <c r="I65" s="14">
        <f t="shared" si="2"/>
        <v>0.47249999999999998</v>
      </c>
      <c r="J65" s="14">
        <v>1.89</v>
      </c>
      <c r="K65" s="120">
        <f t="shared" si="3"/>
        <v>1.89</v>
      </c>
      <c r="L65" s="126"/>
    </row>
    <row r="66" spans="1:12">
      <c r="A66" s="125"/>
      <c r="B66" s="118">
        <f>'Tax Invoice'!D62</f>
        <v>20</v>
      </c>
      <c r="C66" s="10" t="s">
        <v>762</v>
      </c>
      <c r="D66" s="10" t="s">
        <v>762</v>
      </c>
      <c r="E66" s="129" t="s">
        <v>28</v>
      </c>
      <c r="F66" s="146"/>
      <c r="G66" s="147"/>
      <c r="H66" s="11" t="s">
        <v>785</v>
      </c>
      <c r="I66" s="14">
        <f t="shared" si="2"/>
        <v>5.7500000000000002E-2</v>
      </c>
      <c r="J66" s="14">
        <v>0.23</v>
      </c>
      <c r="K66" s="120">
        <f t="shared" si="3"/>
        <v>1.1500000000000001</v>
      </c>
      <c r="L66" s="126"/>
    </row>
    <row r="67" spans="1:12">
      <c r="A67" s="125"/>
      <c r="B67" s="118">
        <f>'Tax Invoice'!D63</f>
        <v>20</v>
      </c>
      <c r="C67" s="10" t="s">
        <v>762</v>
      </c>
      <c r="D67" s="10" t="s">
        <v>762</v>
      </c>
      <c r="E67" s="129" t="s">
        <v>657</v>
      </c>
      <c r="F67" s="146"/>
      <c r="G67" s="147"/>
      <c r="H67" s="11" t="s">
        <v>785</v>
      </c>
      <c r="I67" s="14">
        <f t="shared" si="2"/>
        <v>5.7500000000000002E-2</v>
      </c>
      <c r="J67" s="14">
        <v>0.23</v>
      </c>
      <c r="K67" s="120">
        <f t="shared" si="3"/>
        <v>1.1500000000000001</v>
      </c>
      <c r="L67" s="126"/>
    </row>
    <row r="68" spans="1:12">
      <c r="A68" s="125"/>
      <c r="B68" s="118">
        <f>'Tax Invoice'!D64</f>
        <v>8</v>
      </c>
      <c r="C68" s="10" t="s">
        <v>103</v>
      </c>
      <c r="D68" s="10" t="s">
        <v>103</v>
      </c>
      <c r="E68" s="129" t="s">
        <v>28</v>
      </c>
      <c r="F68" s="146" t="s">
        <v>279</v>
      </c>
      <c r="G68" s="147"/>
      <c r="H68" s="11" t="s">
        <v>786</v>
      </c>
      <c r="I68" s="14">
        <f t="shared" si="2"/>
        <v>0.14499999999999999</v>
      </c>
      <c r="J68" s="14">
        <v>0.57999999999999996</v>
      </c>
      <c r="K68" s="120">
        <f t="shared" si="3"/>
        <v>1.1599999999999999</v>
      </c>
      <c r="L68" s="126"/>
    </row>
    <row r="69" spans="1:12">
      <c r="A69" s="125"/>
      <c r="B69" s="118">
        <f>'Tax Invoice'!D65</f>
        <v>10</v>
      </c>
      <c r="C69" s="10" t="s">
        <v>103</v>
      </c>
      <c r="D69" s="10" t="s">
        <v>103</v>
      </c>
      <c r="E69" s="129" t="s">
        <v>28</v>
      </c>
      <c r="F69" s="146" t="s">
        <v>278</v>
      </c>
      <c r="G69" s="147"/>
      <c r="H69" s="11" t="s">
        <v>786</v>
      </c>
      <c r="I69" s="14">
        <f t="shared" si="2"/>
        <v>0.14499999999999999</v>
      </c>
      <c r="J69" s="14">
        <v>0.57999999999999996</v>
      </c>
      <c r="K69" s="120">
        <f t="shared" si="3"/>
        <v>1.45</v>
      </c>
      <c r="L69" s="126"/>
    </row>
    <row r="70" spans="1:12">
      <c r="A70" s="125"/>
      <c r="B70" s="118">
        <f>'Tax Invoice'!D66</f>
        <v>6</v>
      </c>
      <c r="C70" s="10" t="s">
        <v>103</v>
      </c>
      <c r="D70" s="10" t="s">
        <v>103</v>
      </c>
      <c r="E70" s="129" t="s">
        <v>30</v>
      </c>
      <c r="F70" s="146" t="s">
        <v>279</v>
      </c>
      <c r="G70" s="147"/>
      <c r="H70" s="11" t="s">
        <v>786</v>
      </c>
      <c r="I70" s="14">
        <f t="shared" si="2"/>
        <v>0.14499999999999999</v>
      </c>
      <c r="J70" s="14">
        <v>0.57999999999999996</v>
      </c>
      <c r="K70" s="120">
        <f t="shared" si="3"/>
        <v>0.86999999999999988</v>
      </c>
      <c r="L70" s="126"/>
    </row>
    <row r="71" spans="1:12">
      <c r="A71" s="125"/>
      <c r="B71" s="119">
        <f>'Tax Invoice'!D67</f>
        <v>6</v>
      </c>
      <c r="C71" s="12" t="s">
        <v>103</v>
      </c>
      <c r="D71" s="12" t="s">
        <v>103</v>
      </c>
      <c r="E71" s="130" t="s">
        <v>30</v>
      </c>
      <c r="F71" s="144" t="s">
        <v>278</v>
      </c>
      <c r="G71" s="145"/>
      <c r="H71" s="13" t="s">
        <v>786</v>
      </c>
      <c r="I71" s="15">
        <f t="shared" si="2"/>
        <v>0.14499999999999999</v>
      </c>
      <c r="J71" s="15">
        <v>0.57999999999999996</v>
      </c>
      <c r="K71" s="121">
        <f t="shared" si="3"/>
        <v>0.86999999999999988</v>
      </c>
      <c r="L71" s="126"/>
    </row>
    <row r="72" spans="1:12" ht="12.75" customHeight="1">
      <c r="A72" s="125"/>
      <c r="B72" s="137"/>
      <c r="C72" s="137"/>
      <c r="D72" s="137"/>
      <c r="E72" s="137"/>
      <c r="F72" s="137"/>
      <c r="G72" s="137"/>
      <c r="H72" s="137"/>
      <c r="I72" s="138" t="s">
        <v>261</v>
      </c>
      <c r="J72" s="138" t="s">
        <v>261</v>
      </c>
      <c r="K72" s="139">
        <f>SUM(K22:K71)</f>
        <v>100.41250000000002</v>
      </c>
      <c r="L72" s="126"/>
    </row>
    <row r="73" spans="1:12" ht="12.75" customHeight="1">
      <c r="A73" s="125"/>
      <c r="B73" s="137"/>
      <c r="C73" s="137"/>
      <c r="D73" s="137"/>
      <c r="E73" s="137"/>
      <c r="F73" s="137"/>
      <c r="G73" s="137"/>
      <c r="H73" s="137"/>
      <c r="I73" s="138" t="s">
        <v>803</v>
      </c>
      <c r="J73" s="138" t="s">
        <v>190</v>
      </c>
      <c r="K73" s="139">
        <f>Invoice!J73</f>
        <v>0</v>
      </c>
      <c r="L73" s="126"/>
    </row>
    <row r="74" spans="1:12" ht="12.75" customHeight="1">
      <c r="A74" s="125"/>
      <c r="B74" s="137"/>
      <c r="C74" s="137"/>
      <c r="D74" s="137"/>
      <c r="E74" s="137"/>
      <c r="F74" s="137"/>
      <c r="G74" s="137"/>
      <c r="H74" s="137"/>
      <c r="I74" s="138" t="s">
        <v>263</v>
      </c>
      <c r="J74" s="138" t="s">
        <v>263</v>
      </c>
      <c r="K74" s="139">
        <f>SUM(K72:K73)</f>
        <v>100.41250000000002</v>
      </c>
      <c r="L74" s="126"/>
    </row>
    <row r="75" spans="1:12" ht="12.75" customHeight="1">
      <c r="A75" s="6"/>
      <c r="B75" s="7"/>
      <c r="C75" s="7"/>
      <c r="D75" s="7"/>
      <c r="E75" s="7"/>
      <c r="F75" s="7"/>
      <c r="G75" s="7"/>
      <c r="H75" s="7" t="s">
        <v>804</v>
      </c>
      <c r="I75" s="7"/>
      <c r="J75" s="7"/>
      <c r="K75" s="7"/>
      <c r="L75" s="8"/>
    </row>
  </sheetData>
  <mergeCells count="54">
    <mergeCell ref="F22:G22"/>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s>
  <printOptions horizontalCentered="1"/>
  <pageMargins left="0.11" right="0.11" top="0.32" bottom="0.31" header="0.17" footer="0.12000000000000001"/>
  <pageSetup paperSize="9" scale="71"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401.65000000000009</v>
      </c>
      <c r="O2" s="21" t="s">
        <v>265</v>
      </c>
    </row>
    <row r="3" spans="1:15" s="21" customFormat="1" ht="15" customHeight="1" thickBot="1">
      <c r="A3" s="22" t="s">
        <v>156</v>
      </c>
      <c r="G3" s="28">
        <f>Invoice!J14</f>
        <v>45174</v>
      </c>
      <c r="H3" s="29"/>
      <c r="N3" s="21">
        <v>401.65000000000009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Ivan Rodriguez Martinez</v>
      </c>
      <c r="B10" s="37"/>
      <c r="C10" s="37"/>
      <c r="D10" s="37"/>
      <c r="F10" s="38" t="str">
        <f>'Copy paste to Here'!B10</f>
        <v>Ivan Rodriguez Martinez</v>
      </c>
      <c r="G10" s="39"/>
      <c r="H10" s="40"/>
      <c r="K10" s="106" t="s">
        <v>282</v>
      </c>
      <c r="L10" s="35" t="s">
        <v>282</v>
      </c>
      <c r="M10" s="21">
        <v>1</v>
      </c>
    </row>
    <row r="11" spans="1:15" s="21" customFormat="1" ht="15.75" thickBot="1">
      <c r="A11" s="41" t="str">
        <f>'Copy paste to Here'!G11</f>
        <v>Calle Alvado 24</v>
      </c>
      <c r="B11" s="42"/>
      <c r="C11" s="42"/>
      <c r="D11" s="42"/>
      <c r="F11" s="43" t="str">
        <f>'Copy paste to Here'!B11</f>
        <v>Calle Alvado 24</v>
      </c>
      <c r="G11" s="44"/>
      <c r="H11" s="45"/>
      <c r="K11" s="104" t="s">
        <v>163</v>
      </c>
      <c r="L11" s="46" t="s">
        <v>164</v>
      </c>
      <c r="M11" s="21">
        <f>VLOOKUP(G3,[1]Sheet1!$A$9:$I$7290,2,FALSE)</f>
        <v>35.21</v>
      </c>
    </row>
    <row r="12" spans="1:15" s="21" customFormat="1" ht="15.75" thickBot="1">
      <c r="A12" s="41" t="str">
        <f>'Copy paste to Here'!G12</f>
        <v>03202 Elche, Alicante</v>
      </c>
      <c r="B12" s="42"/>
      <c r="C12" s="42"/>
      <c r="D12" s="42"/>
      <c r="E12" s="88"/>
      <c r="F12" s="43" t="str">
        <f>'Copy paste to Here'!B12</f>
        <v>03202 Elche, Alicante</v>
      </c>
      <c r="G12" s="44"/>
      <c r="H12" s="45"/>
      <c r="K12" s="104" t="s">
        <v>165</v>
      </c>
      <c r="L12" s="46" t="s">
        <v>138</v>
      </c>
      <c r="M12" s="21">
        <f>VLOOKUP(G3,[1]Sheet1!$A$9:$I$7290,3,FALSE)</f>
        <v>37.799999999999997</v>
      </c>
    </row>
    <row r="13" spans="1:15" s="21" customFormat="1" ht="15.75" thickBot="1">
      <c r="A13" s="41" t="str">
        <f>'Copy paste to Here'!G13</f>
        <v>Spain</v>
      </c>
      <c r="B13" s="42"/>
      <c r="C13" s="42"/>
      <c r="D13" s="42"/>
      <c r="E13" s="122" t="s">
        <v>138</v>
      </c>
      <c r="F13" s="43" t="str">
        <f>'Copy paste to Here'!B13</f>
        <v>Spain</v>
      </c>
      <c r="G13" s="44"/>
      <c r="H13" s="45"/>
      <c r="K13" s="104" t="s">
        <v>166</v>
      </c>
      <c r="L13" s="46" t="s">
        <v>167</v>
      </c>
      <c r="M13" s="124">
        <f>VLOOKUP(G3,[1]Sheet1!$A$9:$I$7290,4,FALSE)</f>
        <v>44.21</v>
      </c>
    </row>
    <row r="14" spans="1:15" s="21" customFormat="1" ht="15.75" thickBot="1">
      <c r="A14" s="41" t="str">
        <f>'Copy paste to Here'!G14</f>
        <v xml:space="preserve"> </v>
      </c>
      <c r="B14" s="42"/>
      <c r="C14" s="42"/>
      <c r="D14" s="42"/>
      <c r="E14" s="156">
        <f>VLOOKUP(J9,$L$10:$M$17,2,FALSE)</f>
        <v>37.799999999999997</v>
      </c>
      <c r="F14" s="43">
        <f>'Copy paste to Here'!B14</f>
        <v>0</v>
      </c>
      <c r="G14" s="44"/>
      <c r="H14" s="45"/>
      <c r="K14" s="104" t="s">
        <v>168</v>
      </c>
      <c r="L14" s="46" t="s">
        <v>169</v>
      </c>
      <c r="M14" s="21">
        <f>VLOOKUP(G3,[1]Sheet1!$A$9:$I$7290,5,FALSE)</f>
        <v>22.31</v>
      </c>
    </row>
    <row r="15" spans="1:15" s="21" customFormat="1" ht="15.75" thickBot="1">
      <c r="A15" s="47"/>
      <c r="F15" s="48" t="str">
        <f>'Copy paste to Here'!B15</f>
        <v xml:space="preserve"> </v>
      </c>
      <c r="G15" s="49"/>
      <c r="H15" s="50"/>
      <c r="K15" s="105" t="s">
        <v>170</v>
      </c>
      <c r="L15" s="51" t="s">
        <v>171</v>
      </c>
      <c r="M15" s="21">
        <f>VLOOKUP(G3,[1]Sheet1!$A$9:$I$7290,6,FALSE)</f>
        <v>25.69</v>
      </c>
    </row>
    <row r="16" spans="1:15" s="21" customFormat="1" ht="13.7" customHeight="1" thickBot="1">
      <c r="A16" s="52"/>
      <c r="K16" s="105" t="s">
        <v>172</v>
      </c>
      <c r="L16" s="51" t="s">
        <v>173</v>
      </c>
      <c r="M16" s="21">
        <f>VLOOKUP(G3,[1]Sheet1!$A$9:$I$7290,7,FALSE)</f>
        <v>20.61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Flexible acrylic tongue barbell, 14g (1.6mm) with 6mm solid colored acrylic balls - length 5/8'' (16mm) &amp; Color: Black  &amp;  </v>
      </c>
      <c r="B18" s="57" t="str">
        <f>'Copy paste to Here'!C22</f>
        <v>ABBSA</v>
      </c>
      <c r="C18" s="57" t="s">
        <v>723</v>
      </c>
      <c r="D18" s="58">
        <f>Invoice!B22</f>
        <v>5</v>
      </c>
      <c r="E18" s="59">
        <f>'Shipping Invoice'!J22*$N$1</f>
        <v>0.17</v>
      </c>
      <c r="F18" s="59">
        <f>D18*E18</f>
        <v>0.85000000000000009</v>
      </c>
      <c r="G18" s="60">
        <f>E18*$E$14</f>
        <v>6.4260000000000002</v>
      </c>
      <c r="H18" s="61">
        <f>D18*G18</f>
        <v>32.130000000000003</v>
      </c>
    </row>
    <row r="19" spans="1:13" s="62" customFormat="1" ht="24">
      <c r="A19" s="123" t="str">
        <f>IF((LEN('Copy paste to Here'!G23))&gt;5,((CONCATENATE('Copy paste to Here'!G23," &amp; ",'Copy paste to Here'!D23,"  &amp;  ",'Copy paste to Here'!E23))),"Empty Cell")</f>
        <v xml:space="preserve">Flexible acrylic tongue barbell, 14g (1.6mm) with 6mm solid colored acrylic balls - length 5/8'' (16mm) &amp; Color: White  &amp;  </v>
      </c>
      <c r="B19" s="57" t="str">
        <f>'Copy paste to Here'!C23</f>
        <v>ABBSA</v>
      </c>
      <c r="C19" s="57" t="s">
        <v>723</v>
      </c>
      <c r="D19" s="58">
        <f>Invoice!B23</f>
        <v>20</v>
      </c>
      <c r="E19" s="59">
        <f>'Shipping Invoice'!J23*$N$1</f>
        <v>0.17</v>
      </c>
      <c r="F19" s="59">
        <f t="shared" ref="F19:F82" si="0">D19*E19</f>
        <v>3.4000000000000004</v>
      </c>
      <c r="G19" s="60">
        <f t="shared" ref="G19:G82" si="1">E19*$E$14</f>
        <v>6.4260000000000002</v>
      </c>
      <c r="H19" s="63">
        <f t="shared" ref="H19:H82" si="2">D19*G19</f>
        <v>128.52000000000001</v>
      </c>
    </row>
    <row r="20" spans="1:13" s="62" customFormat="1" ht="24">
      <c r="A20" s="56" t="str">
        <f>IF((LEN('Copy paste to Here'!G24))&gt;5,((CONCATENATE('Copy paste to Here'!G24," &amp; ",'Copy paste to Here'!D24,"  &amp;  ",'Copy paste to Here'!E24))),"Empty Cell")</f>
        <v xml:space="preserve">Flexible acrylic tongue barbell, 14g (1.6mm) with 6mm solid colored acrylic balls - length 5/8'' (16mm) &amp; Color: Green  &amp;  </v>
      </c>
      <c r="B20" s="57" t="str">
        <f>'Copy paste to Here'!C24</f>
        <v>ABBSA</v>
      </c>
      <c r="C20" s="57" t="s">
        <v>723</v>
      </c>
      <c r="D20" s="58">
        <f>Invoice!B24</f>
        <v>5</v>
      </c>
      <c r="E20" s="59">
        <f>'Shipping Invoice'!J24*$N$1</f>
        <v>0.17</v>
      </c>
      <c r="F20" s="59">
        <f t="shared" si="0"/>
        <v>0.85000000000000009</v>
      </c>
      <c r="G20" s="60">
        <f t="shared" si="1"/>
        <v>6.4260000000000002</v>
      </c>
      <c r="H20" s="63">
        <f t="shared" si="2"/>
        <v>32.130000000000003</v>
      </c>
    </row>
    <row r="21" spans="1:13" s="62" customFormat="1" ht="24">
      <c r="A21" s="56" t="str">
        <f>IF((LEN('Copy paste to Here'!G25))&gt;5,((CONCATENATE('Copy paste to Here'!G25," &amp; ",'Copy paste to Here'!D25,"  &amp;  ",'Copy paste to Here'!E25))),"Empty Cell")</f>
        <v xml:space="preserve">Flexible acrylic tongue barbell, 14g (1.6mm) with 6mm solid colored acrylic balls - length 5/8'' (16mm) &amp; Color: Pink  &amp;  </v>
      </c>
      <c r="B21" s="57" t="str">
        <f>'Copy paste to Here'!C25</f>
        <v>ABBSA</v>
      </c>
      <c r="C21" s="57" t="s">
        <v>723</v>
      </c>
      <c r="D21" s="58">
        <f>Invoice!B25</f>
        <v>5</v>
      </c>
      <c r="E21" s="59">
        <f>'Shipping Invoice'!J25*$N$1</f>
        <v>0.17</v>
      </c>
      <c r="F21" s="59">
        <f t="shared" si="0"/>
        <v>0.85000000000000009</v>
      </c>
      <c r="G21" s="60">
        <f t="shared" si="1"/>
        <v>6.4260000000000002</v>
      </c>
      <c r="H21" s="63">
        <f t="shared" si="2"/>
        <v>32.130000000000003</v>
      </c>
    </row>
    <row r="22" spans="1:13" s="62" customFormat="1" ht="24">
      <c r="A22" s="56" t="str">
        <f>IF((LEN('Copy paste to Here'!G26))&gt;5,((CONCATENATE('Copy paste to Here'!G26," &amp; ",'Copy paste to Here'!D26,"  &amp;  ",'Copy paste to Here'!E26))),"Empty Cell")</f>
        <v xml:space="preserve">Flexible acrylic tongue barbell, 14g (1.6mm) with 6mm solid colored acrylic balls - length 5/8'' (16mm) &amp; Color: Purple  &amp;  </v>
      </c>
      <c r="B22" s="57" t="str">
        <f>'Copy paste to Here'!C26</f>
        <v>ABBSA</v>
      </c>
      <c r="C22" s="57" t="s">
        <v>723</v>
      </c>
      <c r="D22" s="58">
        <f>Invoice!B26</f>
        <v>5</v>
      </c>
      <c r="E22" s="59">
        <f>'Shipping Invoice'!J26*$N$1</f>
        <v>0.17</v>
      </c>
      <c r="F22" s="59">
        <f t="shared" si="0"/>
        <v>0.85000000000000009</v>
      </c>
      <c r="G22" s="60">
        <f t="shared" si="1"/>
        <v>6.4260000000000002</v>
      </c>
      <c r="H22" s="63">
        <f t="shared" si="2"/>
        <v>32.130000000000003</v>
      </c>
    </row>
    <row r="23" spans="1:13" s="62" customFormat="1" ht="24">
      <c r="A23" s="56" t="str">
        <f>IF((LEN('Copy paste to Here'!G27))&gt;5,((CONCATENATE('Copy paste to Here'!G27," &amp; ",'Copy paste to Here'!D27,"  &amp;  ",'Copy paste to Here'!E27))),"Empty Cell")</f>
        <v xml:space="preserve">316L steel eyebrow barbell, 16g (1.2mm) with two 3mm balls &amp; Length: 9mm  &amp;  </v>
      </c>
      <c r="B23" s="57" t="str">
        <f>'Copy paste to Here'!C27</f>
        <v>BBEB</v>
      </c>
      <c r="C23" s="57" t="s">
        <v>109</v>
      </c>
      <c r="D23" s="58">
        <f>Invoice!B27</f>
        <v>200</v>
      </c>
      <c r="E23" s="59">
        <f>'Shipping Invoice'!J27*$N$1</f>
        <v>0.16</v>
      </c>
      <c r="F23" s="59">
        <f t="shared" si="0"/>
        <v>32</v>
      </c>
      <c r="G23" s="60">
        <f t="shared" si="1"/>
        <v>6.048</v>
      </c>
      <c r="H23" s="63">
        <f t="shared" si="2"/>
        <v>1209.5999999999999</v>
      </c>
    </row>
    <row r="24" spans="1:13" s="62" customFormat="1" ht="24">
      <c r="A24" s="56" t="str">
        <f>IF((LEN('Copy paste to Here'!G28))&gt;5,((CONCATENATE('Copy paste to Here'!G28," &amp; ",'Copy paste to Here'!D28,"  &amp;  ",'Copy paste to Here'!E28))),"Empty Cell")</f>
        <v xml:space="preserve">316L steel eyebrow barbell, 16g (1.2mm) with two 3mm balls &amp; Length: 10mm  &amp;  </v>
      </c>
      <c r="B24" s="57" t="str">
        <f>'Copy paste to Here'!C28</f>
        <v>BBEB</v>
      </c>
      <c r="C24" s="57" t="s">
        <v>109</v>
      </c>
      <c r="D24" s="58">
        <f>Invoice!B28</f>
        <v>200</v>
      </c>
      <c r="E24" s="59">
        <f>'Shipping Invoice'!J28*$N$1</f>
        <v>0.16</v>
      </c>
      <c r="F24" s="59">
        <f t="shared" si="0"/>
        <v>32</v>
      </c>
      <c r="G24" s="60">
        <f t="shared" si="1"/>
        <v>6.048</v>
      </c>
      <c r="H24" s="63">
        <f t="shared" si="2"/>
        <v>1209.5999999999999</v>
      </c>
    </row>
    <row r="25" spans="1:13" s="62" customFormat="1" ht="36">
      <c r="A25" s="56" t="str">
        <f>IF((LEN('Copy paste to Here'!G29))&gt;5,((CONCATENATE('Copy paste to Here'!G29," &amp; ",'Copy paste to Here'!D29,"  &amp;  ",'Copy paste to Here'!E29))),"Empty Cell")</f>
        <v>316L steel nipple barbell, 1.6mm (14g) with two forward facing 5mm or 6mm jewel balls &amp; Length: 14mm with 4mm jewel balls  &amp;  Crystal Color: Clear</v>
      </c>
      <c r="B25" s="57" t="str">
        <f>'Copy paste to Here'!C29</f>
        <v>BBNP2C</v>
      </c>
      <c r="C25" s="57" t="s">
        <v>765</v>
      </c>
      <c r="D25" s="58">
        <f>Invoice!B29</f>
        <v>4</v>
      </c>
      <c r="E25" s="59">
        <f>'Shipping Invoice'!J29*$N$1</f>
        <v>1.01</v>
      </c>
      <c r="F25" s="59">
        <f t="shared" si="0"/>
        <v>4.04</v>
      </c>
      <c r="G25" s="60">
        <f t="shared" si="1"/>
        <v>38.177999999999997</v>
      </c>
      <c r="H25" s="63">
        <f t="shared" si="2"/>
        <v>152.71199999999999</v>
      </c>
    </row>
    <row r="26" spans="1:13" s="62" customFormat="1" ht="24">
      <c r="A26" s="56" t="str">
        <f>IF((LEN('Copy paste to Here'!G30))&gt;5,((CONCATENATE('Copy paste to Here'!G30," &amp; ",'Copy paste to Here'!D30,"  &amp;  ",'Copy paste to Here'!E30))),"Empty Cell")</f>
        <v xml:space="preserve">Surgical steel nipple barbell, 14g (1.6mm) with two 4mm balls &amp; Length: 12mm  &amp;  </v>
      </c>
      <c r="B26" s="57" t="str">
        <f>'Copy paste to Here'!C30</f>
        <v>BBNPS</v>
      </c>
      <c r="C26" s="57" t="s">
        <v>27</v>
      </c>
      <c r="D26" s="58">
        <f>Invoice!B30</f>
        <v>20</v>
      </c>
      <c r="E26" s="59">
        <f>'Shipping Invoice'!J30*$N$1</f>
        <v>0.19</v>
      </c>
      <c r="F26" s="59">
        <f t="shared" si="0"/>
        <v>3.8</v>
      </c>
      <c r="G26" s="60">
        <f t="shared" si="1"/>
        <v>7.1819999999999995</v>
      </c>
      <c r="H26" s="63">
        <f t="shared" si="2"/>
        <v>143.63999999999999</v>
      </c>
    </row>
    <row r="27" spans="1:13" s="62" customFormat="1" ht="24">
      <c r="A27" s="56" t="str">
        <f>IF((LEN('Copy paste to Here'!G31))&gt;5,((CONCATENATE('Copy paste to Here'!G31," &amp; ",'Copy paste to Here'!D31,"  &amp;  ",'Copy paste to Here'!E31))),"Empty Cell")</f>
        <v xml:space="preserve">Surgical steel nipple barbell, 14g (1.6mm) with two 4mm balls &amp; Length: 16mm  &amp;  </v>
      </c>
      <c r="B27" s="57" t="str">
        <f>'Copy paste to Here'!C31</f>
        <v>BBNPS</v>
      </c>
      <c r="C27" s="57" t="s">
        <v>27</v>
      </c>
      <c r="D27" s="58">
        <f>Invoice!B31</f>
        <v>50</v>
      </c>
      <c r="E27" s="59">
        <f>'Shipping Invoice'!J31*$N$1</f>
        <v>0.19</v>
      </c>
      <c r="F27" s="59">
        <f t="shared" si="0"/>
        <v>9.5</v>
      </c>
      <c r="G27" s="60">
        <f t="shared" si="1"/>
        <v>7.1819999999999995</v>
      </c>
      <c r="H27" s="63">
        <f t="shared" si="2"/>
        <v>359.09999999999997</v>
      </c>
    </row>
    <row r="28" spans="1:13" s="62" customFormat="1" ht="24">
      <c r="A28" s="56" t="str">
        <f>IF((LEN('Copy paste to Here'!G32))&gt;5,((CONCATENATE('Copy paste to Here'!G32," &amp; ",'Copy paste to Here'!D32,"  &amp;  ",'Copy paste to Here'!E32))),"Empty Cell")</f>
        <v xml:space="preserve">Surgical steel tongue barbell, 14g (1.6mm) with two 5mm balls &amp; Length: 22mm  &amp;  </v>
      </c>
      <c r="B28" s="57" t="str">
        <f>'Copy paste to Here'!C32</f>
        <v>BBS</v>
      </c>
      <c r="C28" s="57" t="s">
        <v>48</v>
      </c>
      <c r="D28" s="58">
        <f>Invoice!B32</f>
        <v>20</v>
      </c>
      <c r="E28" s="59">
        <f>'Shipping Invoice'!J32*$N$1</f>
        <v>0.19</v>
      </c>
      <c r="F28" s="59">
        <f t="shared" si="0"/>
        <v>3.8</v>
      </c>
      <c r="G28" s="60">
        <f t="shared" si="1"/>
        <v>7.1819999999999995</v>
      </c>
      <c r="H28" s="63">
        <f t="shared" si="2"/>
        <v>143.63999999999999</v>
      </c>
    </row>
    <row r="29" spans="1:13" s="62" customFormat="1" ht="24">
      <c r="A29" s="56" t="str">
        <f>IF((LEN('Copy paste to Here'!G33))&gt;5,((CONCATENATE('Copy paste to Here'!G33," &amp; ",'Copy paste to Here'!D33,"  &amp;  ",'Copy paste to Here'!E33))),"Empty Cell")</f>
        <v xml:space="preserve">Surgical steel tongue barbell, 14g (1.6mm) with two 5mm balls &amp; Length: 20mm  &amp;  </v>
      </c>
      <c r="B29" s="57" t="str">
        <f>'Copy paste to Here'!C33</f>
        <v>BBS</v>
      </c>
      <c r="C29" s="57" t="s">
        <v>48</v>
      </c>
      <c r="D29" s="58">
        <f>Invoice!B33</f>
        <v>30</v>
      </c>
      <c r="E29" s="59">
        <f>'Shipping Invoice'!J33*$N$1</f>
        <v>0.19</v>
      </c>
      <c r="F29" s="59">
        <f t="shared" si="0"/>
        <v>5.7</v>
      </c>
      <c r="G29" s="60">
        <f t="shared" si="1"/>
        <v>7.1819999999999995</v>
      </c>
      <c r="H29" s="63">
        <f t="shared" si="2"/>
        <v>215.45999999999998</v>
      </c>
    </row>
    <row r="30" spans="1:13" s="62" customFormat="1" ht="24">
      <c r="A30" s="56" t="str">
        <f>IF((LEN('Copy paste to Here'!G34))&gt;5,((CONCATENATE('Copy paste to Here'!G34," &amp; ",'Copy paste to Here'!D34,"  &amp;  ",'Copy paste to Here'!E34))),"Empty Cell")</f>
        <v xml:space="preserve">316L steel belly banana, 1.6mm (14g) with upper 4mm and lower 6mm steel balls &amp; Length: 10mm  &amp;  </v>
      </c>
      <c r="B30" s="57" t="str">
        <f>'Copy paste to Here'!C34</f>
        <v>BNB46</v>
      </c>
      <c r="C30" s="57" t="s">
        <v>732</v>
      </c>
      <c r="D30" s="58">
        <f>Invoice!B34</f>
        <v>10</v>
      </c>
      <c r="E30" s="59">
        <f>'Shipping Invoice'!J34*$N$1</f>
        <v>0.21</v>
      </c>
      <c r="F30" s="59">
        <f t="shared" si="0"/>
        <v>2.1</v>
      </c>
      <c r="G30" s="60">
        <f t="shared" si="1"/>
        <v>7.9379999999999988</v>
      </c>
      <c r="H30" s="63">
        <f t="shared" si="2"/>
        <v>79.38</v>
      </c>
    </row>
    <row r="31" spans="1:13" s="62" customFormat="1" ht="24">
      <c r="A31" s="56" t="str">
        <f>IF((LEN('Copy paste to Here'!G35))&gt;5,((CONCATENATE('Copy paste to Here'!G35," &amp; ",'Copy paste to Here'!D35,"  &amp;  ",'Copy paste to Here'!E35))),"Empty Cell")</f>
        <v xml:space="preserve">316L steel belly banana, 1.6mm (14g) with upper 4mm and lower 6mm steel balls &amp; Length: 14mm  &amp;  </v>
      </c>
      <c r="B31" s="57" t="str">
        <f>'Copy paste to Here'!C35</f>
        <v>BNB46</v>
      </c>
      <c r="C31" s="57" t="s">
        <v>732</v>
      </c>
      <c r="D31" s="58">
        <f>Invoice!B35</f>
        <v>25</v>
      </c>
      <c r="E31" s="59">
        <f>'Shipping Invoice'!J35*$N$1</f>
        <v>0.21</v>
      </c>
      <c r="F31" s="59">
        <f t="shared" si="0"/>
        <v>5.25</v>
      </c>
      <c r="G31" s="60">
        <f t="shared" si="1"/>
        <v>7.9379999999999988</v>
      </c>
      <c r="H31" s="63">
        <f t="shared" si="2"/>
        <v>198.44999999999996</v>
      </c>
    </row>
    <row r="32" spans="1:13" s="62" customFormat="1" ht="24">
      <c r="A32" s="56" t="str">
        <f>IF((LEN('Copy paste to Here'!G36))&gt;5,((CONCATENATE('Copy paste to Here'!G36," &amp; ",'Copy paste to Here'!D36,"  &amp;  ",'Copy paste to Here'!E36))),"Empty Cell")</f>
        <v xml:space="preserve">Surgical steel eyebrow banana, 16g (1.2mm) with two 3mm balls &amp; Length: 8mm  &amp;  </v>
      </c>
      <c r="B32" s="57" t="str">
        <f>'Copy paste to Here'!C36</f>
        <v>BNEB</v>
      </c>
      <c r="C32" s="57" t="s">
        <v>734</v>
      </c>
      <c r="D32" s="58">
        <f>Invoice!B36</f>
        <v>50</v>
      </c>
      <c r="E32" s="59">
        <f>'Shipping Invoice'!J36*$N$1</f>
        <v>0.16</v>
      </c>
      <c r="F32" s="59">
        <f t="shared" si="0"/>
        <v>8</v>
      </c>
      <c r="G32" s="60">
        <f t="shared" si="1"/>
        <v>6.048</v>
      </c>
      <c r="H32" s="63">
        <f t="shared" si="2"/>
        <v>302.39999999999998</v>
      </c>
    </row>
    <row r="33" spans="1:8" s="62" customFormat="1" ht="24">
      <c r="A33" s="56" t="str">
        <f>IF((LEN('Copy paste to Here'!G37))&gt;5,((CONCATENATE('Copy paste to Here'!G37," &amp; ",'Copy paste to Here'!D37,"  &amp;  ",'Copy paste to Here'!E37))),"Empty Cell")</f>
        <v xml:space="preserve">Surgical steel eyebrow banana, 16g (1.2mm) with two 3mm balls &amp; Length: 10mm  &amp;  </v>
      </c>
      <c r="B33" s="57" t="str">
        <f>'Copy paste to Here'!C37</f>
        <v>BNEB</v>
      </c>
      <c r="C33" s="57" t="s">
        <v>734</v>
      </c>
      <c r="D33" s="58">
        <f>Invoice!B37</f>
        <v>40</v>
      </c>
      <c r="E33" s="59">
        <f>'Shipping Invoice'!J37*$N$1</f>
        <v>0.16</v>
      </c>
      <c r="F33" s="59">
        <f t="shared" si="0"/>
        <v>6.4</v>
      </c>
      <c r="G33" s="60">
        <f t="shared" si="1"/>
        <v>6.048</v>
      </c>
      <c r="H33" s="63">
        <f t="shared" si="2"/>
        <v>241.92000000000002</v>
      </c>
    </row>
    <row r="34" spans="1:8" s="62" customFormat="1" ht="24">
      <c r="A34" s="56" t="str">
        <f>IF((LEN('Copy paste to Here'!G38))&gt;5,((CONCATENATE('Copy paste to Here'!G38," &amp; ",'Copy paste to Here'!D38,"  &amp;  ",'Copy paste to Here'!E38))),"Empty Cell")</f>
        <v xml:space="preserve">Surgical steel eyebrow banana, 16g (1.2mm) with two 3mm balls &amp; Length: 12mm  &amp;  </v>
      </c>
      <c r="B34" s="57" t="str">
        <f>'Copy paste to Here'!C38</f>
        <v>BNEB</v>
      </c>
      <c r="C34" s="57" t="s">
        <v>734</v>
      </c>
      <c r="D34" s="58">
        <f>Invoice!B38</f>
        <v>30</v>
      </c>
      <c r="E34" s="59">
        <f>'Shipping Invoice'!J38*$N$1</f>
        <v>0.16</v>
      </c>
      <c r="F34" s="59">
        <f t="shared" si="0"/>
        <v>4.8</v>
      </c>
      <c r="G34" s="60">
        <f t="shared" si="1"/>
        <v>6.048</v>
      </c>
      <c r="H34" s="63">
        <f t="shared" si="2"/>
        <v>181.44</v>
      </c>
    </row>
    <row r="35" spans="1:8" s="62" customFormat="1" ht="25.5">
      <c r="A35" s="56" t="str">
        <f>IF((LEN('Copy paste to Here'!G39))&gt;5,((CONCATENATE('Copy paste to Here'!G39," &amp; ",'Copy paste to Here'!D39,"  &amp;  ",'Copy paste to Here'!E39))),"Empty Cell")</f>
        <v xml:space="preserve">Surgical steel eyebrow banana, 16g (1.2mm) with two 3mm balls &amp; Length: 14mm  &amp;  </v>
      </c>
      <c r="B35" s="57" t="str">
        <f>'Copy paste to Here'!C39</f>
        <v>BNEB</v>
      </c>
      <c r="C35" s="57" t="s">
        <v>766</v>
      </c>
      <c r="D35" s="58">
        <f>Invoice!B39</f>
        <v>15</v>
      </c>
      <c r="E35" s="59">
        <f>'Shipping Invoice'!J39*$N$1</f>
        <v>0.19</v>
      </c>
      <c r="F35" s="59">
        <f t="shared" si="0"/>
        <v>2.85</v>
      </c>
      <c r="G35" s="60">
        <f t="shared" si="1"/>
        <v>7.1819999999999995</v>
      </c>
      <c r="H35" s="63">
        <f t="shared" si="2"/>
        <v>107.72999999999999</v>
      </c>
    </row>
    <row r="36" spans="1:8" s="62" customFormat="1" ht="24">
      <c r="A36" s="56" t="str">
        <f>IF((LEN('Copy paste to Here'!G40))&gt;5,((CONCATENATE('Copy paste to Here'!G40," &amp; ",'Copy paste to Here'!D40,"  &amp;  ",'Copy paste to Here'!E40))),"Empty Cell")</f>
        <v xml:space="preserve">Surgical Steel belly Banana, 14g (1.6mm) with an upper 5mm and a lower 8mm plain steel ball &amp; Length: 14mm  &amp;  </v>
      </c>
      <c r="B36" s="57" t="str">
        <f>'Copy paste to Here'!C40</f>
        <v>BNG</v>
      </c>
      <c r="C36" s="57" t="s">
        <v>736</v>
      </c>
      <c r="D36" s="58">
        <f>Invoice!B40</f>
        <v>25</v>
      </c>
      <c r="E36" s="59">
        <f>'Shipping Invoice'!J40*$N$1</f>
        <v>0.25</v>
      </c>
      <c r="F36" s="59">
        <f t="shared" si="0"/>
        <v>6.25</v>
      </c>
      <c r="G36" s="60">
        <f t="shared" si="1"/>
        <v>9.4499999999999993</v>
      </c>
      <c r="H36" s="63">
        <f t="shared" si="2"/>
        <v>236.24999999999997</v>
      </c>
    </row>
    <row r="37" spans="1:8" s="62" customFormat="1" ht="24">
      <c r="A37" s="56" t="str">
        <f>IF((LEN('Copy paste to Here'!G41))&gt;5,((CONCATENATE('Copy paste to Here'!G41," &amp; ",'Copy paste to Here'!D41,"  &amp;  ",'Copy paste to Here'!E41))),"Empty Cell")</f>
        <v xml:space="preserve">Surgical steel circular barbell, 16g (1.2mm) with two 3mm balls &amp; Length: 10mm  &amp;  </v>
      </c>
      <c r="B37" s="57" t="str">
        <f>'Copy paste to Here'!C41</f>
        <v>CBEB</v>
      </c>
      <c r="C37" s="57" t="s">
        <v>738</v>
      </c>
      <c r="D37" s="58">
        <f>Invoice!B41</f>
        <v>30</v>
      </c>
      <c r="E37" s="59">
        <f>'Shipping Invoice'!J41*$N$1</f>
        <v>0.23</v>
      </c>
      <c r="F37" s="59">
        <f t="shared" si="0"/>
        <v>6.9</v>
      </c>
      <c r="G37" s="60">
        <f t="shared" si="1"/>
        <v>8.6939999999999991</v>
      </c>
      <c r="H37" s="63">
        <f t="shared" si="2"/>
        <v>260.82</v>
      </c>
    </row>
    <row r="38" spans="1:8" s="62" customFormat="1" ht="24">
      <c r="A38" s="56" t="str">
        <f>IF((LEN('Copy paste to Here'!G42))&gt;5,((CONCATENATE('Copy paste to Here'!G42," &amp; ",'Copy paste to Here'!D42,"  &amp;  ",'Copy paste to Here'!E42))),"Empty Cell")</f>
        <v xml:space="preserve">Mirror polished surgical steel screw-fit flesh tunnel &amp; Gauge: 4mm  &amp;  </v>
      </c>
      <c r="B38" s="57" t="str">
        <f>'Copy paste to Here'!C42</f>
        <v>FPG</v>
      </c>
      <c r="C38" s="57" t="s">
        <v>767</v>
      </c>
      <c r="D38" s="58">
        <f>Invoice!B42</f>
        <v>3</v>
      </c>
      <c r="E38" s="59">
        <f>'Shipping Invoice'!J42*$N$1</f>
        <v>1.55</v>
      </c>
      <c r="F38" s="59">
        <f t="shared" si="0"/>
        <v>4.6500000000000004</v>
      </c>
      <c r="G38" s="60">
        <f t="shared" si="1"/>
        <v>58.589999999999996</v>
      </c>
      <c r="H38" s="63">
        <f t="shared" si="2"/>
        <v>175.76999999999998</v>
      </c>
    </row>
    <row r="39" spans="1:8" s="62" customFormat="1" ht="24">
      <c r="A39" s="56" t="str">
        <f>IF((LEN('Copy paste to Here'!G43))&gt;5,((CONCATENATE('Copy paste to Here'!G43," &amp; ",'Copy paste to Here'!D43,"  &amp;  ",'Copy paste to Here'!E43))),"Empty Cell")</f>
        <v xml:space="preserve">Mirror polished surgical steel screw-fit flesh tunnel &amp; Gauge: 6mm  &amp;  </v>
      </c>
      <c r="B39" s="57" t="str">
        <f>'Copy paste to Here'!C43</f>
        <v>FPG</v>
      </c>
      <c r="C39" s="57" t="s">
        <v>768</v>
      </c>
      <c r="D39" s="58">
        <f>Invoice!B43</f>
        <v>3</v>
      </c>
      <c r="E39" s="59">
        <f>'Shipping Invoice'!J43*$N$1</f>
        <v>1.55</v>
      </c>
      <c r="F39" s="59">
        <f t="shared" si="0"/>
        <v>4.6500000000000004</v>
      </c>
      <c r="G39" s="60">
        <f t="shared" si="1"/>
        <v>58.589999999999996</v>
      </c>
      <c r="H39" s="63">
        <f t="shared" si="2"/>
        <v>175.76999999999998</v>
      </c>
    </row>
    <row r="40" spans="1:8" s="62" customFormat="1" ht="24">
      <c r="A40" s="56" t="str">
        <f>IF((LEN('Copy paste to Here'!G44))&gt;5,((CONCATENATE('Copy paste to Here'!G44," &amp; ",'Copy paste to Here'!D44,"  &amp;  ",'Copy paste to Here'!E44))),"Empty Cell")</f>
        <v xml:space="preserve">Mirror polished surgical steel screw-fit flesh tunnel &amp; Gauge: 8mm  &amp;  </v>
      </c>
      <c r="B40" s="57" t="str">
        <f>'Copy paste to Here'!C44</f>
        <v>FPG</v>
      </c>
      <c r="C40" s="57" t="s">
        <v>769</v>
      </c>
      <c r="D40" s="58">
        <f>Invoice!B44</f>
        <v>1</v>
      </c>
      <c r="E40" s="59">
        <f>'Shipping Invoice'!J44*$N$1</f>
        <v>1.7</v>
      </c>
      <c r="F40" s="59">
        <f t="shared" si="0"/>
        <v>1.7</v>
      </c>
      <c r="G40" s="60">
        <f t="shared" si="1"/>
        <v>64.259999999999991</v>
      </c>
      <c r="H40" s="63">
        <f t="shared" si="2"/>
        <v>64.259999999999991</v>
      </c>
    </row>
    <row r="41" spans="1:8" s="62" customFormat="1" ht="24">
      <c r="A41" s="56" t="str">
        <f>IF((LEN('Copy paste to Here'!G45))&gt;5,((CONCATENATE('Copy paste to Here'!G45," &amp; ",'Copy paste to Here'!D45,"  &amp;  ",'Copy paste to Here'!E45))),"Empty Cell")</f>
        <v xml:space="preserve">Mirror polished surgical steel screw-fit flesh tunnel &amp; Gauge: 10mm  &amp;  </v>
      </c>
      <c r="B41" s="57" t="str">
        <f>'Copy paste to Here'!C45</f>
        <v>FPG</v>
      </c>
      <c r="C41" s="57" t="s">
        <v>770</v>
      </c>
      <c r="D41" s="58">
        <f>Invoice!B45</f>
        <v>4</v>
      </c>
      <c r="E41" s="59">
        <f>'Shipping Invoice'!J45*$N$1</f>
        <v>1.94</v>
      </c>
      <c r="F41" s="59">
        <f t="shared" si="0"/>
        <v>7.76</v>
      </c>
      <c r="G41" s="60">
        <f t="shared" si="1"/>
        <v>73.331999999999994</v>
      </c>
      <c r="H41" s="63">
        <f t="shared" si="2"/>
        <v>293.32799999999997</v>
      </c>
    </row>
    <row r="42" spans="1:8" s="62" customFormat="1" ht="24">
      <c r="A42" s="56" t="str">
        <f>IF((LEN('Copy paste to Here'!G46))&gt;5,((CONCATENATE('Copy paste to Here'!G46," &amp; ",'Copy paste to Here'!D46,"  &amp;  ",'Copy paste to Here'!E46))),"Empty Cell")</f>
        <v xml:space="preserve">Mirror polished surgical steel screw-fit flesh tunnel &amp; Gauge: 12mm  &amp;  </v>
      </c>
      <c r="B42" s="57" t="str">
        <f>'Copy paste to Here'!C46</f>
        <v>FPG</v>
      </c>
      <c r="C42" s="57" t="s">
        <v>771</v>
      </c>
      <c r="D42" s="58">
        <f>Invoice!B46</f>
        <v>3</v>
      </c>
      <c r="E42" s="59">
        <f>'Shipping Invoice'!J46*$N$1</f>
        <v>2.1800000000000002</v>
      </c>
      <c r="F42" s="59">
        <f t="shared" si="0"/>
        <v>6.5400000000000009</v>
      </c>
      <c r="G42" s="60">
        <f t="shared" si="1"/>
        <v>82.403999999999996</v>
      </c>
      <c r="H42" s="63">
        <f t="shared" si="2"/>
        <v>247.21199999999999</v>
      </c>
    </row>
    <row r="43" spans="1:8" s="62" customFormat="1" ht="24">
      <c r="A43" s="56" t="str">
        <f>IF((LEN('Copy paste to Here'!G47))&gt;5,((CONCATENATE('Copy paste to Here'!G47," &amp; ",'Copy paste to Here'!D47,"  &amp;  ",'Copy paste to Here'!E47))),"Empty Cell")</f>
        <v>PVD plated surgical steel screw-fit flesh tunnel &amp; Gauge: 2mm  &amp;  Color: Black</v>
      </c>
      <c r="B43" s="57" t="str">
        <f>'Copy paste to Here'!C47</f>
        <v>FTPG</v>
      </c>
      <c r="C43" s="57" t="s">
        <v>772</v>
      </c>
      <c r="D43" s="58">
        <f>Invoice!B47</f>
        <v>2</v>
      </c>
      <c r="E43" s="59">
        <f>'Shipping Invoice'!J47*$N$1</f>
        <v>2.23</v>
      </c>
      <c r="F43" s="59">
        <f t="shared" si="0"/>
        <v>4.46</v>
      </c>
      <c r="G43" s="60">
        <f t="shared" si="1"/>
        <v>84.293999999999997</v>
      </c>
      <c r="H43" s="63">
        <f t="shared" si="2"/>
        <v>168.58799999999999</v>
      </c>
    </row>
    <row r="44" spans="1:8" s="62" customFormat="1" ht="24">
      <c r="A44" s="56" t="str">
        <f>IF((LEN('Copy paste to Here'!G48))&gt;5,((CONCATENATE('Copy paste to Here'!G48," &amp; ",'Copy paste to Here'!D48,"  &amp;  ",'Copy paste to Here'!E48))),"Empty Cell")</f>
        <v>PVD plated surgical steel screw-fit flesh tunnel &amp; Gauge: 4mm  &amp;  Color: Black</v>
      </c>
      <c r="B44" s="57" t="str">
        <f>'Copy paste to Here'!C48</f>
        <v>FTPG</v>
      </c>
      <c r="C44" s="57" t="s">
        <v>773</v>
      </c>
      <c r="D44" s="58">
        <f>Invoice!B48</f>
        <v>2</v>
      </c>
      <c r="E44" s="59">
        <f>'Shipping Invoice'!J48*$N$1</f>
        <v>2.52</v>
      </c>
      <c r="F44" s="59">
        <f t="shared" si="0"/>
        <v>5.04</v>
      </c>
      <c r="G44" s="60">
        <f t="shared" si="1"/>
        <v>95.256</v>
      </c>
      <c r="H44" s="63">
        <f t="shared" si="2"/>
        <v>190.512</v>
      </c>
    </row>
    <row r="45" spans="1:8" s="62" customFormat="1" ht="24">
      <c r="A45" s="56" t="str">
        <f>IF((LEN('Copy paste to Here'!G49))&gt;5,((CONCATENATE('Copy paste to Here'!G49," &amp; ",'Copy paste to Here'!D49,"  &amp;  ",'Copy paste to Here'!E49))),"Empty Cell")</f>
        <v>PVD plated surgical steel screw-fit flesh tunnel &amp; Gauge: 8mm  &amp;  Color: Black</v>
      </c>
      <c r="B45" s="57" t="str">
        <f>'Copy paste to Here'!C49</f>
        <v>FTPG</v>
      </c>
      <c r="C45" s="57" t="s">
        <v>774</v>
      </c>
      <c r="D45" s="58">
        <f>Invoice!B49</f>
        <v>2</v>
      </c>
      <c r="E45" s="59">
        <f>'Shipping Invoice'!J49*$N$1</f>
        <v>3.01</v>
      </c>
      <c r="F45" s="59">
        <f t="shared" si="0"/>
        <v>6.02</v>
      </c>
      <c r="G45" s="60">
        <f t="shared" si="1"/>
        <v>113.77799999999998</v>
      </c>
      <c r="H45" s="63">
        <f t="shared" si="2"/>
        <v>227.55599999999995</v>
      </c>
    </row>
    <row r="46" spans="1:8" s="62" customFormat="1" ht="24">
      <c r="A46" s="56" t="str">
        <f>IF((LEN('Copy paste to Here'!G50))&gt;5,((CONCATENATE('Copy paste to Here'!G50," &amp; ",'Copy paste to Here'!D50,"  &amp;  ",'Copy paste to Here'!E50))),"Empty Cell")</f>
        <v>PVD plated surgical steel screw-fit flesh tunnel &amp; Gauge: 10mm  &amp;  Color: Black</v>
      </c>
      <c r="B46" s="57" t="str">
        <f>'Copy paste to Here'!C50</f>
        <v>FTPG</v>
      </c>
      <c r="C46" s="57" t="s">
        <v>775</v>
      </c>
      <c r="D46" s="58">
        <f>Invoice!B50</f>
        <v>2</v>
      </c>
      <c r="E46" s="59">
        <f>'Shipping Invoice'!J50*$N$1</f>
        <v>3.26</v>
      </c>
      <c r="F46" s="59">
        <f t="shared" si="0"/>
        <v>6.52</v>
      </c>
      <c r="G46" s="60">
        <f t="shared" si="1"/>
        <v>123.22799999999998</v>
      </c>
      <c r="H46" s="63">
        <f t="shared" si="2"/>
        <v>246.45599999999996</v>
      </c>
    </row>
    <row r="47" spans="1:8" s="62" customFormat="1" ht="24">
      <c r="A47" s="56" t="str">
        <f>IF((LEN('Copy paste to Here'!G51))&gt;5,((CONCATENATE('Copy paste to Here'!G51," &amp; ",'Copy paste to Here'!D51,"  &amp;  ",'Copy paste to Here'!E51))),"Empty Cell")</f>
        <v>PVD plated surgical steel screw-fit flesh tunnel &amp; Gauge: 12mm  &amp;  Color: Black</v>
      </c>
      <c r="B47" s="57" t="str">
        <f>'Copy paste to Here'!C51</f>
        <v>FTPG</v>
      </c>
      <c r="C47" s="57" t="s">
        <v>776</v>
      </c>
      <c r="D47" s="58">
        <f>Invoice!B51</f>
        <v>2</v>
      </c>
      <c r="E47" s="59">
        <f>'Shipping Invoice'!J51*$N$1</f>
        <v>3.55</v>
      </c>
      <c r="F47" s="59">
        <f t="shared" si="0"/>
        <v>7.1</v>
      </c>
      <c r="G47" s="60">
        <f t="shared" si="1"/>
        <v>134.18999999999997</v>
      </c>
      <c r="H47" s="63">
        <f t="shared" si="2"/>
        <v>268.37999999999994</v>
      </c>
    </row>
    <row r="48" spans="1:8" s="62" customFormat="1" ht="25.5">
      <c r="A48" s="56" t="str">
        <f>IF((LEN('Copy paste to Here'!G52))&gt;5,((CONCATENATE('Copy paste to Here'!G52," &amp; ",'Copy paste to Here'!D52,"  &amp;  ",'Copy paste to Here'!E52))),"Empty Cell")</f>
        <v>PVD plated surgical steel screw-fit flesh tunnel &amp; Gauge: 14mm  &amp;  Color: Black</v>
      </c>
      <c r="B48" s="57" t="str">
        <f>'Copy paste to Here'!C52</f>
        <v>FTPG</v>
      </c>
      <c r="C48" s="57" t="s">
        <v>777</v>
      </c>
      <c r="D48" s="58">
        <f>Invoice!B52</f>
        <v>2</v>
      </c>
      <c r="E48" s="59">
        <f>'Shipping Invoice'!J52*$N$1</f>
        <v>3.74</v>
      </c>
      <c r="F48" s="59">
        <f t="shared" si="0"/>
        <v>7.48</v>
      </c>
      <c r="G48" s="60">
        <f t="shared" si="1"/>
        <v>141.37199999999999</v>
      </c>
      <c r="H48" s="63">
        <f t="shared" si="2"/>
        <v>282.74399999999997</v>
      </c>
    </row>
    <row r="49" spans="1:8" s="62" customFormat="1" ht="24">
      <c r="A49" s="56" t="str">
        <f>IF((LEN('Copy paste to Here'!G53))&gt;5,((CONCATENATE('Copy paste to Here'!G53," &amp; ",'Copy paste to Here'!D53,"  &amp;  ",'Copy paste to Here'!E53))),"Empty Cell")</f>
        <v xml:space="preserve">Surgical steel labret, 16g (1.2mm) with a 3mm ball &amp; Length: 9mm  &amp;  </v>
      </c>
      <c r="B49" s="57" t="str">
        <f>'Copy paste to Here'!C53</f>
        <v>LBB3</v>
      </c>
      <c r="C49" s="57" t="s">
        <v>662</v>
      </c>
      <c r="D49" s="58">
        <f>Invoice!B53</f>
        <v>150</v>
      </c>
      <c r="E49" s="59">
        <f>'Shipping Invoice'!J53*$N$1</f>
        <v>0.17</v>
      </c>
      <c r="F49" s="59">
        <f t="shared" si="0"/>
        <v>25.500000000000004</v>
      </c>
      <c r="G49" s="60">
        <f t="shared" si="1"/>
        <v>6.4260000000000002</v>
      </c>
      <c r="H49" s="63">
        <f t="shared" si="2"/>
        <v>963.9</v>
      </c>
    </row>
    <row r="50" spans="1:8" s="62" customFormat="1" ht="24">
      <c r="A50" s="56" t="str">
        <f>IF((LEN('Copy paste to Here'!G54))&gt;5,((CONCATENATE('Copy paste to Here'!G54," &amp; ",'Copy paste to Here'!D54,"  &amp;  ",'Copy paste to Here'!E54))),"Empty Cell")</f>
        <v>Premium PVD plated surgical steel labret, 16g (1.2mm) with a 3mm ball &amp; Length: 8mm  &amp;  Color: Gold</v>
      </c>
      <c r="B50" s="57" t="str">
        <f>'Copy paste to Here'!C54</f>
        <v>LBTB3</v>
      </c>
      <c r="C50" s="57" t="s">
        <v>751</v>
      </c>
      <c r="D50" s="58">
        <f>Invoice!B54</f>
        <v>10</v>
      </c>
      <c r="E50" s="59">
        <f>'Shipping Invoice'!J54*$N$1</f>
        <v>0.57999999999999996</v>
      </c>
      <c r="F50" s="59">
        <f t="shared" si="0"/>
        <v>5.8</v>
      </c>
      <c r="G50" s="60">
        <f t="shared" si="1"/>
        <v>21.923999999999996</v>
      </c>
      <c r="H50" s="63">
        <f t="shared" si="2"/>
        <v>219.23999999999995</v>
      </c>
    </row>
    <row r="51" spans="1:8" s="62" customFormat="1" ht="36">
      <c r="A51" s="56" t="str">
        <f>IF((LEN('Copy paste to Here'!G55))&gt;5,((CONCATENATE('Copy paste to Here'!G55," &amp; ",'Copy paste to Here'!D55,"  &amp;  ",'Copy paste to Here'!E55))),"Empty Cell")</f>
        <v>Anodized surgical steel labret, 16g (1.2mm) with a 3mm bezel set jewel ball &amp; Length: 8mm  &amp;  Color: Gold Anodized w/ Clear crystal</v>
      </c>
      <c r="B51" s="57" t="str">
        <f>'Copy paste to Here'!C55</f>
        <v>LBTC3</v>
      </c>
      <c r="C51" s="57" t="s">
        <v>753</v>
      </c>
      <c r="D51" s="58">
        <f>Invoice!B55</f>
        <v>10</v>
      </c>
      <c r="E51" s="59">
        <f>'Shipping Invoice'!J55*$N$1</f>
        <v>0.78</v>
      </c>
      <c r="F51" s="59">
        <f t="shared" si="0"/>
        <v>7.8000000000000007</v>
      </c>
      <c r="G51" s="60">
        <f t="shared" si="1"/>
        <v>29.483999999999998</v>
      </c>
      <c r="H51" s="63">
        <f t="shared" si="2"/>
        <v>294.83999999999997</v>
      </c>
    </row>
    <row r="52" spans="1:8" s="62" customFormat="1" ht="24">
      <c r="A52" s="56" t="str">
        <f>IF((LEN('Copy paste to Here'!G56))&gt;5,((CONCATENATE('Copy paste to Here'!G56," &amp; ",'Copy paste to Here'!D56,"  &amp;  ",'Copy paste to Here'!E56))),"Empty Cell")</f>
        <v xml:space="preserve">High polished surgical steel nose screw, 0.8mm (20g) with 2mm ball shaped top &amp;   &amp;  </v>
      </c>
      <c r="B52" s="57" t="str">
        <f>'Copy paste to Here'!C56</f>
        <v>NSB</v>
      </c>
      <c r="C52" s="57" t="s">
        <v>121</v>
      </c>
      <c r="D52" s="58">
        <f>Invoice!B56</f>
        <v>200</v>
      </c>
      <c r="E52" s="59">
        <f>'Shipping Invoice'!J56*$N$1</f>
        <v>0.19</v>
      </c>
      <c r="F52" s="59">
        <f t="shared" si="0"/>
        <v>38</v>
      </c>
      <c r="G52" s="60">
        <f t="shared" si="1"/>
        <v>7.1819999999999995</v>
      </c>
      <c r="H52" s="63">
        <f t="shared" si="2"/>
        <v>1436.3999999999999</v>
      </c>
    </row>
    <row r="53" spans="1:8" s="62" customFormat="1" ht="24">
      <c r="A53" s="56" t="str">
        <f>IF((LEN('Copy paste to Here'!G57))&gt;5,((CONCATENATE('Copy paste to Here'!G57," &amp; ",'Copy paste to Here'!D57,"  &amp;  ",'Copy paste to Here'!E57))),"Empty Cell")</f>
        <v xml:space="preserve">Surgical steel nose screw, 20g (0.8mm) with 2mm half ball shaped round crystal top &amp; Crystal Color: Clear  &amp;  </v>
      </c>
      <c r="B53" s="57" t="str">
        <f>'Copy paste to Here'!C57</f>
        <v>NSC</v>
      </c>
      <c r="C53" s="57" t="s">
        <v>130</v>
      </c>
      <c r="D53" s="58">
        <f>Invoice!B57</f>
        <v>20</v>
      </c>
      <c r="E53" s="59">
        <f>'Shipping Invoice'!J57*$N$1</f>
        <v>0.23</v>
      </c>
      <c r="F53" s="59">
        <f t="shared" si="0"/>
        <v>4.6000000000000005</v>
      </c>
      <c r="G53" s="60">
        <f t="shared" si="1"/>
        <v>8.6939999999999991</v>
      </c>
      <c r="H53" s="63">
        <f t="shared" si="2"/>
        <v>173.88</v>
      </c>
    </row>
    <row r="54" spans="1:8" s="62" customFormat="1" ht="24">
      <c r="A54" s="56" t="str">
        <f>IF((LEN('Copy paste to Here'!G58))&gt;5,((CONCATENATE('Copy paste to Here'!G58," &amp; ",'Copy paste to Here'!D58,"  &amp;  ",'Copy paste to Here'!E58))),"Empty Cell")</f>
        <v>Anodized surgical steel nose screw, 20g (0.8mm) with 2mm round crystal tops &amp; Color: Rainbow  &amp;  Crystal Color: Clear</v>
      </c>
      <c r="B54" s="57" t="str">
        <f>'Copy paste to Here'!C58</f>
        <v>NSTC</v>
      </c>
      <c r="C54" s="57" t="s">
        <v>758</v>
      </c>
      <c r="D54" s="58">
        <f>Invoice!B58</f>
        <v>10</v>
      </c>
      <c r="E54" s="59">
        <f>'Shipping Invoice'!J58*$N$1</f>
        <v>0.43</v>
      </c>
      <c r="F54" s="59">
        <f t="shared" si="0"/>
        <v>4.3</v>
      </c>
      <c r="G54" s="60">
        <f t="shared" si="1"/>
        <v>16.253999999999998</v>
      </c>
      <c r="H54" s="63">
        <f t="shared" si="2"/>
        <v>162.53999999999996</v>
      </c>
    </row>
    <row r="55" spans="1:8" s="62" customFormat="1" ht="25.5">
      <c r="A55" s="56" t="str">
        <f>IF((LEN('Copy paste to Here'!G59))&gt;5,((CONCATENATE('Copy paste to Here'!G59," &amp; ",'Copy paste to Here'!D59,"  &amp;  ",'Copy paste to Here'!E59))),"Empty Cell")</f>
        <v>PVD plated surgical steel hinged segment ring, 16g (1.2mm) &amp; Length: 5mm  &amp;  Color: Gold</v>
      </c>
      <c r="B55" s="57" t="str">
        <f>'Copy paste to Here'!C59</f>
        <v>SEGHT16</v>
      </c>
      <c r="C55" s="57" t="s">
        <v>73</v>
      </c>
      <c r="D55" s="58">
        <f>Invoice!B59</f>
        <v>5</v>
      </c>
      <c r="E55" s="59">
        <f>'Shipping Invoice'!J59*$N$1</f>
        <v>1.89</v>
      </c>
      <c r="F55" s="59">
        <f t="shared" si="0"/>
        <v>9.4499999999999993</v>
      </c>
      <c r="G55" s="60">
        <f t="shared" si="1"/>
        <v>71.441999999999993</v>
      </c>
      <c r="H55" s="63">
        <f t="shared" si="2"/>
        <v>357.21</v>
      </c>
    </row>
    <row r="56" spans="1:8" s="62" customFormat="1" ht="25.5">
      <c r="A56" s="56" t="str">
        <f>IF((LEN('Copy paste to Here'!G60))&gt;5,((CONCATENATE('Copy paste to Here'!G60," &amp; ",'Copy paste to Here'!D60,"  &amp;  ",'Copy paste to Here'!E60))),"Empty Cell")</f>
        <v>PVD plated surgical steel hinged segment ring, 16g (1.2mm) &amp; Length: 7mm  &amp;  Color: Black</v>
      </c>
      <c r="B56" s="57" t="str">
        <f>'Copy paste to Here'!C60</f>
        <v>SEGHT16</v>
      </c>
      <c r="C56" s="57" t="s">
        <v>73</v>
      </c>
      <c r="D56" s="58">
        <f>Invoice!B60</f>
        <v>6</v>
      </c>
      <c r="E56" s="59">
        <f>'Shipping Invoice'!J60*$N$1</f>
        <v>1.89</v>
      </c>
      <c r="F56" s="59">
        <f t="shared" si="0"/>
        <v>11.34</v>
      </c>
      <c r="G56" s="60">
        <f t="shared" si="1"/>
        <v>71.441999999999993</v>
      </c>
      <c r="H56" s="63">
        <f t="shared" si="2"/>
        <v>428.65199999999993</v>
      </c>
    </row>
    <row r="57" spans="1:8" s="62" customFormat="1" ht="25.5">
      <c r="A57" s="56" t="str">
        <f>IF((LEN('Copy paste to Here'!G61))&gt;5,((CONCATENATE('Copy paste to Here'!G61," &amp; ",'Copy paste to Here'!D61,"  &amp;  ",'Copy paste to Here'!E61))),"Empty Cell")</f>
        <v>PVD plated surgical steel hinged segment ring, 16g (1.2mm) &amp; Length: 7mm  &amp;  Color: Gold</v>
      </c>
      <c r="B57" s="57" t="str">
        <f>'Copy paste to Here'!C61</f>
        <v>SEGHT16</v>
      </c>
      <c r="C57" s="57" t="s">
        <v>73</v>
      </c>
      <c r="D57" s="58">
        <f>Invoice!B61</f>
        <v>12</v>
      </c>
      <c r="E57" s="59">
        <f>'Shipping Invoice'!J61*$N$1</f>
        <v>1.89</v>
      </c>
      <c r="F57" s="59">
        <f t="shared" si="0"/>
        <v>22.68</v>
      </c>
      <c r="G57" s="60">
        <f t="shared" si="1"/>
        <v>71.441999999999993</v>
      </c>
      <c r="H57" s="63">
        <f t="shared" si="2"/>
        <v>857.30399999999986</v>
      </c>
    </row>
    <row r="58" spans="1:8" s="62" customFormat="1" ht="25.5">
      <c r="A58" s="56" t="str">
        <f>IF((LEN('Copy paste to Here'!G62))&gt;5,((CONCATENATE('Copy paste to Here'!G62," &amp; ",'Copy paste to Here'!D62,"  &amp;  ",'Copy paste to Here'!E62))),"Empty Cell")</f>
        <v>PVD plated surgical steel hinged segment ring, 16g (1.2mm) &amp; Length: 8mm  &amp;  Color: Black</v>
      </c>
      <c r="B58" s="57" t="str">
        <f>'Copy paste to Here'!C62</f>
        <v>SEGHT16</v>
      </c>
      <c r="C58" s="57" t="s">
        <v>73</v>
      </c>
      <c r="D58" s="58">
        <f>Invoice!B62</f>
        <v>6</v>
      </c>
      <c r="E58" s="59">
        <f>'Shipping Invoice'!J62*$N$1</f>
        <v>1.89</v>
      </c>
      <c r="F58" s="59">
        <f t="shared" si="0"/>
        <v>11.34</v>
      </c>
      <c r="G58" s="60">
        <f t="shared" si="1"/>
        <v>71.441999999999993</v>
      </c>
      <c r="H58" s="63">
        <f t="shared" si="2"/>
        <v>428.65199999999993</v>
      </c>
    </row>
    <row r="59" spans="1:8" s="62" customFormat="1" ht="25.5">
      <c r="A59" s="56" t="str">
        <f>IF((LEN('Copy paste to Here'!G63))&gt;5,((CONCATENATE('Copy paste to Here'!G63," &amp; ",'Copy paste to Here'!D63,"  &amp;  ",'Copy paste to Here'!E63))),"Empty Cell")</f>
        <v>PVD plated surgical steel hinged segment ring, 16g (1.2mm) &amp; Length: 8mm  &amp;  Color: Gold</v>
      </c>
      <c r="B59" s="57" t="str">
        <f>'Copy paste to Here'!C63</f>
        <v>SEGHT16</v>
      </c>
      <c r="C59" s="57" t="s">
        <v>73</v>
      </c>
      <c r="D59" s="58">
        <f>Invoice!B63</f>
        <v>8</v>
      </c>
      <c r="E59" s="59">
        <f>'Shipping Invoice'!J63*$N$1</f>
        <v>1.89</v>
      </c>
      <c r="F59" s="59">
        <f t="shared" si="0"/>
        <v>15.12</v>
      </c>
      <c r="G59" s="60">
        <f t="shared" si="1"/>
        <v>71.441999999999993</v>
      </c>
      <c r="H59" s="63">
        <f t="shared" si="2"/>
        <v>571.53599999999994</v>
      </c>
    </row>
    <row r="60" spans="1:8" s="62" customFormat="1" ht="25.5">
      <c r="A60" s="56" t="str">
        <f>IF((LEN('Copy paste to Here'!G64))&gt;5,((CONCATENATE('Copy paste to Here'!G64," &amp; ",'Copy paste to Here'!D64,"  &amp;  ",'Copy paste to Here'!E64))),"Empty Cell")</f>
        <v>PVD plated surgical steel hinged segment ring, 16g (1.2mm) &amp; Length: 10mm  &amp;  Color: Gold</v>
      </c>
      <c r="B60" s="57" t="str">
        <f>'Copy paste to Here'!C64</f>
        <v>SEGHT16</v>
      </c>
      <c r="C60" s="57" t="s">
        <v>73</v>
      </c>
      <c r="D60" s="58">
        <f>Invoice!B64</f>
        <v>5</v>
      </c>
      <c r="E60" s="59">
        <f>'Shipping Invoice'!J64*$N$1</f>
        <v>1.89</v>
      </c>
      <c r="F60" s="59">
        <f t="shared" si="0"/>
        <v>9.4499999999999993</v>
      </c>
      <c r="G60" s="60">
        <f t="shared" si="1"/>
        <v>71.441999999999993</v>
      </c>
      <c r="H60" s="63">
        <f t="shared" si="2"/>
        <v>357.21</v>
      </c>
    </row>
    <row r="61" spans="1:8" s="62" customFormat="1" ht="25.5">
      <c r="A61" s="56" t="str">
        <f>IF((LEN('Copy paste to Here'!G65))&gt;5,((CONCATENATE('Copy paste to Here'!G65," &amp; ",'Copy paste to Here'!D65,"  &amp;  ",'Copy paste to Here'!E65))),"Empty Cell")</f>
        <v>PVD plated surgical steel hinged segment ring, 16g (1.2mm) &amp; Length: 11mm  &amp;  Color: Gold</v>
      </c>
      <c r="B61" s="57" t="str">
        <f>'Copy paste to Here'!C65</f>
        <v>SEGHT16</v>
      </c>
      <c r="C61" s="57" t="s">
        <v>73</v>
      </c>
      <c r="D61" s="58">
        <f>Invoice!B65</f>
        <v>4</v>
      </c>
      <c r="E61" s="59">
        <f>'Shipping Invoice'!J65*$N$1</f>
        <v>1.89</v>
      </c>
      <c r="F61" s="59">
        <f t="shared" si="0"/>
        <v>7.56</v>
      </c>
      <c r="G61" s="60">
        <f t="shared" si="1"/>
        <v>71.441999999999993</v>
      </c>
      <c r="H61" s="63">
        <f t="shared" si="2"/>
        <v>285.76799999999997</v>
      </c>
    </row>
    <row r="62" spans="1:8" s="62" customFormat="1" ht="24">
      <c r="A62" s="56" t="str">
        <f>IF((LEN('Copy paste to Here'!G66))&gt;5,((CONCATENATE('Copy paste to Here'!G66," &amp; ",'Copy paste to Here'!D66,"  &amp;  ",'Copy paste to Here'!E66))),"Empty Cell")</f>
        <v xml:space="preserve">High polished annealed 316L steel seamless hoop ring, 20g (0.8mm) &amp; Length: 6mm  &amp;  </v>
      </c>
      <c r="B62" s="57" t="str">
        <f>'Copy paste to Here'!C66</f>
        <v>SEL20</v>
      </c>
      <c r="C62" s="57" t="s">
        <v>762</v>
      </c>
      <c r="D62" s="58">
        <f>Invoice!B66</f>
        <v>20</v>
      </c>
      <c r="E62" s="59">
        <f>'Shipping Invoice'!J66*$N$1</f>
        <v>0.23</v>
      </c>
      <c r="F62" s="59">
        <f t="shared" si="0"/>
        <v>4.6000000000000005</v>
      </c>
      <c r="G62" s="60">
        <f t="shared" si="1"/>
        <v>8.6939999999999991</v>
      </c>
      <c r="H62" s="63">
        <f t="shared" si="2"/>
        <v>173.88</v>
      </c>
    </row>
    <row r="63" spans="1:8" s="62" customFormat="1" ht="24">
      <c r="A63" s="56" t="str">
        <f>IF((LEN('Copy paste to Here'!G67))&gt;5,((CONCATENATE('Copy paste to Here'!G67," &amp; ",'Copy paste to Here'!D67,"  &amp;  ",'Copy paste to Here'!E67))),"Empty Cell")</f>
        <v xml:space="preserve">High polished annealed 316L steel seamless hoop ring, 20g (0.8mm) &amp; Length: 7mm  &amp;  </v>
      </c>
      <c r="B63" s="57" t="str">
        <f>'Copy paste to Here'!C67</f>
        <v>SEL20</v>
      </c>
      <c r="C63" s="57" t="s">
        <v>762</v>
      </c>
      <c r="D63" s="58">
        <f>Invoice!B67</f>
        <v>20</v>
      </c>
      <c r="E63" s="59">
        <f>'Shipping Invoice'!J67*$N$1</f>
        <v>0.23</v>
      </c>
      <c r="F63" s="59">
        <f t="shared" si="0"/>
        <v>4.6000000000000005</v>
      </c>
      <c r="G63" s="60">
        <f t="shared" si="1"/>
        <v>8.6939999999999991</v>
      </c>
      <c r="H63" s="63">
        <f t="shared" si="2"/>
        <v>173.88</v>
      </c>
    </row>
    <row r="64" spans="1:8" s="62" customFormat="1" ht="24">
      <c r="A64" s="56" t="str">
        <f>IF((LEN('Copy paste to Here'!G68))&gt;5,((CONCATENATE('Copy paste to Here'!G68," &amp; ",'Copy paste to Here'!D68,"  &amp;  ",'Copy paste to Here'!E68))),"Empty Cell")</f>
        <v>PVD plated annealed 316L steel seamless hoop ring, 20g (0.8mm) &amp; Length: 6mm  &amp;  Color: Black</v>
      </c>
      <c r="B64" s="57" t="str">
        <f>'Copy paste to Here'!C68</f>
        <v>SELT20</v>
      </c>
      <c r="C64" s="57" t="s">
        <v>103</v>
      </c>
      <c r="D64" s="58">
        <f>Invoice!B68</f>
        <v>8</v>
      </c>
      <c r="E64" s="59">
        <f>'Shipping Invoice'!J68*$N$1</f>
        <v>0.57999999999999996</v>
      </c>
      <c r="F64" s="59">
        <f t="shared" si="0"/>
        <v>4.6399999999999997</v>
      </c>
      <c r="G64" s="60">
        <f t="shared" si="1"/>
        <v>21.923999999999996</v>
      </c>
      <c r="H64" s="63">
        <f t="shared" si="2"/>
        <v>175.39199999999997</v>
      </c>
    </row>
    <row r="65" spans="1:8" s="62" customFormat="1" ht="24">
      <c r="A65" s="56" t="str">
        <f>IF((LEN('Copy paste to Here'!G69))&gt;5,((CONCATENATE('Copy paste to Here'!G69," &amp; ",'Copy paste to Here'!D69,"  &amp;  ",'Copy paste to Here'!E69))),"Empty Cell")</f>
        <v>PVD plated annealed 316L steel seamless hoop ring, 20g (0.8mm) &amp; Length: 6mm  &amp;  Color: Gold</v>
      </c>
      <c r="B65" s="57" t="str">
        <f>'Copy paste to Here'!C69</f>
        <v>SELT20</v>
      </c>
      <c r="C65" s="57" t="s">
        <v>103</v>
      </c>
      <c r="D65" s="58">
        <f>Invoice!B69</f>
        <v>10</v>
      </c>
      <c r="E65" s="59">
        <f>'Shipping Invoice'!J69*$N$1</f>
        <v>0.57999999999999996</v>
      </c>
      <c r="F65" s="59">
        <f t="shared" si="0"/>
        <v>5.8</v>
      </c>
      <c r="G65" s="60">
        <f t="shared" si="1"/>
        <v>21.923999999999996</v>
      </c>
      <c r="H65" s="63">
        <f t="shared" si="2"/>
        <v>219.23999999999995</v>
      </c>
    </row>
    <row r="66" spans="1:8" s="62" customFormat="1" ht="24">
      <c r="A66" s="56" t="str">
        <f>IF((LEN('Copy paste to Here'!G70))&gt;5,((CONCATENATE('Copy paste to Here'!G70," &amp; ",'Copy paste to Here'!D70,"  &amp;  ",'Copy paste to Here'!E70))),"Empty Cell")</f>
        <v>PVD plated annealed 316L steel seamless hoop ring, 20g (0.8mm) &amp; Length: 8mm  &amp;  Color: Black</v>
      </c>
      <c r="B66" s="57" t="str">
        <f>'Copy paste to Here'!C70</f>
        <v>SELT20</v>
      </c>
      <c r="C66" s="57" t="s">
        <v>103</v>
      </c>
      <c r="D66" s="58">
        <f>Invoice!B70</f>
        <v>6</v>
      </c>
      <c r="E66" s="59">
        <f>'Shipping Invoice'!J70*$N$1</f>
        <v>0.57999999999999996</v>
      </c>
      <c r="F66" s="59">
        <f t="shared" si="0"/>
        <v>3.4799999999999995</v>
      </c>
      <c r="G66" s="60">
        <f t="shared" si="1"/>
        <v>21.923999999999996</v>
      </c>
      <c r="H66" s="63">
        <f t="shared" si="2"/>
        <v>131.54399999999998</v>
      </c>
    </row>
    <row r="67" spans="1:8" s="62" customFormat="1" ht="24">
      <c r="A67" s="56" t="str">
        <f>IF((LEN('Copy paste to Here'!G71))&gt;5,((CONCATENATE('Copy paste to Here'!G71," &amp; ",'Copy paste to Here'!D71,"  &amp;  ",'Copy paste to Here'!E71))),"Empty Cell")</f>
        <v>PVD plated annealed 316L steel seamless hoop ring, 20g (0.8mm) &amp; Length: 8mm  &amp;  Color: Gold</v>
      </c>
      <c r="B67" s="57" t="str">
        <f>'Copy paste to Here'!C71</f>
        <v>SELT20</v>
      </c>
      <c r="C67" s="57" t="s">
        <v>103</v>
      </c>
      <c r="D67" s="58">
        <f>Invoice!B71</f>
        <v>6</v>
      </c>
      <c r="E67" s="59">
        <f>'Shipping Invoice'!J71*$N$1</f>
        <v>0.57999999999999996</v>
      </c>
      <c r="F67" s="59">
        <f t="shared" si="0"/>
        <v>3.4799999999999995</v>
      </c>
      <c r="G67" s="60">
        <f t="shared" si="1"/>
        <v>21.923999999999996</v>
      </c>
      <c r="H67" s="63">
        <f t="shared" si="2"/>
        <v>131.54399999999998</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401.65000000000009</v>
      </c>
      <c r="G1000" s="60"/>
      <c r="H1000" s="61">
        <f t="shared" ref="H1000:H1007" si="49">F1000*$E$14</f>
        <v>15182.370000000003</v>
      </c>
    </row>
    <row r="1001" spans="1:8" s="62" customFormat="1">
      <c r="A1001" s="56" t="str">
        <f>Invoice!I73</f>
        <v>Free Shipping to Spain via DHL due to order over 350USD:</v>
      </c>
      <c r="B1001" s="75"/>
      <c r="C1001" s="75"/>
      <c r="D1001" s="76"/>
      <c r="E1001" s="67"/>
      <c r="F1001" s="59">
        <f>Invoice!J73</f>
        <v>0</v>
      </c>
      <c r="G1001" s="60"/>
      <c r="H1001" s="61">
        <f t="shared" si="49"/>
        <v>0</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401.65000000000009</v>
      </c>
      <c r="G1003" s="60"/>
      <c r="H1003" s="61">
        <f t="shared" si="49"/>
        <v>15182.370000000003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15182.36999999999</v>
      </c>
    </row>
    <row r="1010" spans="1:8" s="21" customFormat="1">
      <c r="A1010" s="22"/>
      <c r="E1010" s="21" t="s">
        <v>182</v>
      </c>
      <c r="H1010" s="84">
        <f>(SUMIF($A$1000:$A$1008,"Total:",$H$1000:$H$1008))</f>
        <v>15182.370000000003</v>
      </c>
    </row>
    <row r="1011" spans="1:8" s="21" customFormat="1">
      <c r="E1011" s="21" t="s">
        <v>183</v>
      </c>
      <c r="H1011" s="85">
        <f>H1013-H1012</f>
        <v>14189.130000000001</v>
      </c>
    </row>
    <row r="1012" spans="1:8" s="21" customFormat="1">
      <c r="E1012" s="21" t="s">
        <v>184</v>
      </c>
      <c r="H1012" s="85">
        <f>ROUND((H1013*7)/107,2)</f>
        <v>993.24</v>
      </c>
    </row>
    <row r="1013" spans="1:8" s="21" customFormat="1">
      <c r="E1013" s="22" t="s">
        <v>185</v>
      </c>
      <c r="H1013" s="86">
        <f>ROUND((SUMIF($A$1000:$A$1008,"Total:",$H$1000:$H$1008)),2)</f>
        <v>15182.37</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0"/>
  <sheetViews>
    <sheetView workbookViewId="0">
      <selection activeCell="A5" sqref="A5"/>
    </sheetView>
  </sheetViews>
  <sheetFormatPr defaultRowHeight="15"/>
  <sheetData>
    <row r="1" spans="1:1">
      <c r="A1" s="2" t="s">
        <v>723</v>
      </c>
    </row>
    <row r="2" spans="1:1">
      <c r="A2" s="2" t="s">
        <v>723</v>
      </c>
    </row>
    <row r="3" spans="1:1">
      <c r="A3" s="2" t="s">
        <v>723</v>
      </c>
    </row>
    <row r="4" spans="1:1">
      <c r="A4" s="2" t="s">
        <v>723</v>
      </c>
    </row>
    <row r="5" spans="1:1">
      <c r="A5" s="2" t="s">
        <v>723</v>
      </c>
    </row>
    <row r="6" spans="1:1">
      <c r="A6" s="2" t="s">
        <v>109</v>
      </c>
    </row>
    <row r="7" spans="1:1">
      <c r="A7" s="2" t="s">
        <v>109</v>
      </c>
    </row>
    <row r="8" spans="1:1">
      <c r="A8" s="2" t="s">
        <v>765</v>
      </c>
    </row>
    <row r="9" spans="1:1">
      <c r="A9" s="2" t="s">
        <v>27</v>
      </c>
    </row>
    <row r="10" spans="1:1">
      <c r="A10" s="2" t="s">
        <v>27</v>
      </c>
    </row>
    <row r="11" spans="1:1">
      <c r="A11" s="2" t="s">
        <v>48</v>
      </c>
    </row>
    <row r="12" spans="1:1">
      <c r="A12" s="2" t="s">
        <v>48</v>
      </c>
    </row>
    <row r="13" spans="1:1">
      <c r="A13" s="2" t="s">
        <v>732</v>
      </c>
    </row>
    <row r="14" spans="1:1">
      <c r="A14" s="2" t="s">
        <v>732</v>
      </c>
    </row>
    <row r="15" spans="1:1">
      <c r="A15" s="2" t="s">
        <v>734</v>
      </c>
    </row>
    <row r="16" spans="1:1">
      <c r="A16" s="2" t="s">
        <v>734</v>
      </c>
    </row>
    <row r="17" spans="1:1">
      <c r="A17" s="2" t="s">
        <v>734</v>
      </c>
    </row>
    <row r="18" spans="1:1">
      <c r="A18" s="2" t="s">
        <v>766</v>
      </c>
    </row>
    <row r="19" spans="1:1">
      <c r="A19" s="2" t="s">
        <v>736</v>
      </c>
    </row>
    <row r="20" spans="1:1">
      <c r="A20" s="2" t="s">
        <v>738</v>
      </c>
    </row>
    <row r="21" spans="1:1">
      <c r="A21" s="2" t="s">
        <v>767</v>
      </c>
    </row>
    <row r="22" spans="1:1">
      <c r="A22" s="2" t="s">
        <v>768</v>
      </c>
    </row>
    <row r="23" spans="1:1">
      <c r="A23" s="2" t="s">
        <v>769</v>
      </c>
    </row>
    <row r="24" spans="1:1">
      <c r="A24" s="2" t="s">
        <v>770</v>
      </c>
    </row>
    <row r="25" spans="1:1">
      <c r="A25" s="2" t="s">
        <v>771</v>
      </c>
    </row>
    <row r="26" spans="1:1">
      <c r="A26" s="2" t="s">
        <v>772</v>
      </c>
    </row>
    <row r="27" spans="1:1">
      <c r="A27" s="2" t="s">
        <v>773</v>
      </c>
    </row>
    <row r="28" spans="1:1">
      <c r="A28" s="2" t="s">
        <v>774</v>
      </c>
    </row>
    <row r="29" spans="1:1">
      <c r="A29" s="2" t="s">
        <v>775</v>
      </c>
    </row>
    <row r="30" spans="1:1">
      <c r="A30" s="2" t="s">
        <v>776</v>
      </c>
    </row>
    <row r="31" spans="1:1">
      <c r="A31" s="2" t="s">
        <v>777</v>
      </c>
    </row>
    <row r="32" spans="1:1">
      <c r="A32" s="2" t="s">
        <v>662</v>
      </c>
    </row>
    <row r="33" spans="1:1">
      <c r="A33" s="2" t="s">
        <v>751</v>
      </c>
    </row>
    <row r="34" spans="1:1">
      <c r="A34" s="2" t="s">
        <v>753</v>
      </c>
    </row>
    <row r="35" spans="1:1">
      <c r="A35" s="2" t="s">
        <v>121</v>
      </c>
    </row>
    <row r="36" spans="1:1">
      <c r="A36" s="2" t="s">
        <v>130</v>
      </c>
    </row>
    <row r="37" spans="1:1">
      <c r="A37" s="2" t="s">
        <v>758</v>
      </c>
    </row>
    <row r="38" spans="1:1">
      <c r="A38" s="2" t="s">
        <v>73</v>
      </c>
    </row>
    <row r="39" spans="1:1">
      <c r="A39" s="2" t="s">
        <v>73</v>
      </c>
    </row>
    <row r="40" spans="1:1">
      <c r="A40" s="2" t="s">
        <v>73</v>
      </c>
    </row>
    <row r="41" spans="1:1">
      <c r="A41" s="2" t="s">
        <v>73</v>
      </c>
    </row>
    <row r="42" spans="1:1">
      <c r="A42" s="2" t="s">
        <v>73</v>
      </c>
    </row>
    <row r="43" spans="1:1">
      <c r="A43" s="2" t="s">
        <v>73</v>
      </c>
    </row>
    <row r="44" spans="1:1">
      <c r="A44" s="2" t="s">
        <v>73</v>
      </c>
    </row>
    <row r="45" spans="1:1">
      <c r="A45" s="2" t="s">
        <v>762</v>
      </c>
    </row>
    <row r="46" spans="1:1">
      <c r="A46" s="2" t="s">
        <v>762</v>
      </c>
    </row>
    <row r="47" spans="1:1">
      <c r="A47" s="2" t="s">
        <v>103</v>
      </c>
    </row>
    <row r="48" spans="1:1">
      <c r="A48" s="2" t="s">
        <v>103</v>
      </c>
    </row>
    <row r="49" spans="1:1">
      <c r="A49" s="2" t="s">
        <v>103</v>
      </c>
    </row>
    <row r="50" spans="1:1">
      <c r="A50" s="2" t="s">
        <v>103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2023-09-05T10:53:44Z</cp:lastPrinted>
  <dcterms:created xsi:type="dcterms:W3CDTF">2009-06-02T18:56:54Z</dcterms:created>
  <dcterms:modified xsi:type="dcterms:W3CDTF">2023-09-05T10:53:45Z</dcterms:modified>
</cp:coreProperties>
</file>