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0D3CC9E-E58F-4654-A2EE-2F72556177A5}" xr6:coauthVersionLast="47" xr6:coauthVersionMax="47" xr10:uidLastSave="{00000000-0000-0000-0000-000000000000}"/>
  <bookViews>
    <workbookView xWindow="28680" yWindow="-120" windowWidth="29040" windowHeight="15840" firstSheet="1" activeTab="5"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Shiping-RETURN (TH)" sheetId="12" r:id="rId6"/>
    <sheet name="Shiping-RETURN (EN)" sheetId="13" r:id="rId7"/>
    <sheet name="Old Code" sheetId="11" state="hidden" r:id="rId8"/>
    <sheet name="Just data" sheetId="8" state="hidden" r:id="rId9"/>
    <sheet name="Just data 2" sheetId="9" state="hidden" r:id="rId10"/>
    <sheet name="Just Data 3" sheetId="10" state="hidden" r:id="rId11"/>
  </sheets>
  <externalReferences>
    <externalReference r:id="rId12"/>
    <externalReference r:id="rId13"/>
  </externalReferences>
  <definedNames>
    <definedName name="_xlnm.Print_Area" localSheetId="0">Control!$A$1:$J$4</definedName>
    <definedName name="_xlnm.Print_Area" localSheetId="1">Invoice!$A$1:$K$45</definedName>
    <definedName name="_xlnm.Print_Area" localSheetId="6">'Shiping-RETURN (EN)'!$A$1:$L$41</definedName>
    <definedName name="_xlnm.Print_Area" localSheetId="5">'Shiping-RETURN (TH)'!$A$1:$L$40</definedName>
    <definedName name="_xlnm.Print_Area" localSheetId="3">'Shipping Invoice'!$A$1:$L$41</definedName>
    <definedName name="_xlnm.Print_Area" localSheetId="4">'Tax Invoice'!$A$1:$H$1013</definedName>
    <definedName name="_xlnm.Print_Titles" localSheetId="1">Invoice!$2:$21</definedName>
    <definedName name="_xlnm.Print_Titles" localSheetId="6">'Shiping-RETURN (EN)'!$1:$21</definedName>
    <definedName name="_xlnm.Print_Titles" localSheetId="5">'Shiping-RETURN (TH)'!$1:$20</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9" i="13" l="1"/>
  <c r="I37" i="13"/>
  <c r="K37" i="13" s="1"/>
  <c r="B37" i="13"/>
  <c r="I36" i="13"/>
  <c r="K36" i="13" s="1"/>
  <c r="B36" i="13"/>
  <c r="I35" i="13"/>
  <c r="K35" i="13" s="1"/>
  <c r="B35" i="13"/>
  <c r="I34" i="13"/>
  <c r="K34" i="13" s="1"/>
  <c r="B34" i="13"/>
  <c r="I33" i="13"/>
  <c r="K33" i="13" s="1"/>
  <c r="B33" i="13"/>
  <c r="I32" i="13"/>
  <c r="K32" i="13" s="1"/>
  <c r="B32" i="13"/>
  <c r="I31" i="13"/>
  <c r="K31" i="13" s="1"/>
  <c r="B31" i="13"/>
  <c r="I30" i="13"/>
  <c r="K30" i="13" s="1"/>
  <c r="B30" i="13"/>
  <c r="I29" i="13"/>
  <c r="K29" i="13" s="1"/>
  <c r="B29" i="13"/>
  <c r="I28" i="13"/>
  <c r="K28" i="13" s="1"/>
  <c r="B28" i="13"/>
  <c r="I27" i="13"/>
  <c r="K27" i="13" s="1"/>
  <c r="B27" i="13"/>
  <c r="I26" i="13"/>
  <c r="K26" i="13" s="1"/>
  <c r="B26" i="13"/>
  <c r="I25" i="13"/>
  <c r="K25" i="13" s="1"/>
  <c r="B25" i="13"/>
  <c r="I24" i="13"/>
  <c r="K24" i="13" s="1"/>
  <c r="B24" i="13"/>
  <c r="I23" i="13"/>
  <c r="K23" i="13" s="1"/>
  <c r="B23" i="13"/>
  <c r="I22" i="13"/>
  <c r="K22" i="13" s="1"/>
  <c r="B22" i="13"/>
  <c r="K17" i="13"/>
  <c r="K14" i="13"/>
  <c r="K10" i="13"/>
  <c r="K38" i="12"/>
  <c r="I36" i="12"/>
  <c r="K36" i="12" s="1"/>
  <c r="B36" i="12"/>
  <c r="I35" i="12"/>
  <c r="B35" i="12"/>
  <c r="I34" i="12"/>
  <c r="K34" i="12" s="1"/>
  <c r="B34" i="12"/>
  <c r="I33" i="12"/>
  <c r="K33" i="12" s="1"/>
  <c r="B33" i="12"/>
  <c r="I32" i="12"/>
  <c r="B32" i="12"/>
  <c r="I31" i="12"/>
  <c r="K31" i="12" s="1"/>
  <c r="B31" i="12"/>
  <c r="I30" i="12"/>
  <c r="K30" i="12" s="1"/>
  <c r="B30" i="12"/>
  <c r="I29" i="12"/>
  <c r="B29" i="12"/>
  <c r="I28" i="12"/>
  <c r="K28" i="12" s="1"/>
  <c r="B28" i="12"/>
  <c r="I27" i="12"/>
  <c r="K27" i="12" s="1"/>
  <c r="B27" i="12"/>
  <c r="I26" i="12"/>
  <c r="B26" i="12"/>
  <c r="I25" i="12"/>
  <c r="K25" i="12" s="1"/>
  <c r="B25" i="12"/>
  <c r="I24" i="12"/>
  <c r="K24" i="12" s="1"/>
  <c r="B24" i="12"/>
  <c r="I23" i="12"/>
  <c r="B23" i="12"/>
  <c r="I22" i="12"/>
  <c r="K22" i="12" s="1"/>
  <c r="B22" i="12"/>
  <c r="I21" i="12"/>
  <c r="B21" i="12"/>
  <c r="K17" i="12"/>
  <c r="K14" i="12"/>
  <c r="K10" i="12"/>
  <c r="A1001" i="6"/>
  <c r="K39" i="7"/>
  <c r="E32" i="6"/>
  <c r="E31" i="6"/>
  <c r="E30" i="6"/>
  <c r="E28" i="6"/>
  <c r="E26" i="6"/>
  <c r="E25" i="6"/>
  <c r="E24" i="6"/>
  <c r="E22" i="6"/>
  <c r="E20" i="6"/>
  <c r="E19" i="6"/>
  <c r="E18" i="6"/>
  <c r="K14" i="7"/>
  <c r="K17" i="7"/>
  <c r="K10" i="7"/>
  <c r="I30" i="7"/>
  <c r="I26" i="7"/>
  <c r="I24" i="7"/>
  <c r="I31" i="7"/>
  <c r="N1" i="6"/>
  <c r="E29" i="6" s="1"/>
  <c r="F1001" i="6"/>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37" i="5"/>
  <c r="I36" i="5"/>
  <c r="I35" i="5"/>
  <c r="I34" i="5"/>
  <c r="I33" i="5"/>
  <c r="I32" i="5"/>
  <c r="I31" i="5"/>
  <c r="I30" i="5"/>
  <c r="I29" i="5"/>
  <c r="I28" i="5"/>
  <c r="I27" i="5"/>
  <c r="I26" i="5"/>
  <c r="I25" i="5"/>
  <c r="I24" i="5"/>
  <c r="I23" i="5"/>
  <c r="I22" i="5"/>
  <c r="J37" i="2"/>
  <c r="J36" i="2"/>
  <c r="J35" i="2"/>
  <c r="J34" i="2"/>
  <c r="J33" i="2"/>
  <c r="J32" i="2"/>
  <c r="J31" i="2"/>
  <c r="J30" i="2"/>
  <c r="J29" i="2"/>
  <c r="J28" i="2"/>
  <c r="J27" i="2"/>
  <c r="J26" i="2"/>
  <c r="J25" i="2"/>
  <c r="J24" i="2"/>
  <c r="J23" i="2"/>
  <c r="J22" i="2"/>
  <c r="K29" i="12" l="1"/>
  <c r="K35" i="12"/>
  <c r="K26" i="12"/>
  <c r="K21" i="12"/>
  <c r="K37" i="12" s="1"/>
  <c r="K39" i="12" s="1"/>
  <c r="K23" i="12"/>
  <c r="K32" i="12"/>
  <c r="K38" i="13"/>
  <c r="K40" i="13" s="1"/>
  <c r="J38" i="2"/>
  <c r="J40" i="2" s="1"/>
  <c r="K26" i="7"/>
  <c r="I28" i="7"/>
  <c r="I37" i="7"/>
  <c r="I23" i="7"/>
  <c r="I32" i="7"/>
  <c r="K32" i="7" s="1"/>
  <c r="K37" i="7"/>
  <c r="I35" i="7"/>
  <c r="K35" i="7" s="1"/>
  <c r="K24" i="7"/>
  <c r="I22" i="7"/>
  <c r="K22" i="7" s="1"/>
  <c r="I29" i="7"/>
  <c r="K29" i="7" s="1"/>
  <c r="I36" i="7"/>
  <c r="K36" i="7" s="1"/>
  <c r="I33" i="7"/>
  <c r="K33" i="7" s="1"/>
  <c r="I27" i="7"/>
  <c r="K27" i="7" s="1"/>
  <c r="I34" i="7"/>
  <c r="K34" i="7" s="1"/>
  <c r="K30" i="7"/>
  <c r="K31" i="7"/>
  <c r="K28" i="7"/>
  <c r="K23" i="7"/>
  <c r="I25" i="7"/>
  <c r="K25" i="7" s="1"/>
  <c r="E21" i="6"/>
  <c r="E27" i="6"/>
  <c r="E33" i="6"/>
  <c r="E23" i="6"/>
  <c r="A1007" i="6"/>
  <c r="A1006" i="6"/>
  <c r="A1005" i="6"/>
  <c r="F1004" i="6"/>
  <c r="A1004" i="6"/>
  <c r="A1003" i="6"/>
  <c r="A1002" i="6"/>
  <c r="K38" i="7" l="1"/>
  <c r="K40" i="7" s="1"/>
  <c r="M11" i="6"/>
  <c r="I43" i="2" s="1"/>
  <c r="I45" i="2" l="1"/>
  <c r="I44" i="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<sst xmlns="http://schemas.openxmlformats.org/spreadsheetml/2006/main" count="2366" uniqueCount="794">
  <si>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</si>
  <si>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</si>
  <si>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</si>
  <si>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</si>
  <si>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</si>
  <si>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</si>
  <si>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</si>
  <si>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</si>
  <si>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</si>
  <si>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</si>
  <si>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</si>
  <si>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</si>
  <si>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</si>
  <si>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</si>
  <si>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</si>
  <si>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</si>
  <si>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</si>
  <si>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</si>
  <si>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</si>
  <si>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</si>
  <si>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</si>
  <si>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</si>
  <si>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</si>
  <si>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</si>
  <si>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</si>
  <si>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</si>
  <si>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</si>
  <si>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</si>
  <si>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</si>
  <si>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</si>
  <si>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</si>
  <si>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</si>
  <si>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</si>
  <si>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</si>
  <si>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</si>
  <si>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</si>
  <si>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</si>
  <si>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</si>
  <si>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</si>
  <si>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</si>
  <si>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</si>
  <si>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</si>
  <si>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</si>
  <si>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</si>
  <si>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</si>
  <si>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</si>
  <si>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</si>
  <si>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</si>
  <si>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</si>
  <si>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</si>
  <si>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</si>
  <si>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</si>
  <si>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</si>
  <si>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</si>
  <si>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</si>
  <si>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</si>
  <si>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</si>
  <si>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</si>
  <si>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</si>
  <si>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</si>
  <si>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</si>
  <si>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</si>
  <si>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</si>
  <si>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</si>
  <si>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</si>
  <si>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</si>
  <si>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</si>
  <si>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</si>
  <si>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</si>
  <si>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</si>
  <si>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</si>
  <si>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</si>
  <si>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</si>
  <si>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</si>
  <si>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</si>
  <si>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</si>
  <si>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</si>
  <si>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</si>
  <si>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</si>
  <si>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</si>
  <si>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</si>
  <si>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</si>
  <si>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</si>
  <si>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</si>
  <si>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</si>
  <si>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</si>
  <si>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</si>
  <si>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</si>
  <si>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</si>
  <si>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</si>
  <si>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</si>
  <si>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</si>
  <si>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</si>
  <si>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</si>
  <si>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</si>
  <si>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</si>
  <si>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</si>
  <si>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</si>
  <si>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</si>
  <si>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</si>
  <si>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</si>
  <si>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</si>
  <si>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</si>
  <si>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</si>
  <si>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</si>
  <si>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</si>
  <si>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</si>
  <si>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</si>
  <si>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</si>
  <si>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</si>
  <si>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</si>
  <si>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</si>
  <si>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</si>
  <si>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</si>
  <si>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</si>
  <si>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</si>
  <si>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</si>
  <si>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</si>
  <si>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</si>
  <si>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</si>
  <si>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</si>
  <si>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</si>
  <si>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</si>
  <si>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</si>
  <si>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</si>
  <si>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</si>
  <si>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</si>
  <si>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</si>
  <si>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</si>
  <si>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</si>
  <si>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</si>
  <si>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</si>
  <si>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</si>
  <si>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</si>
  <si>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</si>
  <si>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</si>
  <si>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</si>
  <si>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</si>
  <si>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</si>
  <si>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</si>
  <si>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</si>
  <si>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</si>
  <si>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</si>
  <si>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</si>
  <si>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</si>
  <si>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</si>
  <si>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</si>
  <si>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</si>
  <si>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</si>
  <si>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</si>
  <si>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</si>
  <si>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</si>
  <si>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</si>
  <si>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</si>
  <si>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</si>
  <si>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</si>
  <si>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</si>
  <si>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</si>
  <si>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</si>
  <si>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</si>
  <si>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</si>
  <si>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</si>
  <si>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</si>
  <si>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</si>
  <si>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</si>
  <si>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</si>
  <si>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</si>
  <si>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</si>
  <si>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</si>
  <si>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</si>
  <si>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</si>
  <si>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</si>
  <si>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</si>
  <si>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</si>
  <si>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</si>
  <si>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</si>
  <si>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</si>
  <si>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</si>
  <si>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</si>
  <si>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</si>
  <si>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</si>
  <si>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</si>
  <si>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</si>
  <si>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</si>
  <si>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</si>
  <si>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</si>
  <si>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</si>
  <si>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</si>
  <si>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</si>
  <si>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</si>
  <si>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</si>
  <si>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</si>
  <si>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</si>
  <si>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</si>
  <si>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</si>
  <si>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</si>
  <si>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</si>
  <si>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</si>
  <si>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</si>
  <si>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</si>
  <si>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</si>
  <si>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</si>
  <si>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</si>
  <si>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</si>
  <si>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</si>
  <si>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</si>
  <si>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</si>
  <si>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</si>
  <si>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</si>
  <si>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</si>
  <si>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</si>
  <si>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</si>
  <si>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</si>
  <si>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</si>
  <si>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</si>
  <si>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</si>
  <si>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</si>
  <si>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</si>
  <si>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</si>
  <si>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</si>
  <si>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</si>
  <si>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</si>
  <si>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</si>
  <si>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</si>
  <si>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</si>
  <si>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</si>
  <si>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</si>
  <si>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</si>
  <si>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</si>
  <si>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</si>
  <si>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</si>
  <si>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</si>
  <si>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</si>
  <si>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</si>
  <si>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</si>
  <si>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</si>
  <si>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</si>
  <si>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</si>
  <si>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</si>
  <si>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</si>
  <si>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</si>
  <si>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</si>
  <si>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</si>
  <si>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</si>
  <si>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</si>
  <si>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</si>
  <si>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</si>
  <si>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</si>
  <si>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</si>
  <si>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</si>
  <si>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</si>
  <si>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</si>
  <si>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</si>
  <si>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</si>
  <si>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</si>
  <si>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</si>
  <si>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</si>
  <si>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</si>
  <si>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</si>
  <si>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</si>
  <si>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</si>
  <si>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</si>
  <si>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</si>
  <si>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</si>
  <si>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</si>
  <si>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</si>
  <si>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</si>
  <si>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</si>
  <si>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</si>
  <si>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</si>
  <si>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</si>
  <si>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</si>
  <si>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</si>
  <si>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</si>
  <si>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</si>
  <si>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</si>
  <si>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</si>
  <si>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</si>
  <si>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</si>
  <si>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</si>
  <si>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</si>
  <si>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</si>
  <si>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</si>
  <si>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</si>
  <si>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</si>
  <si>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</si>
  <si>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</si>
  <si>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</si>
  <si>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</si>
  <si>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</si>
  <si>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</si>
  <si>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</si>
  <si>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</si>
  <si>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</si>
  <si>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</si>
  <si>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</si>
  <si>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</si>
  <si>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</si>
  <si>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</si>
  <si>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</si>
  <si>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</si>
  <si>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</si>
  <si>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</si>
  <si>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</si>
  <si>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</si>
  <si>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</si>
  <si>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</si>
  <si>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</si>
  <si>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</si>
  <si>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</si>
  <si>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</si>
  <si>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</si>
  <si>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</si>
  <si>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</si>
  <si>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</si>
  <si>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</si>
  <si>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</si>
  <si>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</si>
  <si>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</si>
  <si>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</si>
  <si>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</si>
  <si>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</si>
  <si>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</si>
  <si>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</si>
  <si>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</si>
  <si>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</si>
  <si>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</si>
  <si>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</si>
  <si>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</si>
  <si>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</si>
  <si>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</si>
  <si>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</si>
  <si>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</si>
  <si>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</si>
  <si>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</si>
  <si>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</si>
  <si>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</si>
  <si>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</si>
  <si>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</si>
  <si>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</si>
  <si>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</si>
  <si>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</si>
  <si>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</si>
  <si>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</si>
  <si>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</si>
  <si>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</si>
  <si>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</si>
  <si>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</si>
  <si>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</si>
  <si>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</si>
  <si>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</si>
  <si>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</si>
  <si>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</si>
  <si>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</si>
  <si>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</si>
  <si>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</si>
  <si>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</si>
  <si>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</si>
  <si>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</si>
  <si>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</si>
  <si>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</si>
  <si>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</si>
  <si>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</si>
  <si>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</si>
  <si>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</si>
  <si>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</si>
  <si>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</si>
  <si>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</si>
  <si>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</si>
  <si>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</si>
  <si>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</si>
  <si>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</si>
  <si>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</si>
  <si>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</si>
  <si>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</si>
  <si>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</si>
  <si>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</si>
  <si>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</si>
  <si>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</si>
  <si>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</si>
  <si>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</si>
  <si>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</si>
  <si>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</si>
  <si>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</si>
  <si>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</si>
  <si>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</si>
  <si>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</si>
  <si>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</si>
  <si>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</si>
  <si>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</si>
  <si>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</si>
  <si>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</si>
  <si>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</si>
  <si>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</si>
  <si>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</si>
  <si>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</si>
  <si>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</si>
  <si>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</si>
  <si>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</si>
  <si>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</si>
  <si>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</si>
  <si>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</si>
  <si>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</si>
  <si>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</si>
  <si>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</si>
  <si>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</si>
  <si>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</si>
  <si>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</si>
  <si>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</si>
  <si>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</si>
  <si>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</si>
  <si>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</si>
  <si>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</si>
  <si>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</si>
  <si>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</si>
  <si>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</si>
  <si>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</si>
  <si>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</si>
  <si>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</si>
  <si>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</si>
  <si>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</si>
  <si>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</si>
  <si>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</si>
  <si>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</si>
  <si>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</si>
  <si>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</si>
  <si>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</si>
  <si>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</si>
  <si>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</si>
  <si>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</si>
  <si>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</si>
  <si>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</si>
  <si>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</si>
  <si>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</si>
  <si>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</si>
  <si>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</si>
  <si>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</si>
  <si>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</si>
  <si>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</si>
  <si>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</si>
  <si>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</si>
  <si>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</si>
  <si>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</si>
  <si>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</si>
  <si>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</si>
  <si>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</si>
  <si>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</si>
  <si>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</si>
  <si>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</si>
  <si>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</si>
  <si>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</si>
  <si>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</si>
  <si>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</si>
  <si>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</si>
  <si>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</si>
  <si>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</si>
  <si>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</si>
  <si>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</si>
  <si>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</si>
  <si>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</si>
  <si>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</si>
  <si>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</si>
  <si>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</si>
  <si>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</si>
  <si>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</si>
  <si>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</si>
  <si>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</si>
  <si>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</si>
  <si>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</si>
  <si>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</si>
  <si>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</si>
  <si>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</si>
  <si>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</si>
  <si>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</si>
  <si>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</si>
  <si>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</si>
  <si>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</si>
  <si>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</si>
  <si>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</si>
  <si>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</si>
  <si>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</si>
  <si>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</si>
  <si>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</si>
  <si>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</si>
  <si>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</si>
  <si>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</si>
  <si>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</si>
  <si>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</si>
  <si>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</si>
  <si>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</si>
  <si>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</si>
  <si>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</si>
  <si>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</si>
  <si>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</si>
  <si>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</si>
  <si>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</si>
  <si>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</si>
  <si>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</si>
  <si>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</si>
  <si>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</si>
  <si>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</si>
  <si>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</si>
  <si>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</si>
  <si>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</si>
  <si>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</si>
  <si>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</si>
  <si>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</si>
  <si>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</si>
  <si>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</si>
  <si>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</si>
  <si>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</si>
  <si>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</si>
  <si>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</si>
  <si>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</si>
  <si>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</si>
  <si>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</si>
  <si>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</si>
  <si>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</si>
  <si>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</si>
  <si>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</si>
  <si>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</si>
  <si>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</si>
  <si>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</si>
  <si>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</si>
  <si>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</si>
  <si>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</si>
  <si>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</si>
  <si>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</si>
  <si>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</si>
  <si>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</si>
  <si>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</si>
  <si>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</si>
  <si>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</si>
  <si>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</si>
  <si>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</si>
  <si>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</si>
  <si>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</si>
  <si>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</si>
  <si>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</si>
  <si>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</si>
  <si>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</si>
  <si>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</si>
  <si>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</si>
  <si>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</si>
  <si>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</si>
  <si>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</si>
  <si>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</si>
  <si>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</si>
  <si>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</si>
  <si>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</si>
  <si>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</si>
  <si>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</si>
  <si>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</si>
  <si>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</si>
  <si>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</si>
  <si>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</si>
  <si>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</si>
  <si>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</si>
  <si>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</si>
  <si>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</si>
  <si>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</si>
  <si>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</si>
  <si>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</si>
  <si>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</si>
  <si>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</si>
  <si>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</si>
  <si>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</si>
  <si>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</si>
  <si>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</si>
  <si>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</si>
  <si>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</si>
  <si>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</si>
  <si>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</si>
  <si>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</si>
  <si>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</si>
  <si>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</si>
  <si>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</si>
  <si>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</si>
  <si>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</si>
  <si>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</si>
  <si>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</si>
  <si>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</si>
  <si>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</si>
  <si>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</si>
  <si>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</si>
  <si>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</si>
  <si>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</si>
  <si>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</si>
  <si>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</si>
  <si>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</si>
  <si>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</si>
  <si>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</si>
  <si>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</si>
  <si>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</si>
  <si>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</si>
  <si>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</si>
  <si>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</si>
  <si>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</si>
  <si>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</si>
  <si>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</si>
  <si>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</si>
  <si>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</si>
  <si>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</si>
  <si>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</si>
  <si>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</si>
  <si>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</si>
  <si>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</si>
  <si>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</si>
  <si>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</si>
  <si>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</si>
  <si>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</si>
  <si>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</si>
  <si>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</si>
  <si>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</si>
  <si>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</si>
  <si>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</si>
  <si>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</si>
  <si>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</si>
  <si>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</si>
  <si>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</si>
  <si>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</si>
  <si>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</si>
  <si>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</si>
  <si>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</si>
  <si>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</si>
  <si>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</si>
  <si>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</si>
  <si>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</si>
  <si>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</si>
  <si>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</si>
  <si>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</si>
  <si>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</si>
  <si>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</si>
  <si>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</si>
  <si>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</si>
  <si>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</si>
  <si>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</si>
  <si>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</si>
  <si>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</si>
  <si>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</si>
  <si>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</si>
  <si>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</si>
  <si>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</si>
  <si>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</si>
  <si>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</si>
  <si>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</si>
  <si>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</si>
  <si>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</si>
  <si>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</si>
  <si>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</si>
  <si>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</si>
  <si>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</si>
  <si>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</si>
  <si>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</si>
  <si>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</si>
  <si>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</si>
  <si>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</si>
  <si>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</si>
  <si>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</si>
  <si>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</si>
  <si>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</si>
  <si>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</si>
  <si>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</si>
  <si>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</si>
  <si>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</si>
  <si>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</si>
  <si>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</si>
  <si>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</si>
  <si>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</si>
  <si>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</si>
  <si>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</si>
  <si>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</si>
  <si>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</si>
  <si>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</si>
  <si>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</si>
  <si>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</si>
  <si>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</si>
  <si>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</si>
  <si>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</si>
  <si>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</si>
  <si>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</si>
  <si>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</si>
  <si>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</si>
  <si>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</si>
  <si>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</si>
  <si>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</si>
  <si>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</si>
  <si>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</si>
  <si>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</si>
  <si>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</si>
  <si>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</si>
  <si>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</si>
  <si>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</si>
  <si>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</si>
  <si>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</si>
  <si>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</si>
  <si>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</si>
  <si>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</si>
  <si>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</si>
  <si>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</si>
  <si>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</si>
  <si>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</si>
  <si>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</si>
  <si>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</si>
  <si>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</si>
  <si>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</si>
  <si>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</si>
  <si>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</si>
  <si>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</si>
  <si>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</si>
  <si>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</si>
  <si>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</si>
  <si>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</si>
  <si>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</si>
  <si>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Los Santos Tattoo Tulum</t>
  </si>
  <si>
    <t>Jose Marranca</t>
  </si>
  <si>
    <t>Av. Tulum Mza 6 Lt 12 entre Calle Alfa y Jupiter N.TE</t>
  </si>
  <si>
    <t>77760 Tulum, Quintana Roo</t>
  </si>
  <si>
    <t>Mexico</t>
  </si>
  <si>
    <t>Tel: +52 9841673626</t>
  </si>
  <si>
    <t>Email: lossantostattootulum@gmail.com</t>
  </si>
  <si>
    <t>BLK468</t>
  </si>
  <si>
    <t>Piercing supplies: Assortment of 12 to 250 pcs. of EO gas sterilized piercing: surgical steel eyebrow bananas, 16g (1.2mm) with two 3mm balls</t>
  </si>
  <si>
    <t>BLK470</t>
  </si>
  <si>
    <t>Piercing supplies: Assortment of 12 to 250 pcs. of EO gas sterilized piercing: surgical steel labrets, 16g (1.2mm) with a 3mm ball</t>
  </si>
  <si>
    <t>BLK472</t>
  </si>
  <si>
    <t>Piercing supplies: Assortment of 12 to 250 pcs. of EO gas sterilized piercing: surgical steel belly bananas, 14g (1.6mm) with an upper 5mm and a lower 8mm plain steel ball</t>
  </si>
  <si>
    <t>Quantity In Bulk: 50 pcs.</t>
  </si>
  <si>
    <t>BLK482</t>
  </si>
  <si>
    <t>Piercing supplies: Assortment of 12 to 250 pcs. of EO gas sterilized piercing: surgical steel nipple barbells, 14g (1.6mm) with two 5mm balls</t>
  </si>
  <si>
    <t>BLK483</t>
  </si>
  <si>
    <t>CLAMPB</t>
  </si>
  <si>
    <t>Packing Option: Sold as Bulk of 50 pcs. without Acha Logo</t>
  </si>
  <si>
    <t>Eo gas sterilized single use piercing clamp: Rounded slotted top forceps</t>
  </si>
  <si>
    <t>NEE</t>
  </si>
  <si>
    <t>Gauge: 1mm</t>
  </si>
  <si>
    <t>EO gas sterilized, cannula needle (piercing catheter), single use, 0.6mm (22g) to 1.6mm (14g) / 1 piece</t>
  </si>
  <si>
    <t>Gauge: 1.6mm</t>
  </si>
  <si>
    <t>BLK468D</t>
  </si>
  <si>
    <t>BLK470D</t>
  </si>
  <si>
    <t>BLK471E</t>
  </si>
  <si>
    <t>BLK473E</t>
  </si>
  <si>
    <t>BLK472A</t>
  </si>
  <si>
    <t>BLK482D</t>
  </si>
  <si>
    <t>BLK483A</t>
  </si>
  <si>
    <t>NOCLAMPBLKB</t>
  </si>
  <si>
    <t>NEE18</t>
  </si>
  <si>
    <t>NEE16</t>
  </si>
  <si>
    <t>NEE14</t>
  </si>
  <si>
    <t>Three Hundred Eighty Three and 18 cents USD</t>
  </si>
  <si>
    <t>Leo</t>
  </si>
  <si>
    <t>Free Shipping to Mexico via DHL due to order over 350USD:</t>
  </si>
  <si>
    <t>Imitation jewelry</t>
  </si>
  <si>
    <t>GSP Eligible</t>
  </si>
  <si>
    <t>HTS - A7117.19.9000: Imitation jewelry of base metal</t>
  </si>
  <si>
    <t>247-249 Tano Road, Bavornives</t>
  </si>
  <si>
    <t>Assortment of 12 to 250 pcs. of steel eyebrow bananas, 16g (1.2mm) with two 3mm balls</t>
  </si>
  <si>
    <t>Assortment of 12 to 250 pcs. of steel labrets, 16g (1.2mm) with a 3mm ball</t>
  </si>
  <si>
    <t>Assortment of 12 to 250 pcs. of steel belly bananas, 14g (1.6mm) with an upper 5mm and a lower 8mm plain steel ball</t>
  </si>
  <si>
    <t>Assortment of 12 to 250 pcs. of steel nipple barbells, 14g (1.6mm) with two 5mm balls</t>
  </si>
  <si>
    <t>Assortment of 12 to 250 pcs. of steel nose screws, 20g (0.8mm) with bezel set crystal in round ball</t>
  </si>
  <si>
    <t>Body jewerly barbell posts, 0.6mm (22g) to 1.6mm (14g) / 1 piece</t>
  </si>
  <si>
    <t>316L steel circular barbell, 16g (1.2mm) with two 3mm balls</t>
  </si>
  <si>
    <t>Free Shipping to Mexico via DHL due to order over 90USD:</t>
  </si>
  <si>
    <t>Ninety Five and 80 cents USD</t>
  </si>
  <si>
    <t>Fashion body jewerly accessory: rounded slotted top designed accessory</t>
  </si>
  <si>
    <t>Av. Tulum Mza 6 Lt 12</t>
  </si>
  <si>
    <t>COUNTRY OF ORIGIN : THAILAND</t>
  </si>
  <si>
    <t>Total QTY = 130 PCS</t>
  </si>
  <si>
    <t>ก้านงอสำหรับจิวคิ้วทำจากสแตนเลสสตีล</t>
  </si>
  <si>
    <t>ความยาว: 8mm</t>
  </si>
  <si>
    <t>ความยาว: 12mm</t>
  </si>
  <si>
    <t>ความยาว: 6mm</t>
  </si>
  <si>
    <t>ความยาว: 10mm</t>
  </si>
  <si>
    <t>ความยาว: 16mm</t>
  </si>
  <si>
    <r>
      <t xml:space="preserve">HTS - A7117.19.9000: </t>
    </r>
    <r>
      <rPr>
        <b/>
        <sz val="11"/>
        <color theme="1"/>
        <rFont val="Arial"/>
        <family val="2"/>
      </rPr>
      <t>เครื่องประดับเทียมจากกลุ่มแร่โลหะ</t>
    </r>
  </si>
  <si>
    <t>สี: AB</t>
  </si>
  <si>
    <t>สี: Black</t>
  </si>
  <si>
    <t>ก้านตรงมีฐานทำจากสแตนเลสสตีล</t>
  </si>
  <si>
    <t>ก้านตรงมีบอล 2 หัวสำหรับจิวหัวนมทำจากสแตนเลสสตีล</t>
  </si>
  <si>
    <t>จิวจมูกก้านงอทำจากสแตนเลสสตีล</t>
  </si>
  <si>
    <t>สแตนเลสสตีลทรงวงกลมมีบอล 2 หัว</t>
  </si>
  <si>
    <t>( ขายเป็นชุด : 12ชิ้น )</t>
  </si>
  <si>
    <t>( ขายเป็นชุด : 24ชิ้น )</t>
  </si>
  <si>
    <t>ก้านงอสำหรับจิวสะดือทำจากสแตนเลสสตีล</t>
  </si>
  <si>
    <t>( ขายเป็นชุด : 50ชิ้น )</t>
  </si>
  <si>
    <t>แฟชั่นเครื่องประดับร่างกาย</t>
  </si>
  <si>
    <t>ไซส์: 1mm
( ขายต่อชิ้น )</t>
  </si>
  <si>
    <t>ไซส์: 1.6mm
( ขายต่อชิ้น )</t>
  </si>
  <si>
    <t>ไซส์: 1.2mm
( ขายต่อชิ้น )</t>
  </si>
  <si>
    <t>ความยาว: 6mm
( ขายต่อชิ้น )</t>
  </si>
  <si>
    <t>ความยาว: 8mm
( ขายต่อชิ้น )</t>
  </si>
  <si>
    <t>ความยาว: 10mm
( ขายต่อชิ้น )</t>
  </si>
  <si>
    <t>เครื่องประดับร่างกายแบบก้านตรง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</si>
</sst>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6"/>
      <color rgb="FFFF0000"/>
      <name val="Arial"/>
      <family val="2"/>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20" xfId="0" applyFont="1" applyFill="1" applyBorder="1" applyAlignment="1">
      <alignment horizontal="center" vertical="center" wrapText="1"/>
    </xf>
    <xf numFmtId="0" fontId="0" fillId="0" borderId="0" xfId="0" applyAlignment="1">
      <alignment horizontal="center" vertical="center" wrapText="1"/>
    </xf>
    <xf numFmtId="0" fontId="22" fillId="2" borderId="0" xfId="0" applyFont="1" applyFill="1" applyAlignment="1">
      <alignment horizontal="center" vertical="center" wrapText="1"/>
    </xf>
    <xf numFmtId="0" fontId="21" fillId="2" borderId="14"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21" fillId="3" borderId="13"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21" fillId="3" borderId="12" xfId="0" applyFont="1" applyFill="1" applyBorder="1" applyAlignment="1">
      <alignment horizontal="center" vertical="center" wrapText="1"/>
    </xf>
    <xf numFmtId="0" fontId="21" fillId="3" borderId="22" xfId="0" applyFont="1" applyFill="1" applyBorder="1" applyAlignment="1">
      <alignment horizontal="center" vertical="center" wrapText="1"/>
    </xf>
    <xf numFmtId="1" fontId="21" fillId="2" borderId="0" xfId="0" applyNumberFormat="1" applyFont="1" applyFill="1"/>
    <xf numFmtId="1" fontId="6" fillId="2" borderId="19" xfId="0" applyNumberFormat="1" applyFont="1" applyFill="1" applyBorder="1" applyAlignment="1">
      <alignment vertical="top" wrapText="1"/>
    </xf>
    <xf numFmtId="0" fontId="39" fillId="2" borderId="0" xfId="0" applyFont="1" applyFill="1" applyAlignment="1">
      <alignment horizontal="center" vertical="center" wrapText="1"/>
    </xf>
  </cellXfs>
  <cellStyles count="5345">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3 2" xfId="5344" xr:uid="{BCC7D582-D734-4E0E-AA66-199DA6D5F48F}"/>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8" t="s">
        <v>2</v>
      </c>
      <c r="C8" s="93"/>
      <c r="D8" s="93"/>
      <c r="E8" s="93"/>
      <c r="F8" s="93"/>
      <c r="G8" s="94"/>
    </row>
    <row r="9" spans="2:7" ht="14.25">
      <c r="B9" s="148"/>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5"/>
  <sheetViews>
    <sheetView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6" width="9.5703125" style="2" customWidth="1"/>
    <col min="7"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714</v>
      </c>
      <c r="C10" s="131"/>
      <c r="D10" s="131"/>
      <c r="E10" s="131"/>
      <c r="F10" s="126"/>
      <c r="G10" s="127"/>
      <c r="H10" s="127" t="s">
        <v>714</v>
      </c>
      <c r="I10" s="131"/>
      <c r="J10" s="151">
        <v>50792</v>
      </c>
      <c r="K10" s="126"/>
    </row>
    <row r="11" spans="1:11">
      <c r="A11" s="125"/>
      <c r="B11" s="125" t="s">
        <v>715</v>
      </c>
      <c r="C11" s="131"/>
      <c r="D11" s="131"/>
      <c r="E11" s="131"/>
      <c r="F11" s="126"/>
      <c r="G11" s="127"/>
      <c r="H11" s="127" t="s">
        <v>715</v>
      </c>
      <c r="I11" s="131"/>
      <c r="J11" s="152"/>
      <c r="K11" s="126"/>
    </row>
    <row r="12" spans="1:11">
      <c r="A12" s="125"/>
      <c r="B12" s="125" t="s">
        <v>716</v>
      </c>
      <c r="C12" s="131"/>
      <c r="D12" s="131"/>
      <c r="E12" s="131"/>
      <c r="F12" s="126"/>
      <c r="G12" s="127"/>
      <c r="H12" s="127" t="s">
        <v>716</v>
      </c>
      <c r="I12" s="131"/>
      <c r="J12" s="131"/>
      <c r="K12" s="126"/>
    </row>
    <row r="13" spans="1:11">
      <c r="A13" s="125"/>
      <c r="B13" s="125" t="s">
        <v>717</v>
      </c>
      <c r="C13" s="131"/>
      <c r="D13" s="131"/>
      <c r="E13" s="131"/>
      <c r="F13" s="126"/>
      <c r="G13" s="127"/>
      <c r="H13" s="127" t="s">
        <v>717</v>
      </c>
      <c r="I13" s="131"/>
      <c r="J13" s="110" t="s">
        <v>16</v>
      </c>
      <c r="K13" s="126"/>
    </row>
    <row r="14" spans="1:11" ht="15" customHeight="1">
      <c r="A14" s="125"/>
      <c r="B14" s="125" t="s">
        <v>718</v>
      </c>
      <c r="C14" s="131"/>
      <c r="D14" s="131"/>
      <c r="E14" s="131"/>
      <c r="F14" s="126"/>
      <c r="G14" s="127"/>
      <c r="H14" s="127" t="s">
        <v>718</v>
      </c>
      <c r="I14" s="131"/>
      <c r="J14" s="153">
        <v>45132</v>
      </c>
      <c r="K14" s="126"/>
    </row>
    <row r="15" spans="1:11" ht="15" customHeight="1">
      <c r="A15" s="125"/>
      <c r="B15" s="6" t="s">
        <v>11</v>
      </c>
      <c r="C15" s="7"/>
      <c r="D15" s="7"/>
      <c r="E15" s="7"/>
      <c r="F15" s="8"/>
      <c r="G15" s="127"/>
      <c r="H15" s="9" t="s">
        <v>11</v>
      </c>
      <c r="I15" s="131"/>
      <c r="J15" s="154"/>
      <c r="K15" s="126"/>
    </row>
    <row r="16" spans="1:11" ht="15" customHeight="1">
      <c r="A16" s="125"/>
      <c r="B16" s="131"/>
      <c r="C16" s="131"/>
      <c r="D16" s="131"/>
      <c r="E16" s="131"/>
      <c r="F16" s="131"/>
      <c r="G16" s="131"/>
      <c r="H16" s="131"/>
      <c r="I16" s="134" t="s">
        <v>147</v>
      </c>
      <c r="J16" s="140">
        <v>39407</v>
      </c>
      <c r="K16" s="126"/>
    </row>
    <row r="17" spans="1:11">
      <c r="A17" s="125"/>
      <c r="B17" s="131" t="s">
        <v>719</v>
      </c>
      <c r="C17" s="131"/>
      <c r="D17" s="131"/>
      <c r="E17" s="131"/>
      <c r="F17" s="131"/>
      <c r="G17" s="131"/>
      <c r="H17" s="131"/>
      <c r="I17" s="134" t="s">
        <v>148</v>
      </c>
      <c r="J17" s="140" t="s">
        <v>750</v>
      </c>
      <c r="K17" s="126"/>
    </row>
    <row r="18" spans="1:11" ht="18">
      <c r="A18" s="125"/>
      <c r="B18" s="131" t="s">
        <v>720</v>
      </c>
      <c r="C18" s="131"/>
      <c r="D18" s="131"/>
      <c r="E18" s="131"/>
      <c r="F18" s="131"/>
      <c r="G18" s="131"/>
      <c r="H18" s="131"/>
      <c r="I18" s="133" t="s">
        <v>264</v>
      </c>
      <c r="J18" s="115" t="s">
        <v>164</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5" t="s">
        <v>207</v>
      </c>
      <c r="G20" s="156"/>
      <c r="H20" s="111" t="s">
        <v>174</v>
      </c>
      <c r="I20" s="111" t="s">
        <v>208</v>
      </c>
      <c r="J20" s="111" t="s">
        <v>26</v>
      </c>
      <c r="K20" s="126"/>
    </row>
    <row r="21" spans="1:11">
      <c r="A21" s="125"/>
      <c r="B21" s="116"/>
      <c r="C21" s="116"/>
      <c r="D21" s="117"/>
      <c r="E21" s="117"/>
      <c r="F21" s="157"/>
      <c r="G21" s="158"/>
      <c r="H21" s="116" t="s">
        <v>146</v>
      </c>
      <c r="I21" s="116"/>
      <c r="J21" s="116"/>
      <c r="K21" s="126"/>
    </row>
    <row r="22" spans="1:11" ht="36">
      <c r="A22" s="125"/>
      <c r="B22" s="118">
        <v>1</v>
      </c>
      <c r="C22" s="10" t="s">
        <v>721</v>
      </c>
      <c r="D22" s="129" t="s">
        <v>738</v>
      </c>
      <c r="E22" s="129" t="s">
        <v>213</v>
      </c>
      <c r="F22" s="159" t="s">
        <v>30</v>
      </c>
      <c r="G22" s="160"/>
      <c r="H22" s="11" t="s">
        <v>722</v>
      </c>
      <c r="I22" s="14">
        <v>7.53</v>
      </c>
      <c r="J22" s="120">
        <f t="shared" ref="J22:J37" si="0">I22*B22</f>
        <v>7.53</v>
      </c>
      <c r="K22" s="126"/>
    </row>
    <row r="23" spans="1:11" ht="36">
      <c r="A23" s="125"/>
      <c r="B23" s="118">
        <v>1</v>
      </c>
      <c r="C23" s="10" t="s">
        <v>721</v>
      </c>
      <c r="D23" s="129" t="s">
        <v>738</v>
      </c>
      <c r="E23" s="129" t="s">
        <v>213</v>
      </c>
      <c r="F23" s="159" t="s">
        <v>32</v>
      </c>
      <c r="G23" s="160"/>
      <c r="H23" s="11" t="s">
        <v>722</v>
      </c>
      <c r="I23" s="14">
        <v>7.53</v>
      </c>
      <c r="J23" s="120">
        <f t="shared" si="0"/>
        <v>7.53</v>
      </c>
      <c r="K23" s="126"/>
    </row>
    <row r="24" spans="1:11" ht="36">
      <c r="A24" s="125"/>
      <c r="B24" s="118">
        <v>1</v>
      </c>
      <c r="C24" s="10" t="s">
        <v>723</v>
      </c>
      <c r="D24" s="129" t="s">
        <v>739</v>
      </c>
      <c r="E24" s="129" t="s">
        <v>213</v>
      </c>
      <c r="F24" s="159" t="s">
        <v>28</v>
      </c>
      <c r="G24" s="160"/>
      <c r="H24" s="11" t="s">
        <v>724</v>
      </c>
      <c r="I24" s="14">
        <v>7.76</v>
      </c>
      <c r="J24" s="120">
        <f t="shared" si="0"/>
        <v>7.76</v>
      </c>
      <c r="K24" s="126"/>
    </row>
    <row r="25" spans="1:11" ht="36">
      <c r="A25" s="125"/>
      <c r="B25" s="118">
        <v>2</v>
      </c>
      <c r="C25" s="10" t="s">
        <v>723</v>
      </c>
      <c r="D25" s="129" t="s">
        <v>740</v>
      </c>
      <c r="E25" s="129" t="s">
        <v>248</v>
      </c>
      <c r="F25" s="159" t="s">
        <v>30</v>
      </c>
      <c r="G25" s="160"/>
      <c r="H25" s="11" t="s">
        <v>724</v>
      </c>
      <c r="I25" s="14">
        <v>15.6</v>
      </c>
      <c r="J25" s="120">
        <f t="shared" si="0"/>
        <v>31.2</v>
      </c>
      <c r="K25" s="126"/>
    </row>
    <row r="26" spans="1:11" ht="36">
      <c r="A26" s="125"/>
      <c r="B26" s="118">
        <v>2</v>
      </c>
      <c r="C26" s="10" t="s">
        <v>723</v>
      </c>
      <c r="D26" s="129" t="s">
        <v>740</v>
      </c>
      <c r="E26" s="129" t="s">
        <v>248</v>
      </c>
      <c r="F26" s="159" t="s">
        <v>31</v>
      </c>
      <c r="G26" s="160"/>
      <c r="H26" s="11" t="s">
        <v>724</v>
      </c>
      <c r="I26" s="14">
        <v>15.6</v>
      </c>
      <c r="J26" s="120">
        <f t="shared" si="0"/>
        <v>31.2</v>
      </c>
      <c r="K26" s="126"/>
    </row>
    <row r="27" spans="1:11" ht="36">
      <c r="A27" s="125"/>
      <c r="B27" s="118">
        <v>1</v>
      </c>
      <c r="C27" s="10" t="s">
        <v>725</v>
      </c>
      <c r="D27" s="129" t="s">
        <v>741</v>
      </c>
      <c r="E27" s="129" t="s">
        <v>248</v>
      </c>
      <c r="F27" s="159" t="s">
        <v>31</v>
      </c>
      <c r="G27" s="160"/>
      <c r="H27" s="11" t="s">
        <v>726</v>
      </c>
      <c r="I27" s="14">
        <v>17.23</v>
      </c>
      <c r="J27" s="120">
        <f t="shared" si="0"/>
        <v>17.23</v>
      </c>
      <c r="K27" s="126"/>
    </row>
    <row r="28" spans="1:11" ht="36">
      <c r="A28" s="125"/>
      <c r="B28" s="118">
        <v>1</v>
      </c>
      <c r="C28" s="10" t="s">
        <v>725</v>
      </c>
      <c r="D28" s="129" t="s">
        <v>742</v>
      </c>
      <c r="E28" s="129" t="s">
        <v>727</v>
      </c>
      <c r="F28" s="159" t="s">
        <v>32</v>
      </c>
      <c r="G28" s="160"/>
      <c r="H28" s="11" t="s">
        <v>726</v>
      </c>
      <c r="I28" s="14">
        <v>35.15</v>
      </c>
      <c r="J28" s="120">
        <f t="shared" si="0"/>
        <v>35.15</v>
      </c>
      <c r="K28" s="126"/>
    </row>
    <row r="29" spans="1:11" ht="36">
      <c r="A29" s="125"/>
      <c r="B29" s="118">
        <v>1</v>
      </c>
      <c r="C29" s="10" t="s">
        <v>728</v>
      </c>
      <c r="D29" s="129" t="s">
        <v>743</v>
      </c>
      <c r="E29" s="129" t="s">
        <v>213</v>
      </c>
      <c r="F29" s="159" t="s">
        <v>34</v>
      </c>
      <c r="G29" s="160"/>
      <c r="H29" s="11" t="s">
        <v>729</v>
      </c>
      <c r="I29" s="14">
        <v>8.11</v>
      </c>
      <c r="J29" s="120">
        <f t="shared" si="0"/>
        <v>8.11</v>
      </c>
      <c r="K29" s="126"/>
    </row>
    <row r="30" spans="1:11" ht="36">
      <c r="A30" s="125"/>
      <c r="B30" s="118">
        <v>1</v>
      </c>
      <c r="C30" s="10" t="s">
        <v>730</v>
      </c>
      <c r="D30" s="129" t="s">
        <v>744</v>
      </c>
      <c r="E30" s="129" t="s">
        <v>727</v>
      </c>
      <c r="F30" s="159" t="s">
        <v>216</v>
      </c>
      <c r="G30" s="160"/>
      <c r="H30" s="11" t="s">
        <v>249</v>
      </c>
      <c r="I30" s="14">
        <v>44.65</v>
      </c>
      <c r="J30" s="120">
        <f t="shared" si="0"/>
        <v>44.65</v>
      </c>
      <c r="K30" s="126"/>
    </row>
    <row r="31" spans="1:11" ht="35.25" customHeight="1">
      <c r="A31" s="125"/>
      <c r="B31" s="118">
        <v>1</v>
      </c>
      <c r="C31" s="10" t="s">
        <v>731</v>
      </c>
      <c r="D31" s="129" t="s">
        <v>745</v>
      </c>
      <c r="E31" s="129" t="s">
        <v>732</v>
      </c>
      <c r="F31" s="159" t="s">
        <v>279</v>
      </c>
      <c r="G31" s="160"/>
      <c r="H31" s="11" t="s">
        <v>733</v>
      </c>
      <c r="I31" s="14">
        <v>60</v>
      </c>
      <c r="J31" s="120">
        <f t="shared" si="0"/>
        <v>60</v>
      </c>
      <c r="K31" s="126"/>
    </row>
    <row r="32" spans="1:11" ht="24">
      <c r="A32" s="125"/>
      <c r="B32" s="118">
        <v>15</v>
      </c>
      <c r="C32" s="10" t="s">
        <v>734</v>
      </c>
      <c r="D32" s="129" t="s">
        <v>746</v>
      </c>
      <c r="E32" s="129" t="s">
        <v>735</v>
      </c>
      <c r="F32" s="159"/>
      <c r="G32" s="160"/>
      <c r="H32" s="11" t="s">
        <v>736</v>
      </c>
      <c r="I32" s="14">
        <v>1.39</v>
      </c>
      <c r="J32" s="120">
        <f t="shared" si="0"/>
        <v>20.849999999999998</v>
      </c>
      <c r="K32" s="126"/>
    </row>
    <row r="33" spans="1:11" ht="24">
      <c r="A33" s="125"/>
      <c r="B33" s="118">
        <v>30</v>
      </c>
      <c r="C33" s="10" t="s">
        <v>734</v>
      </c>
      <c r="D33" s="129" t="s">
        <v>747</v>
      </c>
      <c r="E33" s="129" t="s">
        <v>620</v>
      </c>
      <c r="F33" s="159"/>
      <c r="G33" s="160"/>
      <c r="H33" s="11" t="s">
        <v>736</v>
      </c>
      <c r="I33" s="14">
        <v>1.39</v>
      </c>
      <c r="J33" s="120">
        <f t="shared" si="0"/>
        <v>41.699999999999996</v>
      </c>
      <c r="K33" s="126"/>
    </row>
    <row r="34" spans="1:11" ht="24">
      <c r="A34" s="125"/>
      <c r="B34" s="118">
        <v>25</v>
      </c>
      <c r="C34" s="10" t="s">
        <v>734</v>
      </c>
      <c r="D34" s="129" t="s">
        <v>748</v>
      </c>
      <c r="E34" s="129" t="s">
        <v>737</v>
      </c>
      <c r="F34" s="159"/>
      <c r="G34" s="160"/>
      <c r="H34" s="11" t="s">
        <v>736</v>
      </c>
      <c r="I34" s="14">
        <v>1.39</v>
      </c>
      <c r="J34" s="120">
        <f t="shared" si="0"/>
        <v>34.75</v>
      </c>
      <c r="K34" s="126"/>
    </row>
    <row r="35" spans="1:11" ht="24">
      <c r="A35" s="125"/>
      <c r="B35" s="118">
        <v>12</v>
      </c>
      <c r="C35" s="10" t="s">
        <v>80</v>
      </c>
      <c r="D35" s="129" t="s">
        <v>80</v>
      </c>
      <c r="E35" s="129" t="s">
        <v>28</v>
      </c>
      <c r="F35" s="159"/>
      <c r="G35" s="160"/>
      <c r="H35" s="11" t="s">
        <v>654</v>
      </c>
      <c r="I35" s="14">
        <v>0.74</v>
      </c>
      <c r="J35" s="120">
        <f t="shared" si="0"/>
        <v>8.879999999999999</v>
      </c>
      <c r="K35" s="126"/>
    </row>
    <row r="36" spans="1:11" ht="24">
      <c r="A36" s="125"/>
      <c r="B36" s="118">
        <v>12</v>
      </c>
      <c r="C36" s="10" t="s">
        <v>80</v>
      </c>
      <c r="D36" s="129" t="s">
        <v>80</v>
      </c>
      <c r="E36" s="129" t="s">
        <v>30</v>
      </c>
      <c r="F36" s="159"/>
      <c r="G36" s="160"/>
      <c r="H36" s="11" t="s">
        <v>654</v>
      </c>
      <c r="I36" s="14">
        <v>0.74</v>
      </c>
      <c r="J36" s="120">
        <f t="shared" si="0"/>
        <v>8.879999999999999</v>
      </c>
      <c r="K36" s="126"/>
    </row>
    <row r="37" spans="1:11" ht="24">
      <c r="A37" s="125"/>
      <c r="B37" s="119">
        <v>24</v>
      </c>
      <c r="C37" s="12" t="s">
        <v>80</v>
      </c>
      <c r="D37" s="130" t="s">
        <v>80</v>
      </c>
      <c r="E37" s="130" t="s">
        <v>31</v>
      </c>
      <c r="F37" s="149"/>
      <c r="G37" s="150"/>
      <c r="H37" s="13" t="s">
        <v>654</v>
      </c>
      <c r="I37" s="15">
        <v>0.74</v>
      </c>
      <c r="J37" s="121">
        <f t="shared" si="0"/>
        <v>17.759999999999998</v>
      </c>
      <c r="K37" s="126"/>
    </row>
    <row r="38" spans="1:11">
      <c r="A38" s="125"/>
      <c r="B38" s="137"/>
      <c r="C38" s="137"/>
      <c r="D38" s="137"/>
      <c r="E38" s="137"/>
      <c r="F38" s="137"/>
      <c r="G38" s="137"/>
      <c r="H38" s="137"/>
      <c r="I38" s="138" t="s">
        <v>261</v>
      </c>
      <c r="J38" s="139">
        <f>SUM(J22:J37)</f>
        <v>383.17999999999995</v>
      </c>
      <c r="K38" s="126"/>
    </row>
    <row r="39" spans="1:11">
      <c r="A39" s="125"/>
      <c r="B39" s="137"/>
      <c r="C39" s="137"/>
      <c r="D39" s="137"/>
      <c r="E39" s="137"/>
      <c r="F39" s="137"/>
      <c r="G39" s="137"/>
      <c r="H39" s="137"/>
      <c r="I39" s="138" t="s">
        <v>751</v>
      </c>
      <c r="J39" s="139">
        <v>0</v>
      </c>
      <c r="K39" s="126"/>
    </row>
    <row r="40" spans="1:11">
      <c r="A40" s="125"/>
      <c r="B40" s="137"/>
      <c r="C40" s="137"/>
      <c r="D40" s="137"/>
      <c r="E40" s="137"/>
      <c r="F40" s="137"/>
      <c r="G40" s="137"/>
      <c r="H40" s="137"/>
      <c r="I40" s="138" t="s">
        <v>263</v>
      </c>
      <c r="J40" s="139">
        <f>SUM(J38:J39)</f>
        <v>383.17999999999995</v>
      </c>
      <c r="K40" s="126"/>
    </row>
    <row r="41" spans="1:11">
      <c r="A41" s="6"/>
      <c r="B41" s="7"/>
      <c r="C41" s="7"/>
      <c r="D41" s="7"/>
      <c r="E41" s="7"/>
      <c r="F41" s="7"/>
      <c r="G41" s="7"/>
      <c r="H41" s="7" t="s">
        <v>749</v>
      </c>
      <c r="I41" s="7"/>
      <c r="J41" s="7"/>
      <c r="K41" s="8"/>
    </row>
    <row r="43" spans="1:11">
      <c r="H43" s="1" t="s">
        <v>711</v>
      </c>
      <c r="I43" s="102">
        <f>'Tax Invoice'!M11</f>
        <v>33.96</v>
      </c>
    </row>
    <row r="44" spans="1:11">
      <c r="H44" s="1" t="s">
        <v>712</v>
      </c>
      <c r="I44" s="102">
        <f>I45</f>
        <v>13012.792799999999</v>
      </c>
    </row>
    <row r="45" spans="1:11">
      <c r="H45" s="1" t="s">
        <v>713</v>
      </c>
      <c r="I45" s="102">
        <f>I43*J40</f>
        <v>13012.792799999999</v>
      </c>
    </row>
  </sheetData>
  <mergeCells count="20">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130</v>
      </c>
      <c r="O1" t="s">
        <v>149</v>
      </c>
      <c r="T1" t="s">
        <v>261</v>
      </c>
      <c r="U1">
        <v>383.17999999999995</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383.17999999999995</v>
      </c>
    </row>
    <row r="5" spans="1:21">
      <c r="A5" s="125"/>
      <c r="B5" s="132" t="s">
        <v>142</v>
      </c>
      <c r="C5" s="131"/>
      <c r="D5" s="131"/>
      <c r="E5" s="131"/>
      <c r="F5" s="131"/>
      <c r="G5" s="131"/>
      <c r="H5" s="131"/>
      <c r="I5" s="131"/>
      <c r="J5" s="126"/>
      <c r="S5" t="s">
        <v>749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714</v>
      </c>
      <c r="C10" s="131"/>
      <c r="D10" s="131"/>
      <c r="E10" s="126"/>
      <c r="F10" s="127"/>
      <c r="G10" s="127" t="s">
        <v>714</v>
      </c>
      <c r="H10" s="131"/>
      <c r="I10" s="151"/>
      <c r="J10" s="126"/>
    </row>
    <row r="11" spans="1:21">
      <c r="A11" s="125"/>
      <c r="B11" s="125" t="s">
        <v>715</v>
      </c>
      <c r="C11" s="131"/>
      <c r="D11" s="131"/>
      <c r="E11" s="126"/>
      <c r="F11" s="127"/>
      <c r="G11" s="127" t="s">
        <v>715</v>
      </c>
      <c r="H11" s="131"/>
      <c r="I11" s="152"/>
      <c r="J11" s="126"/>
    </row>
    <row r="12" spans="1:21">
      <c r="A12" s="125"/>
      <c r="B12" s="125" t="s">
        <v>716</v>
      </c>
      <c r="C12" s="131"/>
      <c r="D12" s="131"/>
      <c r="E12" s="126"/>
      <c r="F12" s="127"/>
      <c r="G12" s="127" t="s">
        <v>716</v>
      </c>
      <c r="H12" s="131"/>
      <c r="I12" s="131"/>
      <c r="J12" s="126"/>
    </row>
    <row r="13" spans="1:21">
      <c r="A13" s="125"/>
      <c r="B13" s="125" t="s">
        <v>717</v>
      </c>
      <c r="C13" s="131"/>
      <c r="D13" s="131"/>
      <c r="E13" s="126"/>
      <c r="F13" s="127"/>
      <c r="G13" s="127" t="s">
        <v>717</v>
      </c>
      <c r="H13" s="131"/>
      <c r="I13" s="110" t="s">
        <v>16</v>
      </c>
      <c r="J13" s="126"/>
    </row>
    <row r="14" spans="1:21">
      <c r="A14" s="125"/>
      <c r="B14" s="125" t="s">
        <v>718</v>
      </c>
      <c r="C14" s="131"/>
      <c r="D14" s="131"/>
      <c r="E14" s="126"/>
      <c r="F14" s="127"/>
      <c r="G14" s="127" t="s">
        <v>718</v>
      </c>
      <c r="H14" s="131"/>
      <c r="I14" s="153">
        <v>45131</v>
      </c>
      <c r="J14" s="126"/>
    </row>
    <row r="15" spans="1:21">
      <c r="A15" s="125"/>
      <c r="B15" s="6" t="s">
        <v>11</v>
      </c>
      <c r="C15" s="7"/>
      <c r="D15" s="7"/>
      <c r="E15" s="8"/>
      <c r="F15" s="127"/>
      <c r="G15" s="9" t="s">
        <v>11</v>
      </c>
      <c r="H15" s="131"/>
      <c r="I15" s="154"/>
      <c r="J15" s="126"/>
    </row>
    <row r="16" spans="1:21">
      <c r="A16" s="125"/>
      <c r="B16" s="131"/>
      <c r="C16" s="131"/>
      <c r="D16" s="131"/>
      <c r="E16" s="131"/>
      <c r="F16" s="131"/>
      <c r="G16" s="131"/>
      <c r="H16" s="134" t="s">
        <v>147</v>
      </c>
      <c r="I16" s="140">
        <v>39407</v>
      </c>
      <c r="J16" s="126"/>
    </row>
    <row r="17" spans="1:16">
      <c r="A17" s="125"/>
      <c r="B17" s="131" t="s">
        <v>719</v>
      </c>
      <c r="C17" s="131"/>
      <c r="D17" s="131"/>
      <c r="E17" s="131"/>
      <c r="F17" s="131"/>
      <c r="G17" s="131"/>
      <c r="H17" s="134" t="s">
        <v>148</v>
      </c>
      <c r="I17" s="140"/>
      <c r="J17" s="126"/>
    </row>
    <row r="18" spans="1:16" ht="18">
      <c r="A18" s="125"/>
      <c r="B18" s="131" t="s">
        <v>720</v>
      </c>
      <c r="C18" s="131"/>
      <c r="D18" s="131"/>
      <c r="E18" s="131"/>
      <c r="F18" s="131"/>
      <c r="G18" s="131"/>
      <c r="H18" s="133" t="s">
        <v>264</v>
      </c>
      <c r="I18" s="115" t="s">
        <v>164</v>
      </c>
      <c r="J18" s="126"/>
    </row>
    <row r="19" spans="1:16">
      <c r="A19" s="125"/>
      <c r="B19" s="131"/>
      <c r="C19" s="131"/>
      <c r="D19" s="131"/>
      <c r="E19" s="131"/>
      <c r="F19" s="131"/>
      <c r="G19" s="131"/>
      <c r="H19" s="131"/>
      <c r="I19" s="131"/>
      <c r="J19" s="126"/>
      <c r="P19">
        <v>45131</v>
      </c>
    </row>
    <row r="20" spans="1:16">
      <c r="A20" s="125"/>
      <c r="B20" s="111" t="s">
        <v>204</v>
      </c>
      <c r="C20" s="111" t="s">
        <v>205</v>
      </c>
      <c r="D20" s="128" t="s">
        <v>206</v>
      </c>
      <c r="E20" s="155" t="s">
        <v>207</v>
      </c>
      <c r="F20" s="156"/>
      <c r="G20" s="111" t="s">
        <v>174</v>
      </c>
      <c r="H20" s="111" t="s">
        <v>208</v>
      </c>
      <c r="I20" s="111" t="s">
        <v>26</v>
      </c>
      <c r="J20" s="126"/>
    </row>
    <row r="21" spans="1:16">
      <c r="A21" s="125"/>
      <c r="B21" s="116"/>
      <c r="C21" s="116"/>
      <c r="D21" s="117"/>
      <c r="E21" s="157"/>
      <c r="F21" s="158"/>
      <c r="G21" s="116" t="s">
        <v>146</v>
      </c>
      <c r="H21" s="116"/>
      <c r="I21" s="116"/>
      <c r="J21" s="126"/>
    </row>
    <row r="22" spans="1:16" ht="204">
      <c r="A22" s="125"/>
      <c r="B22" s="118">
        <v>1</v>
      </c>
      <c r="C22" s="10" t="s">
        <v>721</v>
      </c>
      <c r="D22" s="129" t="s">
        <v>213</v>
      </c>
      <c r="E22" s="159" t="s">
        <v>30</v>
      </c>
      <c r="F22" s="160"/>
      <c r="G22" s="11" t="s">
        <v>722</v>
      </c>
      <c r="H22" s="14">
        <v>7.53</v>
      </c>
      <c r="I22" s="120">
        <f t="shared" ref="I22:I37" si="0">H22*B22</f>
        <v>7.53</v>
      </c>
      <c r="J22" s="126"/>
    </row>
    <row r="23" spans="1:16" ht="204">
      <c r="A23" s="125"/>
      <c r="B23" s="118">
        <v>1</v>
      </c>
      <c r="C23" s="10" t="s">
        <v>721</v>
      </c>
      <c r="D23" s="129" t="s">
        <v>213</v>
      </c>
      <c r="E23" s="159" t="s">
        <v>32</v>
      </c>
      <c r="F23" s="160"/>
      <c r="G23" s="11" t="s">
        <v>722</v>
      </c>
      <c r="H23" s="14">
        <v>7.53</v>
      </c>
      <c r="I23" s="120">
        <f t="shared" si="0"/>
        <v>7.53</v>
      </c>
      <c r="J23" s="126"/>
    </row>
    <row r="24" spans="1:16" ht="180">
      <c r="A24" s="125"/>
      <c r="B24" s="118">
        <v>1</v>
      </c>
      <c r="C24" s="10" t="s">
        <v>723</v>
      </c>
      <c r="D24" s="129" t="s">
        <v>213</v>
      </c>
      <c r="E24" s="159" t="s">
        <v>28</v>
      </c>
      <c r="F24" s="160"/>
      <c r="G24" s="11" t="s">
        <v>724</v>
      </c>
      <c r="H24" s="14">
        <v>7.76</v>
      </c>
      <c r="I24" s="120">
        <f t="shared" si="0"/>
        <v>7.76</v>
      </c>
      <c r="J24" s="126"/>
    </row>
    <row r="25" spans="1:16" ht="180">
      <c r="A25" s="125"/>
      <c r="B25" s="118">
        <v>2</v>
      </c>
      <c r="C25" s="10" t="s">
        <v>723</v>
      </c>
      <c r="D25" s="129" t="s">
        <v>248</v>
      </c>
      <c r="E25" s="159" t="s">
        <v>30</v>
      </c>
      <c r="F25" s="160"/>
      <c r="G25" s="11" t="s">
        <v>724</v>
      </c>
      <c r="H25" s="14">
        <v>15.6</v>
      </c>
      <c r="I25" s="120">
        <f t="shared" si="0"/>
        <v>31.2</v>
      </c>
      <c r="J25" s="126"/>
    </row>
    <row r="26" spans="1:16" ht="180">
      <c r="A26" s="125"/>
      <c r="B26" s="118">
        <v>2</v>
      </c>
      <c r="C26" s="10" t="s">
        <v>723</v>
      </c>
      <c r="D26" s="129" t="s">
        <v>248</v>
      </c>
      <c r="E26" s="159" t="s">
        <v>31</v>
      </c>
      <c r="F26" s="160"/>
      <c r="G26" s="11" t="s">
        <v>724</v>
      </c>
      <c r="H26" s="14">
        <v>15.6</v>
      </c>
      <c r="I26" s="120">
        <f t="shared" si="0"/>
        <v>31.2</v>
      </c>
      <c r="J26" s="126"/>
    </row>
    <row r="27" spans="1:16" ht="252">
      <c r="A27" s="125"/>
      <c r="B27" s="118">
        <v>1</v>
      </c>
      <c r="C27" s="10" t="s">
        <v>725</v>
      </c>
      <c r="D27" s="129" t="s">
        <v>248</v>
      </c>
      <c r="E27" s="159" t="s">
        <v>31</v>
      </c>
      <c r="F27" s="160"/>
      <c r="G27" s="11" t="s">
        <v>726</v>
      </c>
      <c r="H27" s="14">
        <v>17.23</v>
      </c>
      <c r="I27" s="120">
        <f t="shared" si="0"/>
        <v>17.23</v>
      </c>
      <c r="J27" s="126"/>
    </row>
    <row r="28" spans="1:16" ht="252">
      <c r="A28" s="125"/>
      <c r="B28" s="118">
        <v>1</v>
      </c>
      <c r="C28" s="10" t="s">
        <v>725</v>
      </c>
      <c r="D28" s="129" t="s">
        <v>727</v>
      </c>
      <c r="E28" s="159" t="s">
        <v>32</v>
      </c>
      <c r="F28" s="160"/>
      <c r="G28" s="11" t="s">
        <v>726</v>
      </c>
      <c r="H28" s="14">
        <v>35.15</v>
      </c>
      <c r="I28" s="120">
        <f t="shared" si="0"/>
        <v>35.15</v>
      </c>
      <c r="J28" s="126"/>
    </row>
    <row r="29" spans="1:16" ht="204">
      <c r="A29" s="125"/>
      <c r="B29" s="118">
        <v>1</v>
      </c>
      <c r="C29" s="10" t="s">
        <v>728</v>
      </c>
      <c r="D29" s="129" t="s">
        <v>213</v>
      </c>
      <c r="E29" s="159" t="s">
        <v>34</v>
      </c>
      <c r="F29" s="160"/>
      <c r="G29" s="11" t="s">
        <v>729</v>
      </c>
      <c r="H29" s="14">
        <v>8.11</v>
      </c>
      <c r="I29" s="120">
        <f t="shared" si="0"/>
        <v>8.11</v>
      </c>
      <c r="J29" s="126"/>
    </row>
    <row r="30" spans="1:16" ht="216">
      <c r="A30" s="125"/>
      <c r="B30" s="118">
        <v>1</v>
      </c>
      <c r="C30" s="10" t="s">
        <v>730</v>
      </c>
      <c r="D30" s="129" t="s">
        <v>727</v>
      </c>
      <c r="E30" s="159" t="s">
        <v>216</v>
      </c>
      <c r="F30" s="160"/>
      <c r="G30" s="11" t="s">
        <v>249</v>
      </c>
      <c r="H30" s="14">
        <v>44.65</v>
      </c>
      <c r="I30" s="120">
        <f t="shared" si="0"/>
        <v>44.65</v>
      </c>
      <c r="J30" s="126"/>
    </row>
    <row r="31" spans="1:16" ht="120">
      <c r="A31" s="125"/>
      <c r="B31" s="118">
        <v>1</v>
      </c>
      <c r="C31" s="10" t="s">
        <v>731</v>
      </c>
      <c r="D31" s="129" t="s">
        <v>732</v>
      </c>
      <c r="E31" s="159" t="s">
        <v>279</v>
      </c>
      <c r="F31" s="160"/>
      <c r="G31" s="11" t="s">
        <v>733</v>
      </c>
      <c r="H31" s="14">
        <v>60</v>
      </c>
      <c r="I31" s="120">
        <f t="shared" si="0"/>
        <v>60</v>
      </c>
      <c r="J31" s="126"/>
    </row>
    <row r="32" spans="1:16" ht="156">
      <c r="A32" s="125"/>
      <c r="B32" s="118">
        <v>15</v>
      </c>
      <c r="C32" s="10" t="s">
        <v>734</v>
      </c>
      <c r="D32" s="129" t="s">
        <v>735</v>
      </c>
      <c r="E32" s="159"/>
      <c r="F32" s="160"/>
      <c r="G32" s="11" t="s">
        <v>736</v>
      </c>
      <c r="H32" s="14">
        <v>1.39</v>
      </c>
      <c r="I32" s="120">
        <f t="shared" si="0"/>
        <v>20.849999999999998</v>
      </c>
      <c r="J32" s="126"/>
    </row>
    <row r="33" spans="1:10" ht="156">
      <c r="A33" s="125"/>
      <c r="B33" s="118">
        <v>30</v>
      </c>
      <c r="C33" s="10" t="s">
        <v>734</v>
      </c>
      <c r="D33" s="129" t="s">
        <v>620</v>
      </c>
      <c r="E33" s="159"/>
      <c r="F33" s="160"/>
      <c r="G33" s="11" t="s">
        <v>736</v>
      </c>
      <c r="H33" s="14">
        <v>1.39</v>
      </c>
      <c r="I33" s="120">
        <f t="shared" si="0"/>
        <v>41.699999999999996</v>
      </c>
      <c r="J33" s="126"/>
    </row>
    <row r="34" spans="1:10" ht="156">
      <c r="A34" s="125"/>
      <c r="B34" s="118">
        <v>25</v>
      </c>
      <c r="C34" s="10" t="s">
        <v>734</v>
      </c>
      <c r="D34" s="129" t="s">
        <v>737</v>
      </c>
      <c r="E34" s="159"/>
      <c r="F34" s="160"/>
      <c r="G34" s="11" t="s">
        <v>736</v>
      </c>
      <c r="H34" s="14">
        <v>1.39</v>
      </c>
      <c r="I34" s="120">
        <f t="shared" si="0"/>
        <v>34.75</v>
      </c>
      <c r="J34" s="126"/>
    </row>
    <row r="35" spans="1:10" ht="144">
      <c r="A35" s="125"/>
      <c r="B35" s="118">
        <v>12</v>
      </c>
      <c r="C35" s="10" t="s">
        <v>80</v>
      </c>
      <c r="D35" s="129" t="s">
        <v>28</v>
      </c>
      <c r="E35" s="159"/>
      <c r="F35" s="160"/>
      <c r="G35" s="11" t="s">
        <v>654</v>
      </c>
      <c r="H35" s="14">
        <v>0.74</v>
      </c>
      <c r="I35" s="120">
        <f t="shared" si="0"/>
        <v>8.879999999999999</v>
      </c>
      <c r="J35" s="126"/>
    </row>
    <row r="36" spans="1:10" ht="144">
      <c r="A36" s="125"/>
      <c r="B36" s="118">
        <v>12</v>
      </c>
      <c r="C36" s="10" t="s">
        <v>80</v>
      </c>
      <c r="D36" s="129" t="s">
        <v>30</v>
      </c>
      <c r="E36" s="159"/>
      <c r="F36" s="160"/>
      <c r="G36" s="11" t="s">
        <v>654</v>
      </c>
      <c r="H36" s="14">
        <v>0.74</v>
      </c>
      <c r="I36" s="120">
        <f t="shared" si="0"/>
        <v>8.879999999999999</v>
      </c>
      <c r="J36" s="126"/>
    </row>
    <row r="37" spans="1:10" ht="144">
      <c r="A37" s="125"/>
      <c r="B37" s="119">
        <v>24</v>
      </c>
      <c r="C37" s="12" t="s">
        <v>80</v>
      </c>
      <c r="D37" s="130" t="s">
        <v>31</v>
      </c>
      <c r="E37" s="149"/>
      <c r="F37" s="150"/>
      <c r="G37" s="13" t="s">
        <v>654</v>
      </c>
      <c r="H37" s="15">
        <v>0.74</v>
      </c>
      <c r="I37" s="121">
        <f t="shared" si="0"/>
        <v>17.759999999999998</v>
      </c>
      <c r="J37" s="126"/>
    </row>
  </sheetData>
  <mergeCells count="20">
    <mergeCell ref="I10:I11"/>
    <mergeCell ref="I14:I15"/>
    <mergeCell ref="E20:F20"/>
    <mergeCell ref="E21:F21"/>
    <mergeCell ref="E22:F22"/>
    <mergeCell ref="E29:F29"/>
    <mergeCell ref="E23:F23"/>
    <mergeCell ref="E30:F30"/>
    <mergeCell ref="E24:F24"/>
    <mergeCell ref="E25:F25"/>
    <mergeCell ref="E26:F26"/>
    <mergeCell ref="E27:F27"/>
    <mergeCell ref="E28:F28"/>
    <mergeCell ref="E36:F36"/>
    <mergeCell ref="E37:F37"/>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1"/>
  <sheetViews>
    <sheetView zoomScale="90" zoomScaleNormal="90" workbookViewId="0">
      <selection activeCell="H9" sqref="H9"/>
    </sheetView>
  </sheetViews>
  <sheetFormatPr defaultRowHeight="15"/>
  <cols>
    <col min="1" max="1" width="1.5703125" customWidth="1"/>
    <col min="2" max="2" width="5.7109375" customWidth="1"/>
    <col min="3" max="3" width="12.85546875" customWidth="1"/>
    <col min="4" max="4" width="12.85546875" hidden="1" customWidth="1"/>
    <col min="5" max="5" width="17.140625" customWidth="1"/>
    <col min="6" max="6" width="9.5703125" customWidth="1"/>
    <col min="7"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383.17999999999995</v>
      </c>
      <c r="O2" t="s">
        <v>188</v>
      </c>
    </row>
    <row r="3" spans="1:15" ht="12.75" customHeight="1">
      <c r="A3" s="125"/>
      <c r="B3" s="132" t="s">
        <v>755</v>
      </c>
      <c r="C3" s="131"/>
      <c r="D3" s="131"/>
      <c r="E3" s="131"/>
      <c r="F3" s="131"/>
      <c r="G3" s="131"/>
      <c r="H3" s="131"/>
      <c r="I3" s="131"/>
      <c r="J3" s="131"/>
      <c r="K3" s="131"/>
      <c r="L3" s="126"/>
      <c r="N3">
        <v>383.17999999999995</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714</v>
      </c>
      <c r="C10" s="131"/>
      <c r="D10" s="131"/>
      <c r="E10" s="131"/>
      <c r="F10" s="126"/>
      <c r="G10" s="127"/>
      <c r="H10" s="127" t="s">
        <v>714</v>
      </c>
      <c r="I10" s="131"/>
      <c r="J10" s="131"/>
      <c r="K10" s="151">
        <f>IF(Invoice!J10&lt;&gt;"",Invoice!J10,"")</f>
        <v>50792</v>
      </c>
      <c r="L10" s="126"/>
    </row>
    <row r="11" spans="1:15" ht="12.75" customHeight="1">
      <c r="A11" s="125"/>
      <c r="B11" s="125" t="s">
        <v>715</v>
      </c>
      <c r="C11" s="131"/>
      <c r="D11" s="131"/>
      <c r="E11" s="131"/>
      <c r="F11" s="126"/>
      <c r="G11" s="127"/>
      <c r="H11" s="127" t="s">
        <v>715</v>
      </c>
      <c r="I11" s="131"/>
      <c r="J11" s="131"/>
      <c r="K11" s="152"/>
      <c r="L11" s="126"/>
    </row>
    <row r="12" spans="1:15" ht="12.75" customHeight="1">
      <c r="A12" s="125"/>
      <c r="B12" s="125" t="s">
        <v>716</v>
      </c>
      <c r="C12" s="131"/>
      <c r="D12" s="131"/>
      <c r="E12" s="131"/>
      <c r="F12" s="126"/>
      <c r="G12" s="127"/>
      <c r="H12" s="127" t="s">
        <v>716</v>
      </c>
      <c r="I12" s="131"/>
      <c r="J12" s="131"/>
      <c r="K12" s="131"/>
      <c r="L12" s="126"/>
    </row>
    <row r="13" spans="1:15" ht="12.75" customHeight="1">
      <c r="A13" s="125"/>
      <c r="B13" s="125" t="s">
        <v>717</v>
      </c>
      <c r="C13" s="131"/>
      <c r="D13" s="131"/>
      <c r="E13" s="131"/>
      <c r="F13" s="126"/>
      <c r="G13" s="127"/>
      <c r="H13" s="127" t="s">
        <v>717</v>
      </c>
      <c r="I13" s="131"/>
      <c r="J13" s="131"/>
      <c r="K13" s="110" t="s">
        <v>16</v>
      </c>
      <c r="L13" s="126"/>
    </row>
    <row r="14" spans="1:15" ht="15" customHeight="1">
      <c r="A14" s="125"/>
      <c r="B14" s="125" t="s">
        <v>718</v>
      </c>
      <c r="C14" s="131"/>
      <c r="D14" s="131"/>
      <c r="E14" s="131"/>
      <c r="F14" s="126"/>
      <c r="G14" s="127"/>
      <c r="H14" s="127" t="s">
        <v>718</v>
      </c>
      <c r="I14" s="131"/>
      <c r="J14" s="131"/>
      <c r="K14" s="153">
        <f>Invoice!J14</f>
        <v>45132</v>
      </c>
      <c r="L14" s="126"/>
    </row>
    <row r="15" spans="1:15" ht="15" customHeight="1">
      <c r="A15" s="125"/>
      <c r="B15" s="6" t="s">
        <v>11</v>
      </c>
      <c r="C15" s="7"/>
      <c r="D15" s="7"/>
      <c r="E15" s="7"/>
      <c r="F15" s="8"/>
      <c r="G15" s="127"/>
      <c r="H15" s="9" t="s">
        <v>11</v>
      </c>
      <c r="I15" s="131"/>
      <c r="J15" s="131"/>
      <c r="K15" s="154"/>
      <c r="L15" s="126"/>
    </row>
    <row r="16" spans="1:15" ht="15" customHeight="1">
      <c r="A16" s="125"/>
      <c r="B16" s="131"/>
      <c r="C16" s="131"/>
      <c r="D16" s="131"/>
      <c r="E16" s="131"/>
      <c r="F16" s="131"/>
      <c r="G16" s="131"/>
      <c r="H16" s="131"/>
      <c r="I16" s="134" t="s">
        <v>147</v>
      </c>
      <c r="J16" s="134" t="s">
        <v>147</v>
      </c>
      <c r="K16" s="140">
        <v>39407</v>
      </c>
      <c r="L16" s="126"/>
    </row>
    <row r="17" spans="1:12" ht="12.75" customHeight="1">
      <c r="A17" s="125"/>
      <c r="B17" s="131" t="s">
        <v>719</v>
      </c>
      <c r="C17" s="131"/>
      <c r="D17" s="131"/>
      <c r="E17" s="131"/>
      <c r="F17" s="131"/>
      <c r="G17" s="131"/>
      <c r="H17" s="131"/>
      <c r="I17" s="134" t="s">
        <v>148</v>
      </c>
      <c r="J17" s="134" t="s">
        <v>148</v>
      </c>
      <c r="K17" s="140" t="str">
        <f>IF(Invoice!J17&lt;&gt;"",Invoice!J17,"")</f>
        <v>Leo</v>
      </c>
      <c r="L17" s="126"/>
    </row>
    <row r="18" spans="1:12" ht="18">
      <c r="A18" s="125"/>
      <c r="B18" s="131" t="s">
        <v>720</v>
      </c>
      <c r="C18" s="131"/>
      <c r="D18" s="131"/>
      <c r="E18" s="131"/>
      <c r="F18" s="131"/>
      <c r="G18" s="131"/>
      <c r="H18" s="143" t="s">
        <v>753</v>
      </c>
      <c r="I18" s="133" t="s">
        <v>264</v>
      </c>
      <c r="J18" s="133" t="s">
        <v>264</v>
      </c>
      <c r="K18" s="115" t="s">
        <v>164</v>
      </c>
      <c r="L18" s="126"/>
    </row>
    <row r="19" spans="1:12">
      <c r="A19" s="125"/>
      <c r="B19" s="131"/>
      <c r="C19" s="131"/>
      <c r="D19" s="131"/>
      <c r="E19" s="131"/>
      <c r="F19" s="131"/>
      <c r="G19" s="131"/>
      <c r="H19" s="144" t="s">
        <v>754</v>
      </c>
      <c r="I19" s="131"/>
      <c r="J19" s="131"/>
      <c r="K19" s="131"/>
      <c r="L19" s="126"/>
    </row>
    <row r="20" spans="1:12" ht="12.75" customHeight="1">
      <c r="A20" s="125"/>
      <c r="B20" s="111" t="s">
        <v>204</v>
      </c>
      <c r="C20" s="111" t="s">
        <v>205</v>
      </c>
      <c r="D20" s="111" t="s">
        <v>290</v>
      </c>
      <c r="E20" s="128" t="s">
        <v>206</v>
      </c>
      <c r="F20" s="155" t="s">
        <v>207</v>
      </c>
      <c r="G20" s="156"/>
      <c r="H20" s="111" t="s">
        <v>174</v>
      </c>
      <c r="I20" s="111" t="s">
        <v>208</v>
      </c>
      <c r="J20" s="111" t="s">
        <v>208</v>
      </c>
      <c r="K20" s="111" t="s">
        <v>26</v>
      </c>
      <c r="L20" s="126"/>
    </row>
    <row r="21" spans="1:12" s="142" customFormat="1">
      <c r="A21" s="147"/>
      <c r="B21" s="141"/>
      <c r="C21" s="141"/>
      <c r="D21" s="141"/>
      <c r="E21" s="146"/>
      <c r="F21" s="161"/>
      <c r="G21" s="162"/>
      <c r="H21" s="141" t="s">
        <v>752</v>
      </c>
      <c r="I21" s="141"/>
      <c r="J21" s="141"/>
      <c r="K21" s="141"/>
      <c r="L21" s="145"/>
    </row>
    <row r="22" spans="1:12" ht="24">
      <c r="A22" s="125"/>
      <c r="B22" s="118">
        <f>'Tax Invoice'!D18</f>
        <v>1</v>
      </c>
      <c r="C22" s="10" t="s">
        <v>721</v>
      </c>
      <c r="D22" s="10" t="s">
        <v>738</v>
      </c>
      <c r="E22" s="129" t="s">
        <v>213</v>
      </c>
      <c r="F22" s="159" t="s">
        <v>30</v>
      </c>
      <c r="G22" s="160"/>
      <c r="H22" s="11" t="s">
        <v>756</v>
      </c>
      <c r="I22" s="14">
        <f t="shared" ref="I22:I37" si="0">J22*$N$1</f>
        <v>1.8825000000000001</v>
      </c>
      <c r="J22" s="14">
        <v>7.53</v>
      </c>
      <c r="K22" s="120">
        <f t="shared" ref="K22:K37" si="1">I22*B22</f>
        <v>1.8825000000000001</v>
      </c>
      <c r="L22" s="126"/>
    </row>
    <row r="23" spans="1:12" ht="24">
      <c r="A23" s="125"/>
      <c r="B23" s="118">
        <f>'Tax Invoice'!D19</f>
        <v>1</v>
      </c>
      <c r="C23" s="10" t="s">
        <v>721</v>
      </c>
      <c r="D23" s="10" t="s">
        <v>738</v>
      </c>
      <c r="E23" s="129" t="s">
        <v>213</v>
      </c>
      <c r="F23" s="159" t="s">
        <v>32</v>
      </c>
      <c r="G23" s="160"/>
      <c r="H23" s="11" t="s">
        <v>756</v>
      </c>
      <c r="I23" s="14">
        <f t="shared" si="0"/>
        <v>1.8825000000000001</v>
      </c>
      <c r="J23" s="14">
        <v>7.53</v>
      </c>
      <c r="K23" s="120">
        <f t="shared" si="1"/>
        <v>1.8825000000000001</v>
      </c>
      <c r="L23" s="126"/>
    </row>
    <row r="24" spans="1:12" ht="24">
      <c r="A24" s="125"/>
      <c r="B24" s="118">
        <f>'Tax Invoice'!D20</f>
        <v>1</v>
      </c>
      <c r="C24" s="10" t="s">
        <v>723</v>
      </c>
      <c r="D24" s="10" t="s">
        <v>739</v>
      </c>
      <c r="E24" s="129" t="s">
        <v>213</v>
      </c>
      <c r="F24" s="159" t="s">
        <v>28</v>
      </c>
      <c r="G24" s="160"/>
      <c r="H24" s="11" t="s">
        <v>757</v>
      </c>
      <c r="I24" s="14">
        <f t="shared" si="0"/>
        <v>1.94</v>
      </c>
      <c r="J24" s="14">
        <v>7.76</v>
      </c>
      <c r="K24" s="120">
        <f t="shared" si="1"/>
        <v>1.94</v>
      </c>
      <c r="L24" s="126"/>
    </row>
    <row r="25" spans="1:12" ht="24">
      <c r="A25" s="125"/>
      <c r="B25" s="118">
        <f>'Tax Invoice'!D21</f>
        <v>2</v>
      </c>
      <c r="C25" s="10" t="s">
        <v>723</v>
      </c>
      <c r="D25" s="10" t="s">
        <v>740</v>
      </c>
      <c r="E25" s="129" t="s">
        <v>248</v>
      </c>
      <c r="F25" s="159" t="s">
        <v>30</v>
      </c>
      <c r="G25" s="160"/>
      <c r="H25" s="11" t="s">
        <v>757</v>
      </c>
      <c r="I25" s="14">
        <f t="shared" si="0"/>
        <v>3.9</v>
      </c>
      <c r="J25" s="14">
        <v>15.6</v>
      </c>
      <c r="K25" s="120">
        <f t="shared" si="1"/>
        <v>7.8</v>
      </c>
      <c r="L25" s="126"/>
    </row>
    <row r="26" spans="1:12" ht="24">
      <c r="A26" s="125"/>
      <c r="B26" s="118">
        <f>'Tax Invoice'!D22</f>
        <v>2</v>
      </c>
      <c r="C26" s="10" t="s">
        <v>723</v>
      </c>
      <c r="D26" s="10" t="s">
        <v>740</v>
      </c>
      <c r="E26" s="129" t="s">
        <v>248</v>
      </c>
      <c r="F26" s="159" t="s">
        <v>31</v>
      </c>
      <c r="G26" s="160"/>
      <c r="H26" s="11" t="s">
        <v>757</v>
      </c>
      <c r="I26" s="14">
        <f t="shared" si="0"/>
        <v>3.9</v>
      </c>
      <c r="J26" s="14">
        <v>15.6</v>
      </c>
      <c r="K26" s="120">
        <f t="shared" si="1"/>
        <v>7.8</v>
      </c>
      <c r="L26" s="126"/>
    </row>
    <row r="27" spans="1:12" ht="24">
      <c r="A27" s="125"/>
      <c r="B27" s="118">
        <f>'Tax Invoice'!D23</f>
        <v>1</v>
      </c>
      <c r="C27" s="10" t="s">
        <v>725</v>
      </c>
      <c r="D27" s="10" t="s">
        <v>741</v>
      </c>
      <c r="E27" s="129" t="s">
        <v>248</v>
      </c>
      <c r="F27" s="159" t="s">
        <v>31</v>
      </c>
      <c r="G27" s="160"/>
      <c r="H27" s="11" t="s">
        <v>758</v>
      </c>
      <c r="I27" s="14">
        <f t="shared" si="0"/>
        <v>4.3075000000000001</v>
      </c>
      <c r="J27" s="14">
        <v>17.23</v>
      </c>
      <c r="K27" s="120">
        <f t="shared" si="1"/>
        <v>4.3075000000000001</v>
      </c>
      <c r="L27" s="126"/>
    </row>
    <row r="28" spans="1:12" ht="24">
      <c r="A28" s="125"/>
      <c r="B28" s="118">
        <f>'Tax Invoice'!D24</f>
        <v>1</v>
      </c>
      <c r="C28" s="10" t="s">
        <v>725</v>
      </c>
      <c r="D28" s="10" t="s">
        <v>742</v>
      </c>
      <c r="E28" s="129" t="s">
        <v>727</v>
      </c>
      <c r="F28" s="159" t="s">
        <v>32</v>
      </c>
      <c r="G28" s="160"/>
      <c r="H28" s="11" t="s">
        <v>758</v>
      </c>
      <c r="I28" s="14">
        <f t="shared" si="0"/>
        <v>8.7874999999999996</v>
      </c>
      <c r="J28" s="14">
        <v>35.15</v>
      </c>
      <c r="K28" s="120">
        <f t="shared" si="1"/>
        <v>8.7874999999999996</v>
      </c>
      <c r="L28" s="126"/>
    </row>
    <row r="29" spans="1:12" ht="24">
      <c r="A29" s="125"/>
      <c r="B29" s="118">
        <f>'Tax Invoice'!D25</f>
        <v>1</v>
      </c>
      <c r="C29" s="10" t="s">
        <v>728</v>
      </c>
      <c r="D29" s="10" t="s">
        <v>743</v>
      </c>
      <c r="E29" s="129" t="s">
        <v>213</v>
      </c>
      <c r="F29" s="159" t="s">
        <v>34</v>
      </c>
      <c r="G29" s="160"/>
      <c r="H29" s="11" t="s">
        <v>759</v>
      </c>
      <c r="I29" s="14">
        <f t="shared" si="0"/>
        <v>2.0274999999999999</v>
      </c>
      <c r="J29" s="14">
        <v>8.11</v>
      </c>
      <c r="K29" s="120">
        <f t="shared" si="1"/>
        <v>2.0274999999999999</v>
      </c>
      <c r="L29" s="126"/>
    </row>
    <row r="30" spans="1:12" ht="24">
      <c r="A30" s="125"/>
      <c r="B30" s="118">
        <f>'Tax Invoice'!D26</f>
        <v>1</v>
      </c>
      <c r="C30" s="10" t="s">
        <v>730</v>
      </c>
      <c r="D30" s="10" t="s">
        <v>744</v>
      </c>
      <c r="E30" s="129" t="s">
        <v>727</v>
      </c>
      <c r="F30" s="159" t="s">
        <v>216</v>
      </c>
      <c r="G30" s="160"/>
      <c r="H30" s="11" t="s">
        <v>760</v>
      </c>
      <c r="I30" s="14">
        <f t="shared" si="0"/>
        <v>11.1625</v>
      </c>
      <c r="J30" s="14">
        <v>44.65</v>
      </c>
      <c r="K30" s="120">
        <f t="shared" si="1"/>
        <v>11.1625</v>
      </c>
      <c r="L30" s="126"/>
    </row>
    <row r="31" spans="1:12" ht="35.25" customHeight="1">
      <c r="A31" s="125"/>
      <c r="B31" s="118">
        <f>'Tax Invoice'!D27</f>
        <v>1</v>
      </c>
      <c r="C31" s="10" t="s">
        <v>731</v>
      </c>
      <c r="D31" s="10" t="s">
        <v>745</v>
      </c>
      <c r="E31" s="129" t="s">
        <v>732</v>
      </c>
      <c r="F31" s="159" t="s">
        <v>279</v>
      </c>
      <c r="G31" s="160"/>
      <c r="H31" s="11" t="s">
        <v>765</v>
      </c>
      <c r="I31" s="14">
        <f t="shared" si="0"/>
        <v>15</v>
      </c>
      <c r="J31" s="14">
        <v>60</v>
      </c>
      <c r="K31" s="120">
        <f t="shared" si="1"/>
        <v>15</v>
      </c>
      <c r="L31" s="126"/>
    </row>
    <row r="32" spans="1:12" ht="13.5" customHeight="1">
      <c r="A32" s="125"/>
      <c r="B32" s="118">
        <f>'Tax Invoice'!D28</f>
        <v>15</v>
      </c>
      <c r="C32" s="10" t="s">
        <v>734</v>
      </c>
      <c r="D32" s="10" t="s">
        <v>746</v>
      </c>
      <c r="E32" s="129" t="s">
        <v>735</v>
      </c>
      <c r="F32" s="159"/>
      <c r="G32" s="160"/>
      <c r="H32" s="11" t="s">
        <v>761</v>
      </c>
      <c r="I32" s="14">
        <f t="shared" si="0"/>
        <v>0.34749999999999998</v>
      </c>
      <c r="J32" s="14">
        <v>1.39</v>
      </c>
      <c r="K32" s="120">
        <f t="shared" si="1"/>
        <v>5.2124999999999995</v>
      </c>
      <c r="L32" s="126"/>
    </row>
    <row r="33" spans="1:12" ht="13.5" customHeight="1">
      <c r="A33" s="125"/>
      <c r="B33" s="118">
        <f>'Tax Invoice'!D29</f>
        <v>30</v>
      </c>
      <c r="C33" s="10" t="s">
        <v>734</v>
      </c>
      <c r="D33" s="10" t="s">
        <v>747</v>
      </c>
      <c r="E33" s="129" t="s">
        <v>620</v>
      </c>
      <c r="F33" s="159"/>
      <c r="G33" s="160"/>
      <c r="H33" s="11" t="s">
        <v>761</v>
      </c>
      <c r="I33" s="14">
        <f t="shared" si="0"/>
        <v>0.34749999999999998</v>
      </c>
      <c r="J33" s="14">
        <v>1.39</v>
      </c>
      <c r="K33" s="120">
        <f t="shared" si="1"/>
        <v>10.424999999999999</v>
      </c>
      <c r="L33" s="126"/>
    </row>
    <row r="34" spans="1:12" ht="13.5" customHeight="1">
      <c r="A34" s="125"/>
      <c r="B34" s="118">
        <f>'Tax Invoice'!D30</f>
        <v>25</v>
      </c>
      <c r="C34" s="10" t="s">
        <v>734</v>
      </c>
      <c r="D34" s="10" t="s">
        <v>748</v>
      </c>
      <c r="E34" s="129" t="s">
        <v>737</v>
      </c>
      <c r="F34" s="159"/>
      <c r="G34" s="160"/>
      <c r="H34" s="11" t="s">
        <v>761</v>
      </c>
      <c r="I34" s="14">
        <f t="shared" si="0"/>
        <v>0.34749999999999998</v>
      </c>
      <c r="J34" s="14">
        <v>1.39</v>
      </c>
      <c r="K34" s="120">
        <f t="shared" si="1"/>
        <v>8.6875</v>
      </c>
      <c r="L34" s="126"/>
    </row>
    <row r="35" spans="1:12">
      <c r="A35" s="125"/>
      <c r="B35" s="118">
        <f>'Tax Invoice'!D31</f>
        <v>12</v>
      </c>
      <c r="C35" s="10" t="s">
        <v>80</v>
      </c>
      <c r="D35" s="10" t="s">
        <v>80</v>
      </c>
      <c r="E35" s="129" t="s">
        <v>28</v>
      </c>
      <c r="F35" s="159"/>
      <c r="G35" s="160"/>
      <c r="H35" s="11" t="s">
        <v>762</v>
      </c>
      <c r="I35" s="14">
        <f t="shared" si="0"/>
        <v>0.185</v>
      </c>
      <c r="J35" s="14">
        <v>0.74</v>
      </c>
      <c r="K35" s="120">
        <f t="shared" si="1"/>
        <v>2.2199999999999998</v>
      </c>
      <c r="L35" s="126"/>
    </row>
    <row r="36" spans="1:12">
      <c r="A36" s="125"/>
      <c r="B36" s="118">
        <f>'Tax Invoice'!D32</f>
        <v>12</v>
      </c>
      <c r="C36" s="10" t="s">
        <v>80</v>
      </c>
      <c r="D36" s="10" t="s">
        <v>80</v>
      </c>
      <c r="E36" s="129" t="s">
        <v>30</v>
      </c>
      <c r="F36" s="159"/>
      <c r="G36" s="160"/>
      <c r="H36" s="11" t="s">
        <v>762</v>
      </c>
      <c r="I36" s="14">
        <f t="shared" si="0"/>
        <v>0.185</v>
      </c>
      <c r="J36" s="14">
        <v>0.74</v>
      </c>
      <c r="K36" s="120">
        <f t="shared" si="1"/>
        <v>2.2199999999999998</v>
      </c>
      <c r="L36" s="126"/>
    </row>
    <row r="37" spans="1:12">
      <c r="A37" s="125"/>
      <c r="B37" s="119">
        <f>'Tax Invoice'!D33</f>
        <v>24</v>
      </c>
      <c r="C37" s="12" t="s">
        <v>80</v>
      </c>
      <c r="D37" s="12" t="s">
        <v>80</v>
      </c>
      <c r="E37" s="130" t="s">
        <v>31</v>
      </c>
      <c r="F37" s="149"/>
      <c r="G37" s="150"/>
      <c r="H37" s="13" t="s">
        <v>762</v>
      </c>
      <c r="I37" s="15">
        <f t="shared" si="0"/>
        <v>0.185</v>
      </c>
      <c r="J37" s="15">
        <v>0.74</v>
      </c>
      <c r="K37" s="121">
        <f t="shared" si="1"/>
        <v>4.4399999999999995</v>
      </c>
      <c r="L37" s="126"/>
    </row>
    <row r="38" spans="1:12" ht="12.75" customHeight="1">
      <c r="A38" s="125"/>
      <c r="B38" s="137"/>
      <c r="C38" s="137"/>
      <c r="D38" s="137"/>
      <c r="E38" s="137"/>
      <c r="F38" s="137"/>
      <c r="G38" s="137"/>
      <c r="H38" s="137"/>
      <c r="I38" s="138" t="s">
        <v>261</v>
      </c>
      <c r="J38" s="138" t="s">
        <v>261</v>
      </c>
      <c r="K38" s="139">
        <f>SUM(K22:K37)</f>
        <v>95.794999999999987</v>
      </c>
      <c r="L38" s="126"/>
    </row>
    <row r="39" spans="1:12" ht="12.75" customHeight="1">
      <c r="A39" s="125"/>
      <c r="B39" s="137"/>
      <c r="C39" s="137"/>
      <c r="D39" s="137"/>
      <c r="E39" s="137"/>
      <c r="F39" s="137"/>
      <c r="G39" s="137"/>
      <c r="H39" s="137"/>
      <c r="I39" s="138" t="s">
        <v>763</v>
      </c>
      <c r="J39" s="138" t="s">
        <v>190</v>
      </c>
      <c r="K39" s="139">
        <f>Invoice!J39</f>
        <v>0</v>
      </c>
      <c r="L39" s="126"/>
    </row>
    <row r="40" spans="1:12" ht="12.75" customHeight="1">
      <c r="A40" s="125"/>
      <c r="B40" s="137"/>
      <c r="C40" s="137"/>
      <c r="D40" s="137"/>
      <c r="E40" s="137"/>
      <c r="F40" s="137"/>
      <c r="G40" s="137"/>
      <c r="H40" s="137"/>
      <c r="I40" s="138" t="s">
        <v>263</v>
      </c>
      <c r="J40" s="138" t="s">
        <v>263</v>
      </c>
      <c r="K40" s="139">
        <f>SUM(K38:K39)</f>
        <v>95.794999999999987</v>
      </c>
      <c r="L40" s="126"/>
    </row>
    <row r="41" spans="1:12" ht="12.75" customHeight="1">
      <c r="A41" s="6"/>
      <c r="B41" s="7"/>
      <c r="C41" s="7"/>
      <c r="D41" s="7"/>
      <c r="E41" s="7"/>
      <c r="F41" s="7"/>
      <c r="G41" s="7"/>
      <c r="H41" s="7" t="s">
        <v>764</v>
      </c>
      <c r="I41" s="7"/>
      <c r="J41" s="7"/>
      <c r="K41" s="7"/>
      <c r="L41" s="8"/>
    </row>
  </sheetData>
  <mergeCells count="20">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2:G22"/>
    <mergeCell ref="F23:G23"/>
    <mergeCell ref="F24:G24"/>
    <mergeCell ref="F37:G37"/>
    <mergeCell ref="F21:G21"/>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topLeftCell="A23" zoomScaleNormal="100" workbookViewId="0">
      <selection activeCell="H1013" sqref="H1013"/>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383.17999999999995</v>
      </c>
      <c r="O2" s="21" t="s">
        <v>265</v>
      </c>
    </row>
    <row r="3" spans="1:15" s="21" customFormat="1" ht="15" customHeight="1" thickBot="1">
      <c r="A3" s="22" t="s">
        <v>156</v>
      </c>
      <c r="G3" s="28">
        <v>45136</v>
      </c>
      <c r="H3" s="29"/>
      <c r="N3" s="21">
        <v>383.17999999999995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Los Santos Tattoo Tulum</v>
      </c>
      <c r="B10" s="37"/>
      <c r="C10" s="37"/>
      <c r="D10" s="37"/>
      <c r="F10" s="38" t="str">
        <f>'Copy paste to Here'!B10</f>
        <v>Los Santos Tattoo Tulum</v>
      </c>
      <c r="G10" s="39"/>
      <c r="H10" s="40"/>
      <c r="K10" s="106" t="s">
        <v>282</v>
      </c>
      <c r="L10" s="35" t="s">
        <v>282</v>
      </c>
      <c r="M10" s="21">
        <v>1</v>
      </c>
    </row>
    <row r="11" spans="1:15" s="21" customFormat="1" ht="15.75" thickBot="1">
      <c r="A11" s="41" t="str">
        <f>'Copy paste to Here'!G11</f>
        <v>Jose Marranca</v>
      </c>
      <c r="B11" s="42"/>
      <c r="C11" s="42"/>
      <c r="D11" s="42"/>
      <c r="F11" s="43" t="str">
        <f>'Copy paste to Here'!B11</f>
        <v>Jose Marranca</v>
      </c>
      <c r="G11" s="44"/>
      <c r="H11" s="45"/>
      <c r="K11" s="104" t="s">
        <v>163</v>
      </c>
      <c r="L11" s="46" t="s">
        <v>164</v>
      </c>
      <c r="M11" s="21">
        <f>VLOOKUP(G3,[1]Sheet1!$A$9:$I$7290,2,FALSE)</f>
        <v>33.96</v>
      </c>
    </row>
    <row r="12" spans="1:15" s="21" customFormat="1" ht="15.75" thickBot="1">
      <c r="A12" s="41" t="str">
        <f>'Copy paste to Here'!G12</f>
        <v>Av. Tulum Mza 6 Lt 12 entre Calle Alfa y Jupiter N.TE</v>
      </c>
      <c r="B12" s="42"/>
      <c r="C12" s="42"/>
      <c r="D12" s="42"/>
      <c r="E12" s="88"/>
      <c r="F12" s="43" t="s">
        <v>766</v>
      </c>
      <c r="G12" s="44"/>
      <c r="H12" s="45"/>
      <c r="K12" s="104" t="s">
        <v>165</v>
      </c>
      <c r="L12" s="46" t="s">
        <v>138</v>
      </c>
      <c r="M12" s="21">
        <f>VLOOKUP(G3,[1]Sheet1!$A$9:$I$7290,3,FALSE)</f>
        <v>37.61</v>
      </c>
    </row>
    <row r="13" spans="1:15" s="21" customFormat="1" ht="15.75" thickBot="1">
      <c r="A13" s="41" t="str">
        <f>'Copy paste to Here'!G13</f>
        <v>77760 Tulum, Quintana Roo</v>
      </c>
      <c r="B13" s="42"/>
      <c r="C13" s="42"/>
      <c r="D13" s="42"/>
      <c r="E13" s="122" t="s">
        <v>164</v>
      </c>
      <c r="F13" s="43" t="str">
        <f>'Copy paste to Here'!B13</f>
        <v>77760 Tulum, Quintana Roo</v>
      </c>
      <c r="G13" s="44"/>
      <c r="H13" s="45"/>
      <c r="K13" s="104" t="s">
        <v>166</v>
      </c>
      <c r="L13" s="46" t="s">
        <v>167</v>
      </c>
      <c r="M13" s="124">
        <f>VLOOKUP(G3,[1]Sheet1!$A$9:$I$7290,4,FALSE)</f>
        <v>43.85</v>
      </c>
    </row>
    <row r="14" spans="1:15" s="21" customFormat="1" ht="15.75" thickBot="1">
      <c r="A14" s="41" t="str">
        <f>'Copy paste to Here'!G14</f>
        <v>Mexico</v>
      </c>
      <c r="B14" s="42"/>
      <c r="C14" s="42"/>
      <c r="D14" s="42"/>
      <c r="E14" s="122">
        <f>VLOOKUP(J9,$L$10:$M$17,2,FALSE)</f>
        <v>33.96</v>
      </c>
      <c r="F14" s="43" t="str">
        <f>'Copy paste to Here'!B14</f>
        <v>Mexico</v>
      </c>
      <c r="G14" s="44"/>
      <c r="H14" s="45"/>
      <c r="K14" s="104" t="s">
        <v>168</v>
      </c>
      <c r="L14" s="46" t="s">
        <v>169</v>
      </c>
      <c r="M14" s="21">
        <f>VLOOKUP(G3,[1]Sheet1!$A$9:$I$7290,5,FALSE)</f>
        <v>22.73</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25.6</v>
      </c>
    </row>
    <row r="16" spans="1:15" s="21" customFormat="1" ht="13.7" customHeight="1" thickBot="1">
      <c r="A16" s="52"/>
      <c r="K16" s="105" t="s">
        <v>172</v>
      </c>
      <c r="L16" s="51" t="s">
        <v>173</v>
      </c>
      <c r="M16" s="21">
        <f>VLOOKUP(G3,[1]Sheet1!$A$9:$I$7290,7,FALSE)</f>
        <v>20.97</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12 pcs.  &amp;  Length: 8mm</v>
      </c>
      <c r="B18" s="57" t="str">
        <f>'Copy paste to Here'!C22</f>
        <v>BLK468</v>
      </c>
      <c r="C18" s="57" t="s">
        <v>738</v>
      </c>
      <c r="D18" s="58">
        <f>Invoice!B22</f>
        <v>1</v>
      </c>
      <c r="E18" s="59">
        <f>'Shipping Invoice'!J22*$N$1</f>
        <v>7.53</v>
      </c>
      <c r="F18" s="59">
        <f>D18*E18</f>
        <v>7.53</v>
      </c>
      <c r="G18" s="60">
        <f>E18*$E$14</f>
        <v>255.71880000000002</v>
      </c>
      <c r="H18" s="61">
        <f>D18*G18</f>
        <v>255.71880000000002</v>
      </c>
    </row>
    <row r="19" spans="1:13" s="62" customFormat="1" ht="36">
      <c r="A19" s="123" t="str">
        <f>IF((LEN('Copy paste to Here'!G23))&gt;5,((CONCATENATE('Copy paste to Here'!G23," &amp; ",'Copy paste to Here'!D23,"  &amp;  ",'Copy paste to Here'!E23))),"Empty Cell")</f>
        <v>Piercing supplies: Assortment of 12 to 250 pcs. of EO gas sterilized piercing: surgical steel eyebrow bananas, 16g (1.2mm) with two 3mm balls &amp; Quantity In Bulk: 12 pcs.  &amp;  Length: 12mm</v>
      </c>
      <c r="B19" s="57" t="str">
        <f>'Copy paste to Here'!C23</f>
        <v>BLK468</v>
      </c>
      <c r="C19" s="57" t="s">
        <v>738</v>
      </c>
      <c r="D19" s="58">
        <f>Invoice!B23</f>
        <v>1</v>
      </c>
      <c r="E19" s="59">
        <f>'Shipping Invoice'!J23*$N$1</f>
        <v>7.53</v>
      </c>
      <c r="F19" s="59">
        <f t="shared" ref="F19:F82" si="0">D19*E19</f>
        <v>7.53</v>
      </c>
      <c r="G19" s="60">
        <f t="shared" ref="G19:G82" si="1">E19*$E$14</f>
        <v>255.71880000000002</v>
      </c>
      <c r="H19" s="63">
        <f t="shared" ref="H19:H82" si="2">D19*G19</f>
        <v>255.71880000000002</v>
      </c>
    </row>
    <row r="20" spans="1:13" s="62" customFormat="1" ht="36">
      <c r="A20" s="56" t="str">
        <f>IF((LEN('Copy paste to Here'!G24))&gt;5,((CONCATENATE('Copy paste to Here'!G24," &amp; ",'Copy paste to Here'!D24,"  &amp;  ",'Copy paste to Here'!E24))),"Empty Cell")</f>
        <v>Piercing supplies: Assortment of 12 to 250 pcs. of EO gas sterilized piercing: surgical steel labrets, 16g (1.2mm) with a 3mm ball &amp; Quantity In Bulk: 12 pcs.  &amp;  Length: 6mm</v>
      </c>
      <c r="B20" s="57" t="str">
        <f>'Copy paste to Here'!C24</f>
        <v>BLK470</v>
      </c>
      <c r="C20" s="57" t="s">
        <v>739</v>
      </c>
      <c r="D20" s="58">
        <f>Invoice!B24</f>
        <v>1</v>
      </c>
      <c r="E20" s="59">
        <f>'Shipping Invoice'!J24*$N$1</f>
        <v>7.76</v>
      </c>
      <c r="F20" s="59">
        <f t="shared" si="0"/>
        <v>7.76</v>
      </c>
      <c r="G20" s="60">
        <f t="shared" si="1"/>
        <v>263.52960000000002</v>
      </c>
      <c r="H20" s="63">
        <f t="shared" si="2"/>
        <v>263.52960000000002</v>
      </c>
    </row>
    <row r="21" spans="1:13" s="62" customFormat="1" ht="36">
      <c r="A21" s="56" t="str">
        <f>IF((LEN('Copy paste to Here'!G25))&gt;5,((CONCATENATE('Copy paste to Here'!G25," &amp; ",'Copy paste to Here'!D25,"  &amp;  ",'Copy paste to Here'!E25))),"Empty Cell")</f>
        <v>Piercing supplies: Assortment of 12 to 250 pcs. of EO gas sterilized piercing: surgical steel labrets, 16g (1.2mm) with a 3mm ball &amp; Quantity In Bulk: 24 pcs.  &amp;  Length: 8mm</v>
      </c>
      <c r="B21" s="57" t="str">
        <f>'Copy paste to Here'!C25</f>
        <v>BLK470</v>
      </c>
      <c r="C21" s="57" t="s">
        <v>740</v>
      </c>
      <c r="D21" s="58">
        <f>Invoice!B25</f>
        <v>2</v>
      </c>
      <c r="E21" s="59">
        <f>'Shipping Invoice'!J25*$N$1</f>
        <v>15.6</v>
      </c>
      <c r="F21" s="59">
        <f t="shared" si="0"/>
        <v>31.2</v>
      </c>
      <c r="G21" s="60">
        <f t="shared" si="1"/>
        <v>529.77599999999995</v>
      </c>
      <c r="H21" s="63">
        <f t="shared" si="2"/>
        <v>1059.5519999999999</v>
      </c>
    </row>
    <row r="22" spans="1:13" s="62" customFormat="1" ht="36">
      <c r="A22" s="56" t="str">
        <f>IF((LEN('Copy paste to Here'!G26))&gt;5,((CONCATENATE('Copy paste to Here'!G26," &amp; ",'Copy paste to Here'!D26,"  &amp;  ",'Copy paste to Here'!E26))),"Empty Cell")</f>
        <v>Piercing supplies: Assortment of 12 to 250 pcs. of EO gas sterilized piercing: surgical steel labrets, 16g (1.2mm) with a 3mm ball &amp; Quantity In Bulk: 24 pcs.  &amp;  Length: 10mm</v>
      </c>
      <c r="B22" s="57" t="str">
        <f>'Copy paste to Here'!C26</f>
        <v>BLK470</v>
      </c>
      <c r="C22" s="57" t="s">
        <v>740</v>
      </c>
      <c r="D22" s="58">
        <f>Invoice!B26</f>
        <v>2</v>
      </c>
      <c r="E22" s="59">
        <f>'Shipping Invoice'!J26*$N$1</f>
        <v>15.6</v>
      </c>
      <c r="F22" s="59">
        <f t="shared" si="0"/>
        <v>31.2</v>
      </c>
      <c r="G22" s="60">
        <f t="shared" si="1"/>
        <v>529.77599999999995</v>
      </c>
      <c r="H22" s="63">
        <f t="shared" si="2"/>
        <v>1059.5519999999999</v>
      </c>
    </row>
    <row r="23" spans="1:13" s="62" customFormat="1" ht="48">
      <c r="A23" s="56" t="str">
        <f>IF((LEN('Copy paste to Here'!G27))&gt;5,((CONCATENATE('Copy paste to Here'!G27," &amp; ",'Copy paste to Here'!D27,"  &amp;  ",'Copy paste to Here'!E27))),"Empty Cell")</f>
        <v>Piercing supplies: Assortment of 12 to 250 pcs. of EO gas sterilized piercing: surgical steel belly bananas, 14g (1.6mm) with an upper 5mm and a lower 8mm plain steel ball &amp; Quantity In Bulk: 24 pcs.  &amp;  Length: 10mm</v>
      </c>
      <c r="B23" s="57" t="str">
        <f>'Copy paste to Here'!C27</f>
        <v>BLK472</v>
      </c>
      <c r="C23" s="57" t="s">
        <v>741</v>
      </c>
      <c r="D23" s="58">
        <f>Invoice!B27</f>
        <v>1</v>
      </c>
      <c r="E23" s="59">
        <f>'Shipping Invoice'!J27*$N$1</f>
        <v>17.23</v>
      </c>
      <c r="F23" s="59">
        <f t="shared" si="0"/>
        <v>17.23</v>
      </c>
      <c r="G23" s="60">
        <f t="shared" si="1"/>
        <v>585.13080000000002</v>
      </c>
      <c r="H23" s="63">
        <f t="shared" si="2"/>
        <v>585.13080000000002</v>
      </c>
    </row>
    <row r="24" spans="1:13" s="62" customFormat="1" ht="48">
      <c r="A24" s="56" t="str">
        <f>IF((LEN('Copy paste to Here'!G28))&gt;5,((CONCATENATE('Copy paste to Here'!G28," &amp; ",'Copy paste to Here'!D28,"  &amp;  ",'Copy paste to Here'!E28))),"Empty Cell")</f>
        <v>Piercing supplies: Assortment of 12 to 250 pcs. of EO gas sterilized piercing: surgical steel belly bananas, 14g (1.6mm) with an upper 5mm and a lower 8mm plain steel ball &amp; Quantity In Bulk: 50 pcs.  &amp;  Length: 12mm</v>
      </c>
      <c r="B24" s="57" t="str">
        <f>'Copy paste to Here'!C28</f>
        <v>BLK472</v>
      </c>
      <c r="C24" s="57" t="s">
        <v>742</v>
      </c>
      <c r="D24" s="58">
        <f>Invoice!B28</f>
        <v>1</v>
      </c>
      <c r="E24" s="59">
        <f>'Shipping Invoice'!J28*$N$1</f>
        <v>35.15</v>
      </c>
      <c r="F24" s="59">
        <f t="shared" si="0"/>
        <v>35.15</v>
      </c>
      <c r="G24" s="60">
        <f t="shared" si="1"/>
        <v>1193.694</v>
      </c>
      <c r="H24" s="63">
        <f t="shared" si="2"/>
        <v>1193.694</v>
      </c>
    </row>
    <row r="25" spans="1:13" s="62" customFormat="1" ht="36">
      <c r="A25" s="56" t="str">
        <f>IF((LEN('Copy paste to Here'!G29))&gt;5,((CONCATENATE('Copy paste to Here'!G29," &amp; ",'Copy paste to Here'!D29,"  &amp;  ",'Copy paste to Here'!E29))),"Empty Cell")</f>
        <v>Piercing supplies: Assortment of 12 to 250 pcs. of EO gas sterilized piercing: surgical steel nipple barbells, 14g (1.6mm) with two 5mm balls &amp; Quantity In Bulk: 12 pcs.  &amp;  Length: 16mm</v>
      </c>
      <c r="B25" s="57" t="str">
        <f>'Copy paste to Here'!C29</f>
        <v>BLK482</v>
      </c>
      <c r="C25" s="57" t="s">
        <v>743</v>
      </c>
      <c r="D25" s="58">
        <f>Invoice!B29</f>
        <v>1</v>
      </c>
      <c r="E25" s="59">
        <f>'Shipping Invoice'!J29*$N$1</f>
        <v>8.11</v>
      </c>
      <c r="F25" s="59">
        <f t="shared" si="0"/>
        <v>8.11</v>
      </c>
      <c r="G25" s="60">
        <f t="shared" si="1"/>
        <v>275.41559999999998</v>
      </c>
      <c r="H25" s="63">
        <f t="shared" si="2"/>
        <v>275.41559999999998</v>
      </c>
    </row>
    <row r="26" spans="1:13" s="62" customFormat="1" ht="48">
      <c r="A26" s="56" t="str">
        <f>IF((LEN('Copy paste to Here'!G30))&gt;5,((CONCATENATE('Copy paste to Here'!G30," &amp; ",'Copy paste to Here'!D30,"  &amp;  ",'Copy paste to Here'!E30))),"Empty Cell")</f>
        <v>Piercing supplies: Assortment of 12 to 250 pcs. of EO gas sterilized piercing: surgical steel nose screws, 20g (0.8mm) with bezel set crystal in round ball &amp; Quantity In Bulk: 50 pcs.  &amp;  Crystal Color: AB</v>
      </c>
      <c r="B26" s="57" t="str">
        <f>'Copy paste to Here'!C30</f>
        <v>BLK483</v>
      </c>
      <c r="C26" s="57" t="s">
        <v>744</v>
      </c>
      <c r="D26" s="58">
        <f>Invoice!B30</f>
        <v>1</v>
      </c>
      <c r="E26" s="59">
        <f>'Shipping Invoice'!J30*$N$1</f>
        <v>44.65</v>
      </c>
      <c r="F26" s="59">
        <f t="shared" si="0"/>
        <v>44.65</v>
      </c>
      <c r="G26" s="60">
        <f t="shared" si="1"/>
        <v>1516.3140000000001</v>
      </c>
      <c r="H26" s="63">
        <f t="shared" si="2"/>
        <v>1516.3140000000001</v>
      </c>
    </row>
    <row r="27" spans="1:13" s="62" customFormat="1" ht="36">
      <c r="A27" s="56" t="str">
        <f>IF((LEN('Copy paste to Here'!G31))&gt;5,((CONCATENATE('Copy paste to Here'!G31," &amp; ",'Copy paste to Here'!D31,"  &amp;  ",'Copy paste to Here'!E31))),"Empty Cell")</f>
        <v>Eo gas sterilized single use piercing clamp: Rounded slotted top forceps &amp; Packing Option: Sold as Bulk of 50 pcs. without Acha Logo  &amp;  Color: Black</v>
      </c>
      <c r="B27" s="57" t="str">
        <f>'Copy paste to Here'!C31</f>
        <v>CLAMPB</v>
      </c>
      <c r="C27" s="57" t="s">
        <v>745</v>
      </c>
      <c r="D27" s="58">
        <f>Invoice!B31</f>
        <v>1</v>
      </c>
      <c r="E27" s="59">
        <f>'Shipping Invoice'!J31*$N$1</f>
        <v>60</v>
      </c>
      <c r="F27" s="59">
        <f t="shared" si="0"/>
        <v>60</v>
      </c>
      <c r="G27" s="60">
        <f t="shared" si="1"/>
        <v>2037.6000000000001</v>
      </c>
      <c r="H27" s="63">
        <f t="shared" si="2"/>
        <v>2037.6000000000001</v>
      </c>
    </row>
    <row r="28" spans="1:13" s="62" customFormat="1" ht="24">
      <c r="A28" s="56" t="str">
        <f>IF((LEN('Copy paste to Here'!G32))&gt;5,((CONCATENATE('Copy paste to Here'!G32," &amp; ",'Copy paste to Here'!D32,"  &amp;  ",'Copy paste to Here'!E32))),"Empty Cell")</f>
        <v xml:space="preserve">EO gas sterilized, cannula needle (piercing catheter), single use, 0.6mm (22g) to 1.6mm (14g) / 1 piece &amp; Gauge: 1mm  &amp;  </v>
      </c>
      <c r="B28" s="57" t="str">
        <f>'Copy paste to Here'!C32</f>
        <v>NEE</v>
      </c>
      <c r="C28" s="57" t="s">
        <v>746</v>
      </c>
      <c r="D28" s="58">
        <f>Invoice!B32</f>
        <v>15</v>
      </c>
      <c r="E28" s="59">
        <f>'Shipping Invoice'!J32*$N$1</f>
        <v>1.39</v>
      </c>
      <c r="F28" s="59">
        <f t="shared" si="0"/>
        <v>20.849999999999998</v>
      </c>
      <c r="G28" s="60">
        <f t="shared" si="1"/>
        <v>47.2044</v>
      </c>
      <c r="H28" s="63">
        <f t="shared" si="2"/>
        <v>708.06600000000003</v>
      </c>
    </row>
    <row r="29" spans="1:13" s="62" customFormat="1" ht="24">
      <c r="A29" s="56" t="str">
        <f>IF((LEN('Copy paste to Here'!G33))&gt;5,((CONCATENATE('Copy paste to Here'!G33," &amp; ",'Copy paste to Here'!D33,"  &amp;  ",'Copy paste to Here'!E33))),"Empty Cell")</f>
        <v xml:space="preserve">EO gas sterilized, cannula needle (piercing catheter), single use, 0.6mm (22g) to 1.6mm (14g) / 1 piece &amp; Gauge: 1.2mm  &amp;  </v>
      </c>
      <c r="B29" s="57" t="str">
        <f>'Copy paste to Here'!C33</f>
        <v>NEE</v>
      </c>
      <c r="C29" s="57" t="s">
        <v>747</v>
      </c>
      <c r="D29" s="58">
        <f>Invoice!B33</f>
        <v>30</v>
      </c>
      <c r="E29" s="59">
        <f>'Shipping Invoice'!J33*$N$1</f>
        <v>1.39</v>
      </c>
      <c r="F29" s="59">
        <f t="shared" si="0"/>
        <v>41.699999999999996</v>
      </c>
      <c r="G29" s="60">
        <f t="shared" si="1"/>
        <v>47.2044</v>
      </c>
      <c r="H29" s="63">
        <f t="shared" si="2"/>
        <v>1416.1320000000001</v>
      </c>
    </row>
    <row r="30" spans="1:13" s="62" customFormat="1" ht="24">
      <c r="A30" s="56" t="str">
        <f>IF((LEN('Copy paste to Here'!G34))&gt;5,((CONCATENATE('Copy paste to Here'!G34," &amp; ",'Copy paste to Here'!D34,"  &amp;  ",'Copy paste to Here'!E34))),"Empty Cell")</f>
        <v xml:space="preserve">EO gas sterilized, cannula needle (piercing catheter), single use, 0.6mm (22g) to 1.6mm (14g) / 1 piece &amp; Gauge: 1.6mm  &amp;  </v>
      </c>
      <c r="B30" s="57" t="str">
        <f>'Copy paste to Here'!C34</f>
        <v>NEE</v>
      </c>
      <c r="C30" s="57" t="s">
        <v>748</v>
      </c>
      <c r="D30" s="58">
        <f>Invoice!B34</f>
        <v>25</v>
      </c>
      <c r="E30" s="59">
        <f>'Shipping Invoice'!J34*$N$1</f>
        <v>1.39</v>
      </c>
      <c r="F30" s="59">
        <f t="shared" si="0"/>
        <v>34.75</v>
      </c>
      <c r="G30" s="60">
        <f t="shared" si="1"/>
        <v>47.2044</v>
      </c>
      <c r="H30" s="63">
        <f t="shared" si="2"/>
        <v>1180.1099999999999</v>
      </c>
    </row>
    <row r="31" spans="1:13" s="62" customFormat="1" ht="24">
      <c r="A31" s="56" t="str">
        <f>IF((LEN('Copy paste to Here'!G35))&gt;5,((CONCATENATE('Copy paste to Here'!G35," &amp; ",'Copy paste to Here'!D35,"  &amp;  ",'Copy paste to Here'!E35))),"Empty Cell")</f>
        <v xml:space="preserve">EO gas sterilized piercing: 316L steel circular barbell, 16g (1.2mm) with two 3mm balls &amp; Length: 6mm  &amp;  </v>
      </c>
      <c r="B31" s="57" t="str">
        <f>'Copy paste to Here'!C35</f>
        <v>ZCBEB</v>
      </c>
      <c r="C31" s="57" t="s">
        <v>80</v>
      </c>
      <c r="D31" s="58">
        <f>Invoice!B35</f>
        <v>12</v>
      </c>
      <c r="E31" s="59">
        <f>'Shipping Invoice'!J35*$N$1</f>
        <v>0.74</v>
      </c>
      <c r="F31" s="59">
        <f t="shared" si="0"/>
        <v>8.879999999999999</v>
      </c>
      <c r="G31" s="60">
        <f t="shared" si="1"/>
        <v>25.130400000000002</v>
      </c>
      <c r="H31" s="63">
        <f t="shared" si="2"/>
        <v>301.56479999999999</v>
      </c>
    </row>
    <row r="32" spans="1:13" s="62" customFormat="1" ht="24">
      <c r="A32" s="56" t="str">
        <f>IF((LEN('Copy paste to Here'!G36))&gt;5,((CONCATENATE('Copy paste to Here'!G36," &amp; ",'Copy paste to Here'!D36,"  &amp;  ",'Copy paste to Here'!E36))),"Empty Cell")</f>
        <v xml:space="preserve">EO gas sterilized piercing: 316L steel circular barbell, 16g (1.2mm) with two 3mm balls &amp; Length: 8mm  &amp;  </v>
      </c>
      <c r="B32" s="57" t="str">
        <f>'Copy paste to Here'!C36</f>
        <v>ZCBEB</v>
      </c>
      <c r="C32" s="57" t="s">
        <v>80</v>
      </c>
      <c r="D32" s="58">
        <f>Invoice!B36</f>
        <v>12</v>
      </c>
      <c r="E32" s="59">
        <f>'Shipping Invoice'!J36*$N$1</f>
        <v>0.74</v>
      </c>
      <c r="F32" s="59">
        <f t="shared" si="0"/>
        <v>8.879999999999999</v>
      </c>
      <c r="G32" s="60">
        <f t="shared" si="1"/>
        <v>25.130400000000002</v>
      </c>
      <c r="H32" s="63">
        <f t="shared" si="2"/>
        <v>301.56479999999999</v>
      </c>
    </row>
    <row r="33" spans="1:8" s="62" customFormat="1" ht="24">
      <c r="A33" s="56" t="str">
        <f>IF((LEN('Copy paste to Here'!G37))&gt;5,((CONCATENATE('Copy paste to Here'!G37," &amp; ",'Copy paste to Here'!D37,"  &amp;  ",'Copy paste to Here'!E37))),"Empty Cell")</f>
        <v xml:space="preserve">EO gas sterilized piercing: 316L steel circular barbell, 16g (1.2mm) with two 3mm balls &amp; Length: 10mm  &amp;  </v>
      </c>
      <c r="B33" s="57" t="str">
        <f>'Copy paste to Here'!C37</f>
        <v>ZCBEB</v>
      </c>
      <c r="C33" s="57" t="s">
        <v>80</v>
      </c>
      <c r="D33" s="58">
        <f>Invoice!B37</f>
        <v>24</v>
      </c>
      <c r="E33" s="59">
        <f>'Shipping Invoice'!J37*$N$1</f>
        <v>0.74</v>
      </c>
      <c r="F33" s="59">
        <f t="shared" si="0"/>
        <v>17.759999999999998</v>
      </c>
      <c r="G33" s="60">
        <f t="shared" si="1"/>
        <v>25.130400000000002</v>
      </c>
      <c r="H33" s="63">
        <f t="shared" si="2"/>
        <v>603.12959999999998</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383.17999999999995</v>
      </c>
      <c r="G1000" s="60"/>
      <c r="H1000" s="61">
        <f t="shared" ref="H1000:H1007" si="49">F1000*$E$14</f>
        <v>13012.792799999999</v>
      </c>
    </row>
    <row r="1001" spans="1:8" s="62" customFormat="1">
      <c r="A1001" s="56" t="str">
        <f>Invoice!I39</f>
        <v>Free Shipping to Mexico via DHL due to order over 350USD:</v>
      </c>
      <c r="B1001" s="75"/>
      <c r="C1001" s="75"/>
      <c r="D1001" s="76"/>
      <c r="E1001" s="67"/>
      <c r="F1001" s="59">
        <f>Invoice!J39</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383.17999999999995</v>
      </c>
      <c r="G1003" s="60"/>
      <c r="H1003" s="61">
        <f t="shared" si="49"/>
        <v>13012.792799999999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13012.792800000001</v>
      </c>
    </row>
    <row r="1010" spans="1:8" s="21" customFormat="1">
      <c r="A1010" s="22"/>
      <c r="E1010" s="21" t="s">
        <v>182</v>
      </c>
      <c r="H1010" s="84">
        <f>(SUMIF($A$1000:$A$1008,"Total:",$H$1000:$H$1008))</f>
        <v>13012.792799999999</v>
      </c>
    </row>
    <row r="1011" spans="1:8" s="21" customFormat="1">
      <c r="E1011" s="21" t="s">
        <v>183</v>
      </c>
      <c r="H1011" s="85">
        <f>H1013-H1012</f>
        <v>12161.490000000002</v>
      </c>
    </row>
    <row r="1012" spans="1:8" s="21" customFormat="1">
      <c r="E1012" s="21" t="s">
        <v>184</v>
      </c>
      <c r="H1012" s="85">
        <f>ROUND((H1013*7)/107,2)</f>
        <v>851.3</v>
      </c>
    </row>
    <row r="1013" spans="1:8" s="21" customFormat="1">
      <c r="E1013" s="22" t="s">
        <v>185</v>
      </c>
      <c r="H1013" s="86">
        <f>ROUND((SUMIF($A$1000:$A$1008,"Total:",$H$1000:$H$1008)),2)</f>
        <v>13012.79</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2B18-4307-4953-AC9E-A9E5606F0C74}">
  <sheetPr>
    <tabColor rgb="FFFF0000"/>
  </sheetPr>
  <dimension ref="A1:O40"/>
  <sheetViews>
    <sheetView tabSelected="1"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6" width="9.5703125" customWidth="1"/>
    <col min="7" max="7" width="8.5703125" customWidth="1"/>
    <col min="8" max="8" width="52.8554687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383.17999999999995</v>
      </c>
      <c r="O2" t="s">
        <v>188</v>
      </c>
    </row>
    <row r="3" spans="1:15" ht="12.75" customHeight="1">
      <c r="A3" s="125"/>
      <c r="B3" s="132" t="s">
        <v>755</v>
      </c>
      <c r="C3" s="131"/>
      <c r="D3" s="131"/>
      <c r="E3" s="131"/>
      <c r="F3" s="131"/>
      <c r="G3" s="131"/>
      <c r="H3" s="131"/>
      <c r="I3" s="131"/>
      <c r="J3" s="131"/>
      <c r="K3" s="131"/>
      <c r="L3" s="126"/>
      <c r="N3">
        <v>383.17999999999995</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714</v>
      </c>
      <c r="C10" s="131"/>
      <c r="D10" s="131"/>
      <c r="E10" s="131"/>
      <c r="F10" s="126"/>
      <c r="G10" s="127"/>
      <c r="H10" s="127" t="s">
        <v>714</v>
      </c>
      <c r="I10" s="131"/>
      <c r="J10" s="131"/>
      <c r="K10" s="151">
        <f>IF(Invoice!J10&lt;&gt;"",Invoice!J10,"")</f>
        <v>50792</v>
      </c>
      <c r="L10" s="126"/>
    </row>
    <row r="11" spans="1:15" ht="12.75" customHeight="1">
      <c r="A11" s="125"/>
      <c r="B11" s="125" t="s">
        <v>715</v>
      </c>
      <c r="C11" s="131"/>
      <c r="D11" s="131"/>
      <c r="E11" s="131"/>
      <c r="F11" s="126"/>
      <c r="G11" s="127"/>
      <c r="H11" s="127" t="s">
        <v>715</v>
      </c>
      <c r="I11" s="131"/>
      <c r="J11" s="131"/>
      <c r="K11" s="152"/>
      <c r="L11" s="126"/>
    </row>
    <row r="12" spans="1:15" ht="12.75" customHeight="1">
      <c r="A12" s="125"/>
      <c r="B12" s="125" t="s">
        <v>716</v>
      </c>
      <c r="C12" s="131"/>
      <c r="D12" s="131"/>
      <c r="E12" s="131"/>
      <c r="F12" s="126"/>
      <c r="G12" s="127"/>
      <c r="H12" s="127" t="s">
        <v>716</v>
      </c>
      <c r="I12" s="131"/>
      <c r="J12" s="131"/>
      <c r="K12" s="131"/>
      <c r="L12" s="126"/>
    </row>
    <row r="13" spans="1:15" ht="12.75" customHeight="1">
      <c r="A13" s="125"/>
      <c r="B13" s="125" t="s">
        <v>717</v>
      </c>
      <c r="C13" s="131"/>
      <c r="D13" s="131"/>
      <c r="E13" s="131"/>
      <c r="F13" s="126"/>
      <c r="G13" s="127"/>
      <c r="H13" s="127" t="s">
        <v>717</v>
      </c>
      <c r="I13" s="131"/>
      <c r="J13" s="131"/>
      <c r="K13" s="110" t="s">
        <v>16</v>
      </c>
      <c r="L13" s="126"/>
    </row>
    <row r="14" spans="1:15" ht="15" customHeight="1">
      <c r="A14" s="125"/>
      <c r="B14" s="125" t="s">
        <v>718</v>
      </c>
      <c r="C14" s="131"/>
      <c r="D14" s="131"/>
      <c r="E14" s="131"/>
      <c r="F14" s="126"/>
      <c r="G14" s="127"/>
      <c r="H14" s="127" t="s">
        <v>718</v>
      </c>
      <c r="I14" s="131"/>
      <c r="J14" s="131"/>
      <c r="K14" s="153">
        <f>Invoice!J14</f>
        <v>45132</v>
      </c>
      <c r="L14" s="126"/>
    </row>
    <row r="15" spans="1:15" ht="15" customHeight="1">
      <c r="A15" s="125"/>
      <c r="B15" s="6" t="s">
        <v>11</v>
      </c>
      <c r="C15" s="7"/>
      <c r="D15" s="7"/>
      <c r="E15" s="7"/>
      <c r="F15" s="8"/>
      <c r="G15" s="127"/>
      <c r="H15" s="9" t="s">
        <v>11</v>
      </c>
      <c r="I15" s="131"/>
      <c r="J15" s="131"/>
      <c r="K15" s="154"/>
      <c r="L15" s="126"/>
    </row>
    <row r="16" spans="1:15" ht="15" customHeight="1">
      <c r="A16" s="125"/>
      <c r="B16" s="131"/>
      <c r="C16" s="131"/>
      <c r="D16" s="131"/>
      <c r="E16" s="131"/>
      <c r="F16" s="131"/>
      <c r="G16" s="131"/>
      <c r="H16" s="131"/>
      <c r="I16" s="134" t="s">
        <v>147</v>
      </c>
      <c r="J16" s="134" t="s">
        <v>147</v>
      </c>
      <c r="K16" s="140">
        <v>39407</v>
      </c>
      <c r="L16" s="126"/>
    </row>
    <row r="17" spans="1:12" ht="20.25">
      <c r="A17" s="125"/>
      <c r="B17" s="131" t="s">
        <v>719</v>
      </c>
      <c r="C17" s="131"/>
      <c r="D17" s="131"/>
      <c r="E17" s="131"/>
      <c r="F17" s="131"/>
      <c r="G17" s="131"/>
      <c r="H17" s="165"/>
      <c r="I17" s="134" t="s">
        <v>148</v>
      </c>
      <c r="J17" s="134" t="s">
        <v>148</v>
      </c>
      <c r="K17" s="140" t="str">
        <f>IF(Invoice!J17&lt;&gt;"",Invoice!J17,"")</f>
        <v>Leo</v>
      </c>
      <c r="L17" s="126"/>
    </row>
    <row r="18" spans="1:12" ht="20.25">
      <c r="A18" s="125"/>
      <c r="B18" s="131" t="s">
        <v>720</v>
      </c>
      <c r="C18" s="131"/>
      <c r="D18" s="131"/>
      <c r="E18" s="131"/>
      <c r="F18" s="131"/>
      <c r="G18" s="131"/>
      <c r="H18" s="165" t="s">
        <v>767</v>
      </c>
      <c r="I18" s="133" t="s">
        <v>264</v>
      </c>
      <c r="J18" s="133" t="s">
        <v>264</v>
      </c>
      <c r="K18" s="115" t="s">
        <v>164</v>
      </c>
      <c r="L18" s="126"/>
    </row>
    <row r="19" spans="1:12" ht="30">
      <c r="A19" s="125"/>
      <c r="B19" s="131"/>
      <c r="C19" s="131"/>
      <c r="D19" s="131"/>
      <c r="E19" s="131"/>
      <c r="F19" s="131"/>
      <c r="G19" s="131"/>
      <c r="H19" s="144" t="s">
        <v>775</v>
      </c>
      <c r="I19" s="131"/>
      <c r="J19" s="131"/>
      <c r="K19" s="131"/>
      <c r="L19" s="126"/>
    </row>
    <row r="20" spans="1:12" ht="12.75" customHeight="1">
      <c r="A20" s="125"/>
      <c r="B20" s="111" t="s">
        <v>204</v>
      </c>
      <c r="C20" s="111" t="s">
        <v>205</v>
      </c>
      <c r="D20" s="111" t="s">
        <v>290</v>
      </c>
      <c r="E20" s="128" t="s">
        <v>206</v>
      </c>
      <c r="F20" s="155" t="s">
        <v>207</v>
      </c>
      <c r="G20" s="156"/>
      <c r="H20" s="111" t="s">
        <v>174</v>
      </c>
      <c r="I20" s="111" t="s">
        <v>208</v>
      </c>
      <c r="J20" s="111" t="s">
        <v>208</v>
      </c>
      <c r="K20" s="111" t="s">
        <v>26</v>
      </c>
      <c r="L20" s="126"/>
    </row>
    <row r="21" spans="1:12">
      <c r="A21" s="125"/>
      <c r="B21" s="118">
        <f>'Tax Invoice'!D18</f>
        <v>1</v>
      </c>
      <c r="C21" s="10" t="s">
        <v>721</v>
      </c>
      <c r="D21" s="10" t="s">
        <v>738</v>
      </c>
      <c r="E21" s="129" t="s">
        <v>782</v>
      </c>
      <c r="F21" s="159" t="s">
        <v>770</v>
      </c>
      <c r="G21" s="160"/>
      <c r="H21" s="11" t="s">
        <v>769</v>
      </c>
      <c r="I21" s="14">
        <f t="shared" ref="I21:I36" si="0">J21*$N$1</f>
        <v>1.8825000000000001</v>
      </c>
      <c r="J21" s="14">
        <v>7.53</v>
      </c>
      <c r="K21" s="120">
        <f t="shared" ref="K21:K36" si="1">I21*B21</f>
        <v>1.8825000000000001</v>
      </c>
      <c r="L21" s="126"/>
    </row>
    <row r="22" spans="1:12">
      <c r="A22" s="125"/>
      <c r="B22" s="118">
        <f>'Tax Invoice'!D19</f>
        <v>1</v>
      </c>
      <c r="C22" s="10" t="s">
        <v>721</v>
      </c>
      <c r="D22" s="10" t="s">
        <v>738</v>
      </c>
      <c r="E22" s="129" t="s">
        <v>782</v>
      </c>
      <c r="F22" s="159" t="s">
        <v>771</v>
      </c>
      <c r="G22" s="160"/>
      <c r="H22" s="164" t="s">
        <v>769</v>
      </c>
      <c r="I22" s="14">
        <f t="shared" si="0"/>
        <v>1.8825000000000001</v>
      </c>
      <c r="J22" s="14">
        <v>7.53</v>
      </c>
      <c r="K22" s="120">
        <f t="shared" si="1"/>
        <v>1.8825000000000001</v>
      </c>
      <c r="L22" s="126"/>
    </row>
    <row r="23" spans="1:12">
      <c r="A23" s="125"/>
      <c r="B23" s="118">
        <f>'Tax Invoice'!D20</f>
        <v>1</v>
      </c>
      <c r="C23" s="10" t="s">
        <v>723</v>
      </c>
      <c r="D23" s="10" t="s">
        <v>739</v>
      </c>
      <c r="E23" s="129" t="s">
        <v>782</v>
      </c>
      <c r="F23" s="159" t="s">
        <v>772</v>
      </c>
      <c r="G23" s="160"/>
      <c r="H23" s="11" t="s">
        <v>778</v>
      </c>
      <c r="I23" s="14">
        <f t="shared" si="0"/>
        <v>1.94</v>
      </c>
      <c r="J23" s="14">
        <v>7.76</v>
      </c>
      <c r="K23" s="120">
        <f t="shared" si="1"/>
        <v>1.94</v>
      </c>
      <c r="L23" s="126"/>
    </row>
    <row r="24" spans="1:12">
      <c r="A24" s="125"/>
      <c r="B24" s="118">
        <f>'Tax Invoice'!D21</f>
        <v>2</v>
      </c>
      <c r="C24" s="10" t="s">
        <v>723</v>
      </c>
      <c r="D24" s="10" t="s">
        <v>740</v>
      </c>
      <c r="E24" s="129" t="s">
        <v>783</v>
      </c>
      <c r="F24" s="159" t="s">
        <v>770</v>
      </c>
      <c r="G24" s="160"/>
      <c r="H24" s="11" t="s">
        <v>778</v>
      </c>
      <c r="I24" s="14">
        <f t="shared" si="0"/>
        <v>3.9</v>
      </c>
      <c r="J24" s="14">
        <v>15.6</v>
      </c>
      <c r="K24" s="120">
        <f t="shared" si="1"/>
        <v>7.8</v>
      </c>
      <c r="L24" s="126"/>
    </row>
    <row r="25" spans="1:12">
      <c r="A25" s="125"/>
      <c r="B25" s="118">
        <f>'Tax Invoice'!D22</f>
        <v>2</v>
      </c>
      <c r="C25" s="10" t="s">
        <v>723</v>
      </c>
      <c r="D25" s="10" t="s">
        <v>740</v>
      </c>
      <c r="E25" s="129" t="s">
        <v>783</v>
      </c>
      <c r="F25" s="159" t="s">
        <v>773</v>
      </c>
      <c r="G25" s="160"/>
      <c r="H25" s="11" t="s">
        <v>778</v>
      </c>
      <c r="I25" s="14">
        <f t="shared" si="0"/>
        <v>3.9</v>
      </c>
      <c r="J25" s="14">
        <v>15.6</v>
      </c>
      <c r="K25" s="120">
        <f t="shared" si="1"/>
        <v>7.8</v>
      </c>
      <c r="L25" s="126"/>
    </row>
    <row r="26" spans="1:12">
      <c r="A26" s="125"/>
      <c r="B26" s="118">
        <f>'Tax Invoice'!D23</f>
        <v>1</v>
      </c>
      <c r="C26" s="10" t="s">
        <v>725</v>
      </c>
      <c r="D26" s="10" t="s">
        <v>741</v>
      </c>
      <c r="E26" s="129" t="s">
        <v>783</v>
      </c>
      <c r="F26" s="159" t="s">
        <v>773</v>
      </c>
      <c r="G26" s="160"/>
      <c r="H26" s="11" t="s">
        <v>784</v>
      </c>
      <c r="I26" s="14">
        <f t="shared" si="0"/>
        <v>4.3075000000000001</v>
      </c>
      <c r="J26" s="14">
        <v>17.23</v>
      </c>
      <c r="K26" s="120">
        <f t="shared" si="1"/>
        <v>4.3075000000000001</v>
      </c>
      <c r="L26" s="126"/>
    </row>
    <row r="27" spans="1:12">
      <c r="A27" s="125"/>
      <c r="B27" s="118">
        <f>'Tax Invoice'!D24</f>
        <v>1</v>
      </c>
      <c r="C27" s="10" t="s">
        <v>725</v>
      </c>
      <c r="D27" s="10" t="s">
        <v>742</v>
      </c>
      <c r="E27" s="129" t="s">
        <v>785</v>
      </c>
      <c r="F27" s="159" t="s">
        <v>771</v>
      </c>
      <c r="G27" s="160"/>
      <c r="H27" s="164" t="s">
        <v>784</v>
      </c>
      <c r="I27" s="14">
        <f t="shared" si="0"/>
        <v>8.7874999999999996</v>
      </c>
      <c r="J27" s="14">
        <v>35.15</v>
      </c>
      <c r="K27" s="120">
        <f t="shared" si="1"/>
        <v>8.7874999999999996</v>
      </c>
      <c r="L27" s="126"/>
    </row>
    <row r="28" spans="1:12">
      <c r="A28" s="125"/>
      <c r="B28" s="118">
        <f>'Tax Invoice'!D25</f>
        <v>1</v>
      </c>
      <c r="C28" s="10" t="s">
        <v>728</v>
      </c>
      <c r="D28" s="10" t="s">
        <v>743</v>
      </c>
      <c r="E28" s="129" t="s">
        <v>782</v>
      </c>
      <c r="F28" s="159" t="s">
        <v>774</v>
      </c>
      <c r="G28" s="160"/>
      <c r="H28" s="11" t="s">
        <v>779</v>
      </c>
      <c r="I28" s="14">
        <f t="shared" si="0"/>
        <v>2.0274999999999999</v>
      </c>
      <c r="J28" s="14">
        <v>8.11</v>
      </c>
      <c r="K28" s="120">
        <f t="shared" si="1"/>
        <v>2.0274999999999999</v>
      </c>
      <c r="L28" s="126"/>
    </row>
    <row r="29" spans="1:12">
      <c r="A29" s="125"/>
      <c r="B29" s="118">
        <f>'Tax Invoice'!D26</f>
        <v>1</v>
      </c>
      <c r="C29" s="10" t="s">
        <v>730</v>
      </c>
      <c r="D29" s="10" t="s">
        <v>744</v>
      </c>
      <c r="E29" s="129" t="s">
        <v>785</v>
      </c>
      <c r="F29" s="159" t="s">
        <v>776</v>
      </c>
      <c r="G29" s="160"/>
      <c r="H29" s="11" t="s">
        <v>780</v>
      </c>
      <c r="I29" s="14">
        <f t="shared" si="0"/>
        <v>11.1625</v>
      </c>
      <c r="J29" s="14">
        <v>44.65</v>
      </c>
      <c r="K29" s="120">
        <f t="shared" si="1"/>
        <v>11.1625</v>
      </c>
      <c r="L29" s="126"/>
    </row>
    <row r="30" spans="1:12" ht="18" customHeight="1">
      <c r="A30" s="125"/>
      <c r="B30" s="118">
        <f>'Tax Invoice'!D27</f>
        <v>1</v>
      </c>
      <c r="C30" s="10" t="s">
        <v>731</v>
      </c>
      <c r="D30" s="10" t="s">
        <v>745</v>
      </c>
      <c r="E30" s="129" t="s">
        <v>785</v>
      </c>
      <c r="F30" s="159" t="s">
        <v>777</v>
      </c>
      <c r="G30" s="160"/>
      <c r="H30" s="11" t="s">
        <v>786</v>
      </c>
      <c r="I30" s="14">
        <f t="shared" si="0"/>
        <v>15</v>
      </c>
      <c r="J30" s="14">
        <v>60</v>
      </c>
      <c r="K30" s="120">
        <f t="shared" si="1"/>
        <v>15</v>
      </c>
      <c r="L30" s="126"/>
    </row>
    <row r="31" spans="1:12" ht="24">
      <c r="A31" s="125"/>
      <c r="B31" s="118">
        <f>'Tax Invoice'!D28</f>
        <v>15</v>
      </c>
      <c r="C31" s="10" t="s">
        <v>734</v>
      </c>
      <c r="D31" s="10" t="s">
        <v>746</v>
      </c>
      <c r="E31" s="129" t="s">
        <v>787</v>
      </c>
      <c r="F31" s="159"/>
      <c r="G31" s="160"/>
      <c r="H31" s="11" t="s">
        <v>793</v>
      </c>
      <c r="I31" s="14">
        <f t="shared" si="0"/>
        <v>0.34749999999999998</v>
      </c>
      <c r="J31" s="14">
        <v>1.39</v>
      </c>
      <c r="K31" s="120">
        <f t="shared" si="1"/>
        <v>5.2124999999999995</v>
      </c>
      <c r="L31" s="126"/>
    </row>
    <row r="32" spans="1:12" ht="24">
      <c r="A32" s="125"/>
      <c r="B32" s="118">
        <f>'Tax Invoice'!D29</f>
        <v>30</v>
      </c>
      <c r="C32" s="10" t="s">
        <v>734</v>
      </c>
      <c r="D32" s="10" t="s">
        <v>747</v>
      </c>
      <c r="E32" s="129" t="s">
        <v>789</v>
      </c>
      <c r="F32" s="159"/>
      <c r="G32" s="160"/>
      <c r="H32" s="11" t="s">
        <v>793</v>
      </c>
      <c r="I32" s="14">
        <f t="shared" si="0"/>
        <v>0.34749999999999998</v>
      </c>
      <c r="J32" s="14">
        <v>1.39</v>
      </c>
      <c r="K32" s="120">
        <f t="shared" si="1"/>
        <v>10.424999999999999</v>
      </c>
      <c r="L32" s="126"/>
    </row>
    <row r="33" spans="1:12" ht="24">
      <c r="A33" s="125"/>
      <c r="B33" s="118">
        <f>'Tax Invoice'!D30</f>
        <v>25</v>
      </c>
      <c r="C33" s="10" t="s">
        <v>734</v>
      </c>
      <c r="D33" s="10" t="s">
        <v>748</v>
      </c>
      <c r="E33" s="129" t="s">
        <v>788</v>
      </c>
      <c r="F33" s="159"/>
      <c r="G33" s="160"/>
      <c r="H33" s="11" t="s">
        <v>793</v>
      </c>
      <c r="I33" s="14">
        <f t="shared" si="0"/>
        <v>0.34749999999999998</v>
      </c>
      <c r="J33" s="14">
        <v>1.39</v>
      </c>
      <c r="K33" s="120">
        <f t="shared" si="1"/>
        <v>8.6875</v>
      </c>
      <c r="L33" s="126"/>
    </row>
    <row r="34" spans="1:12" ht="24">
      <c r="A34" s="125"/>
      <c r="B34" s="118">
        <f>'Tax Invoice'!D31</f>
        <v>12</v>
      </c>
      <c r="C34" s="10" t="s">
        <v>80</v>
      </c>
      <c r="D34" s="10" t="s">
        <v>80</v>
      </c>
      <c r="E34" s="129" t="s">
        <v>790</v>
      </c>
      <c r="F34" s="159"/>
      <c r="G34" s="160"/>
      <c r="H34" s="11" t="s">
        <v>781</v>
      </c>
      <c r="I34" s="14">
        <f t="shared" si="0"/>
        <v>0.185</v>
      </c>
      <c r="J34" s="14">
        <v>0.74</v>
      </c>
      <c r="K34" s="120">
        <f t="shared" si="1"/>
        <v>2.2199999999999998</v>
      </c>
      <c r="L34" s="126"/>
    </row>
    <row r="35" spans="1:12" ht="24">
      <c r="A35" s="125"/>
      <c r="B35" s="118">
        <f>'Tax Invoice'!D32</f>
        <v>12</v>
      </c>
      <c r="C35" s="10" t="s">
        <v>80</v>
      </c>
      <c r="D35" s="10" t="s">
        <v>80</v>
      </c>
      <c r="E35" s="129" t="s">
        <v>791</v>
      </c>
      <c r="F35" s="159"/>
      <c r="G35" s="160"/>
      <c r="H35" s="11" t="s">
        <v>781</v>
      </c>
      <c r="I35" s="14">
        <f t="shared" si="0"/>
        <v>0.185</v>
      </c>
      <c r="J35" s="14">
        <v>0.74</v>
      </c>
      <c r="K35" s="120">
        <f t="shared" si="1"/>
        <v>2.2199999999999998</v>
      </c>
      <c r="L35" s="126"/>
    </row>
    <row r="36" spans="1:12" ht="24">
      <c r="A36" s="125"/>
      <c r="B36" s="119">
        <f>'Tax Invoice'!D33</f>
        <v>24</v>
      </c>
      <c r="C36" s="12" t="s">
        <v>80</v>
      </c>
      <c r="D36" s="12" t="s">
        <v>80</v>
      </c>
      <c r="E36" s="130" t="s">
        <v>792</v>
      </c>
      <c r="F36" s="149"/>
      <c r="G36" s="150"/>
      <c r="H36" s="13" t="s">
        <v>781</v>
      </c>
      <c r="I36" s="15">
        <f t="shared" si="0"/>
        <v>0.185</v>
      </c>
      <c r="J36" s="15">
        <v>0.74</v>
      </c>
      <c r="K36" s="121">
        <f t="shared" si="1"/>
        <v>4.4399999999999995</v>
      </c>
      <c r="L36" s="126"/>
    </row>
    <row r="37" spans="1:12" ht="12.75" customHeight="1">
      <c r="A37" s="125"/>
      <c r="B37" s="163"/>
      <c r="C37" s="137"/>
      <c r="D37" s="137"/>
      <c r="E37" s="137"/>
      <c r="F37" s="137"/>
      <c r="G37" s="137"/>
      <c r="H37" s="137"/>
      <c r="I37" s="138" t="s">
        <v>261</v>
      </c>
      <c r="J37" s="138" t="s">
        <v>261</v>
      </c>
      <c r="K37" s="139">
        <f>SUM(K21:K36)</f>
        <v>95.794999999999987</v>
      </c>
      <c r="L37" s="126"/>
    </row>
    <row r="38" spans="1:12" ht="12.75" customHeight="1">
      <c r="A38" s="125"/>
      <c r="B38" s="163" t="s">
        <v>768</v>
      </c>
      <c r="C38" s="137"/>
      <c r="D38" s="137"/>
      <c r="F38" s="137"/>
      <c r="G38" s="137"/>
      <c r="H38" s="137"/>
      <c r="I38" s="138" t="s">
        <v>763</v>
      </c>
      <c r="J38" s="138" t="s">
        <v>190</v>
      </c>
      <c r="K38" s="139">
        <f>Invoice!J39</f>
        <v>0</v>
      </c>
      <c r="L38" s="126"/>
    </row>
    <row r="39" spans="1:12" ht="12.75" customHeight="1">
      <c r="A39" s="125"/>
      <c r="B39" s="137"/>
      <c r="C39" s="137"/>
      <c r="D39" s="137"/>
      <c r="E39" s="137"/>
      <c r="F39" s="137"/>
      <c r="G39" s="137"/>
      <c r="H39" s="137"/>
      <c r="I39" s="138" t="s">
        <v>263</v>
      </c>
      <c r="J39" s="138" t="s">
        <v>263</v>
      </c>
      <c r="K39" s="139">
        <f>SUM(K37:K38)</f>
        <v>95.794999999999987</v>
      </c>
      <c r="L39" s="126"/>
    </row>
    <row r="40" spans="1:12" ht="12.75" customHeight="1">
      <c r="A40" s="6"/>
      <c r="B40" s="7"/>
      <c r="C40" s="7"/>
      <c r="D40" s="7"/>
      <c r="E40" s="7"/>
      <c r="F40" s="7"/>
      <c r="G40" s="7"/>
      <c r="H40" s="7" t="s">
        <v>764</v>
      </c>
      <c r="I40" s="7"/>
      <c r="J40" s="7"/>
      <c r="K40" s="7"/>
      <c r="L40" s="8"/>
    </row>
  </sheetData>
  <mergeCells count="19">
    <mergeCell ref="F35:G35"/>
    <mergeCell ref="F36:G36"/>
    <mergeCell ref="F29:G29"/>
    <mergeCell ref="F30:G30"/>
    <mergeCell ref="F31:G31"/>
    <mergeCell ref="F32:G32"/>
    <mergeCell ref="F33:G33"/>
    <mergeCell ref="F34:G34"/>
    <mergeCell ref="F23:G23"/>
    <mergeCell ref="F24:G24"/>
    <mergeCell ref="F25:G25"/>
    <mergeCell ref="F26:G26"/>
    <mergeCell ref="F27:G27"/>
    <mergeCell ref="F28:G28"/>
    <mergeCell ref="K10:K11"/>
    <mergeCell ref="K14:K15"/>
    <mergeCell ref="F20:G20"/>
    <mergeCell ref="F21:G21"/>
    <mergeCell ref="F22:G22"/>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BB734-914C-43CB-B737-AA13E7D642DE}">
  <sheetPr>
    <tabColor rgb="FFFF0000"/>
  </sheetPr>
  <dimension ref="A1:O41"/>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6" width="9.5703125" customWidth="1"/>
    <col min="7"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383.17999999999995</v>
      </c>
      <c r="O2" t="s">
        <v>188</v>
      </c>
    </row>
    <row r="3" spans="1:15" ht="12.75" customHeight="1">
      <c r="A3" s="125"/>
      <c r="B3" s="132" t="s">
        <v>755</v>
      </c>
      <c r="C3" s="131"/>
      <c r="D3" s="131"/>
      <c r="E3" s="131"/>
      <c r="F3" s="131"/>
      <c r="G3" s="131"/>
      <c r="H3" s="131"/>
      <c r="I3" s="131"/>
      <c r="J3" s="131"/>
      <c r="K3" s="131"/>
      <c r="L3" s="126"/>
      <c r="N3">
        <v>383.17999999999995</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714</v>
      </c>
      <c r="C10" s="131"/>
      <c r="D10" s="131"/>
      <c r="E10" s="131"/>
      <c r="F10" s="126"/>
      <c r="G10" s="127"/>
      <c r="H10" s="127" t="s">
        <v>714</v>
      </c>
      <c r="I10" s="131"/>
      <c r="J10" s="131"/>
      <c r="K10" s="151">
        <f>IF(Invoice!J10&lt;&gt;"",Invoice!J10,"")</f>
        <v>50792</v>
      </c>
      <c r="L10" s="126"/>
    </row>
    <row r="11" spans="1:15" ht="12.75" customHeight="1">
      <c r="A11" s="125"/>
      <c r="B11" s="125" t="s">
        <v>715</v>
      </c>
      <c r="C11" s="131"/>
      <c r="D11" s="131"/>
      <c r="E11" s="131"/>
      <c r="F11" s="126"/>
      <c r="G11" s="127"/>
      <c r="H11" s="127" t="s">
        <v>715</v>
      </c>
      <c r="I11" s="131"/>
      <c r="J11" s="131"/>
      <c r="K11" s="152"/>
      <c r="L11" s="126"/>
    </row>
    <row r="12" spans="1:15" ht="12.75" customHeight="1">
      <c r="A12" s="125"/>
      <c r="B12" s="125" t="s">
        <v>716</v>
      </c>
      <c r="C12" s="131"/>
      <c r="D12" s="131"/>
      <c r="E12" s="131"/>
      <c r="F12" s="126"/>
      <c r="G12" s="127"/>
      <c r="H12" s="127" t="s">
        <v>716</v>
      </c>
      <c r="I12" s="131"/>
      <c r="J12" s="131"/>
      <c r="K12" s="131"/>
      <c r="L12" s="126"/>
    </row>
    <row r="13" spans="1:15" ht="12.75" customHeight="1">
      <c r="A13" s="125"/>
      <c r="B13" s="125" t="s">
        <v>717</v>
      </c>
      <c r="C13" s="131"/>
      <c r="D13" s="131"/>
      <c r="E13" s="131"/>
      <c r="F13" s="126"/>
      <c r="G13" s="127"/>
      <c r="H13" s="127" t="s">
        <v>717</v>
      </c>
      <c r="I13" s="131"/>
      <c r="J13" s="131"/>
      <c r="K13" s="110" t="s">
        <v>16</v>
      </c>
      <c r="L13" s="126"/>
    </row>
    <row r="14" spans="1:15" ht="15" customHeight="1">
      <c r="A14" s="125"/>
      <c r="B14" s="125" t="s">
        <v>718</v>
      </c>
      <c r="C14" s="131"/>
      <c r="D14" s="131"/>
      <c r="E14" s="131"/>
      <c r="F14" s="126"/>
      <c r="G14" s="127"/>
      <c r="H14" s="127" t="s">
        <v>718</v>
      </c>
      <c r="I14" s="131"/>
      <c r="J14" s="131"/>
      <c r="K14" s="153">
        <f>Invoice!J14</f>
        <v>45132</v>
      </c>
      <c r="L14" s="126"/>
    </row>
    <row r="15" spans="1:15" ht="15" customHeight="1">
      <c r="A15" s="125"/>
      <c r="B15" s="6" t="s">
        <v>11</v>
      </c>
      <c r="C15" s="7"/>
      <c r="D15" s="7"/>
      <c r="E15" s="7"/>
      <c r="F15" s="8"/>
      <c r="G15" s="127"/>
      <c r="H15" s="9" t="s">
        <v>11</v>
      </c>
      <c r="I15" s="131"/>
      <c r="J15" s="131"/>
      <c r="K15" s="154"/>
      <c r="L15" s="126"/>
    </row>
    <row r="16" spans="1:15" ht="15" customHeight="1">
      <c r="A16" s="125"/>
      <c r="B16" s="131"/>
      <c r="C16" s="131"/>
      <c r="D16" s="131"/>
      <c r="E16" s="131"/>
      <c r="F16" s="131"/>
      <c r="G16" s="131"/>
      <c r="H16" s="131"/>
      <c r="I16" s="134" t="s">
        <v>147</v>
      </c>
      <c r="J16" s="134" t="s">
        <v>147</v>
      </c>
      <c r="K16" s="140">
        <v>39407</v>
      </c>
      <c r="L16" s="126"/>
    </row>
    <row r="17" spans="1:12" ht="20.25">
      <c r="A17" s="125"/>
      <c r="B17" s="131" t="s">
        <v>719</v>
      </c>
      <c r="C17" s="131"/>
      <c r="D17" s="131"/>
      <c r="E17" s="131"/>
      <c r="F17" s="131"/>
      <c r="G17" s="131"/>
      <c r="H17" s="165"/>
      <c r="I17" s="134" t="s">
        <v>148</v>
      </c>
      <c r="J17" s="134" t="s">
        <v>148</v>
      </c>
      <c r="K17" s="140" t="str">
        <f>IF(Invoice!J17&lt;&gt;"",Invoice!J17,"")</f>
        <v>Leo</v>
      </c>
      <c r="L17" s="126"/>
    </row>
    <row r="18" spans="1:12" ht="20.25">
      <c r="A18" s="125"/>
      <c r="B18" s="131" t="s">
        <v>720</v>
      </c>
      <c r="C18" s="131"/>
      <c r="D18" s="131"/>
      <c r="E18" s="131"/>
      <c r="F18" s="131"/>
      <c r="G18" s="131"/>
      <c r="H18" s="165" t="s">
        <v>767</v>
      </c>
      <c r="I18" s="133" t="s">
        <v>264</v>
      </c>
      <c r="J18" s="133" t="s">
        <v>264</v>
      </c>
      <c r="K18" s="115" t="s">
        <v>164</v>
      </c>
      <c r="L18" s="126"/>
    </row>
    <row r="19" spans="1:12">
      <c r="A19" s="125"/>
      <c r="B19" s="131"/>
      <c r="C19" s="131"/>
      <c r="D19" s="131"/>
      <c r="E19" s="131"/>
      <c r="F19" s="131"/>
      <c r="G19" s="131"/>
      <c r="H19" s="144" t="s">
        <v>754</v>
      </c>
      <c r="I19" s="131"/>
      <c r="J19" s="131"/>
      <c r="K19" s="131"/>
      <c r="L19" s="126"/>
    </row>
    <row r="20" spans="1:12" ht="12.75" customHeight="1">
      <c r="A20" s="125"/>
      <c r="B20" s="111" t="s">
        <v>204</v>
      </c>
      <c r="C20" s="111" t="s">
        <v>205</v>
      </c>
      <c r="D20" s="111" t="s">
        <v>290</v>
      </c>
      <c r="E20" s="128" t="s">
        <v>206</v>
      </c>
      <c r="F20" s="155" t="s">
        <v>207</v>
      </c>
      <c r="G20" s="156"/>
      <c r="H20" s="111" t="s">
        <v>174</v>
      </c>
      <c r="I20" s="111" t="s">
        <v>208</v>
      </c>
      <c r="J20" s="111" t="s">
        <v>208</v>
      </c>
      <c r="K20" s="111" t="s">
        <v>26</v>
      </c>
      <c r="L20" s="126"/>
    </row>
    <row r="21" spans="1:12" s="142" customFormat="1">
      <c r="A21" s="147"/>
      <c r="B21" s="141"/>
      <c r="C21" s="141"/>
      <c r="D21" s="141"/>
      <c r="E21" s="146"/>
      <c r="F21" s="161"/>
      <c r="G21" s="162"/>
      <c r="H21" s="141" t="s">
        <v>752</v>
      </c>
      <c r="I21" s="141"/>
      <c r="J21" s="141"/>
      <c r="K21" s="141"/>
      <c r="L21" s="145"/>
    </row>
    <row r="22" spans="1:12" ht="24">
      <c r="A22" s="125"/>
      <c r="B22" s="118">
        <f>'Tax Invoice'!D18</f>
        <v>1</v>
      </c>
      <c r="C22" s="10" t="s">
        <v>721</v>
      </c>
      <c r="D22" s="10" t="s">
        <v>738</v>
      </c>
      <c r="E22" s="129" t="s">
        <v>213</v>
      </c>
      <c r="F22" s="159" t="s">
        <v>30</v>
      </c>
      <c r="G22" s="160"/>
      <c r="H22" s="11" t="s">
        <v>756</v>
      </c>
      <c r="I22" s="14">
        <f t="shared" ref="I22:I37" si="0">J22*$N$1</f>
        <v>1.8825000000000001</v>
      </c>
      <c r="J22" s="14">
        <v>7.53</v>
      </c>
      <c r="K22" s="120">
        <f t="shared" ref="K22:K37" si="1">I22*B22</f>
        <v>1.8825000000000001</v>
      </c>
      <c r="L22" s="126"/>
    </row>
    <row r="23" spans="1:12" ht="24">
      <c r="A23" s="125"/>
      <c r="B23" s="118">
        <f>'Tax Invoice'!D19</f>
        <v>1</v>
      </c>
      <c r="C23" s="10" t="s">
        <v>721</v>
      </c>
      <c r="D23" s="10" t="s">
        <v>738</v>
      </c>
      <c r="E23" s="129" t="s">
        <v>213</v>
      </c>
      <c r="F23" s="159" t="s">
        <v>32</v>
      </c>
      <c r="G23" s="160"/>
      <c r="H23" s="11" t="s">
        <v>756</v>
      </c>
      <c r="I23" s="14">
        <f t="shared" si="0"/>
        <v>1.8825000000000001</v>
      </c>
      <c r="J23" s="14">
        <v>7.53</v>
      </c>
      <c r="K23" s="120">
        <f t="shared" si="1"/>
        <v>1.8825000000000001</v>
      </c>
      <c r="L23" s="126"/>
    </row>
    <row r="24" spans="1:12" ht="24">
      <c r="A24" s="125"/>
      <c r="B24" s="118">
        <f>'Tax Invoice'!D20</f>
        <v>1</v>
      </c>
      <c r="C24" s="10" t="s">
        <v>723</v>
      </c>
      <c r="D24" s="10" t="s">
        <v>739</v>
      </c>
      <c r="E24" s="129" t="s">
        <v>213</v>
      </c>
      <c r="F24" s="159" t="s">
        <v>28</v>
      </c>
      <c r="G24" s="160"/>
      <c r="H24" s="11" t="s">
        <v>757</v>
      </c>
      <c r="I24" s="14">
        <f t="shared" si="0"/>
        <v>1.94</v>
      </c>
      <c r="J24" s="14">
        <v>7.76</v>
      </c>
      <c r="K24" s="120">
        <f t="shared" si="1"/>
        <v>1.94</v>
      </c>
      <c r="L24" s="126"/>
    </row>
    <row r="25" spans="1:12" ht="24">
      <c r="A25" s="125"/>
      <c r="B25" s="118">
        <f>'Tax Invoice'!D21</f>
        <v>2</v>
      </c>
      <c r="C25" s="10" t="s">
        <v>723</v>
      </c>
      <c r="D25" s="10" t="s">
        <v>740</v>
      </c>
      <c r="E25" s="129" t="s">
        <v>248</v>
      </c>
      <c r="F25" s="159" t="s">
        <v>30</v>
      </c>
      <c r="G25" s="160"/>
      <c r="H25" s="11" t="s">
        <v>757</v>
      </c>
      <c r="I25" s="14">
        <f t="shared" si="0"/>
        <v>3.9</v>
      </c>
      <c r="J25" s="14">
        <v>15.6</v>
      </c>
      <c r="K25" s="120">
        <f t="shared" si="1"/>
        <v>7.8</v>
      </c>
      <c r="L25" s="126"/>
    </row>
    <row r="26" spans="1:12" ht="24">
      <c r="A26" s="125"/>
      <c r="B26" s="118">
        <f>'Tax Invoice'!D22</f>
        <v>2</v>
      </c>
      <c r="C26" s="10" t="s">
        <v>723</v>
      </c>
      <c r="D26" s="10" t="s">
        <v>740</v>
      </c>
      <c r="E26" s="129" t="s">
        <v>248</v>
      </c>
      <c r="F26" s="159" t="s">
        <v>31</v>
      </c>
      <c r="G26" s="160"/>
      <c r="H26" s="11" t="s">
        <v>757</v>
      </c>
      <c r="I26" s="14">
        <f t="shared" si="0"/>
        <v>3.9</v>
      </c>
      <c r="J26" s="14">
        <v>15.6</v>
      </c>
      <c r="K26" s="120">
        <f t="shared" si="1"/>
        <v>7.8</v>
      </c>
      <c r="L26" s="126"/>
    </row>
    <row r="27" spans="1:12" ht="24">
      <c r="A27" s="125"/>
      <c r="B27" s="118">
        <f>'Tax Invoice'!D23</f>
        <v>1</v>
      </c>
      <c r="C27" s="10" t="s">
        <v>725</v>
      </c>
      <c r="D27" s="10" t="s">
        <v>741</v>
      </c>
      <c r="E27" s="129" t="s">
        <v>248</v>
      </c>
      <c r="F27" s="159" t="s">
        <v>31</v>
      </c>
      <c r="G27" s="160"/>
      <c r="H27" s="11" t="s">
        <v>758</v>
      </c>
      <c r="I27" s="14">
        <f t="shared" si="0"/>
        <v>4.3075000000000001</v>
      </c>
      <c r="J27" s="14">
        <v>17.23</v>
      </c>
      <c r="K27" s="120">
        <f t="shared" si="1"/>
        <v>4.3075000000000001</v>
      </c>
      <c r="L27" s="126"/>
    </row>
    <row r="28" spans="1:12" ht="24">
      <c r="A28" s="125"/>
      <c r="B28" s="118">
        <f>'Tax Invoice'!D24</f>
        <v>1</v>
      </c>
      <c r="C28" s="10" t="s">
        <v>725</v>
      </c>
      <c r="D28" s="10" t="s">
        <v>742</v>
      </c>
      <c r="E28" s="129" t="s">
        <v>727</v>
      </c>
      <c r="F28" s="159" t="s">
        <v>32</v>
      </c>
      <c r="G28" s="160"/>
      <c r="H28" s="11" t="s">
        <v>758</v>
      </c>
      <c r="I28" s="14">
        <f t="shared" si="0"/>
        <v>8.7874999999999996</v>
      </c>
      <c r="J28" s="14">
        <v>35.15</v>
      </c>
      <c r="K28" s="120">
        <f t="shared" si="1"/>
        <v>8.7874999999999996</v>
      </c>
      <c r="L28" s="126"/>
    </row>
    <row r="29" spans="1:12" ht="24">
      <c r="A29" s="125"/>
      <c r="B29" s="118">
        <f>'Tax Invoice'!D25</f>
        <v>1</v>
      </c>
      <c r="C29" s="10" t="s">
        <v>728</v>
      </c>
      <c r="D29" s="10" t="s">
        <v>743</v>
      </c>
      <c r="E29" s="129" t="s">
        <v>213</v>
      </c>
      <c r="F29" s="159" t="s">
        <v>34</v>
      </c>
      <c r="G29" s="160"/>
      <c r="H29" s="11" t="s">
        <v>759</v>
      </c>
      <c r="I29" s="14">
        <f t="shared" si="0"/>
        <v>2.0274999999999999</v>
      </c>
      <c r="J29" s="14">
        <v>8.11</v>
      </c>
      <c r="K29" s="120">
        <f t="shared" si="1"/>
        <v>2.0274999999999999</v>
      </c>
      <c r="L29" s="126"/>
    </row>
    <row r="30" spans="1:12" ht="24">
      <c r="A30" s="125"/>
      <c r="B30" s="118">
        <f>'Tax Invoice'!D26</f>
        <v>1</v>
      </c>
      <c r="C30" s="10" t="s">
        <v>730</v>
      </c>
      <c r="D30" s="10" t="s">
        <v>744</v>
      </c>
      <c r="E30" s="129" t="s">
        <v>727</v>
      </c>
      <c r="F30" s="159" t="s">
        <v>216</v>
      </c>
      <c r="G30" s="160"/>
      <c r="H30" s="11" t="s">
        <v>760</v>
      </c>
      <c r="I30" s="14">
        <f t="shared" si="0"/>
        <v>11.1625</v>
      </c>
      <c r="J30" s="14">
        <v>44.65</v>
      </c>
      <c r="K30" s="120">
        <f t="shared" si="1"/>
        <v>11.1625</v>
      </c>
      <c r="L30" s="126"/>
    </row>
    <row r="31" spans="1:12" ht="35.25" customHeight="1">
      <c r="A31" s="125"/>
      <c r="B31" s="118">
        <f>'Tax Invoice'!D27</f>
        <v>1</v>
      </c>
      <c r="C31" s="10" t="s">
        <v>731</v>
      </c>
      <c r="D31" s="10" t="s">
        <v>745</v>
      </c>
      <c r="E31" s="129" t="s">
        <v>732</v>
      </c>
      <c r="F31" s="159" t="s">
        <v>279</v>
      </c>
      <c r="G31" s="160"/>
      <c r="H31" s="11" t="s">
        <v>765</v>
      </c>
      <c r="I31" s="14">
        <f t="shared" si="0"/>
        <v>15</v>
      </c>
      <c r="J31" s="14">
        <v>60</v>
      </c>
      <c r="K31" s="120">
        <f t="shared" si="1"/>
        <v>15</v>
      </c>
      <c r="L31" s="126"/>
    </row>
    <row r="32" spans="1:12" ht="13.5" customHeight="1">
      <c r="A32" s="125"/>
      <c r="B32" s="118">
        <f>'Tax Invoice'!D28</f>
        <v>15</v>
      </c>
      <c r="C32" s="10" t="s">
        <v>734</v>
      </c>
      <c r="D32" s="10" t="s">
        <v>746</v>
      </c>
      <c r="E32" s="129" t="s">
        <v>735</v>
      </c>
      <c r="F32" s="159"/>
      <c r="G32" s="160"/>
      <c r="H32" s="11" t="s">
        <v>761</v>
      </c>
      <c r="I32" s="14">
        <f t="shared" si="0"/>
        <v>0.34749999999999998</v>
      </c>
      <c r="J32" s="14">
        <v>1.39</v>
      </c>
      <c r="K32" s="120">
        <f t="shared" si="1"/>
        <v>5.2124999999999995</v>
      </c>
      <c r="L32" s="126"/>
    </row>
    <row r="33" spans="1:12" ht="13.5" customHeight="1">
      <c r="A33" s="125"/>
      <c r="B33" s="118">
        <f>'Tax Invoice'!D29</f>
        <v>30</v>
      </c>
      <c r="C33" s="10" t="s">
        <v>734</v>
      </c>
      <c r="D33" s="10" t="s">
        <v>747</v>
      </c>
      <c r="E33" s="129" t="s">
        <v>620</v>
      </c>
      <c r="F33" s="159"/>
      <c r="G33" s="160"/>
      <c r="H33" s="11" t="s">
        <v>761</v>
      </c>
      <c r="I33" s="14">
        <f t="shared" si="0"/>
        <v>0.34749999999999998</v>
      </c>
      <c r="J33" s="14">
        <v>1.39</v>
      </c>
      <c r="K33" s="120">
        <f t="shared" si="1"/>
        <v>10.424999999999999</v>
      </c>
      <c r="L33" s="126"/>
    </row>
    <row r="34" spans="1:12" ht="13.5" customHeight="1">
      <c r="A34" s="125"/>
      <c r="B34" s="118">
        <f>'Tax Invoice'!D30</f>
        <v>25</v>
      </c>
      <c r="C34" s="10" t="s">
        <v>734</v>
      </c>
      <c r="D34" s="10" t="s">
        <v>748</v>
      </c>
      <c r="E34" s="129" t="s">
        <v>737</v>
      </c>
      <c r="F34" s="159"/>
      <c r="G34" s="160"/>
      <c r="H34" s="11" t="s">
        <v>761</v>
      </c>
      <c r="I34" s="14">
        <f t="shared" si="0"/>
        <v>0.34749999999999998</v>
      </c>
      <c r="J34" s="14">
        <v>1.39</v>
      </c>
      <c r="K34" s="120">
        <f t="shared" si="1"/>
        <v>8.6875</v>
      </c>
      <c r="L34" s="126"/>
    </row>
    <row r="35" spans="1:12">
      <c r="A35" s="125"/>
      <c r="B35" s="118">
        <f>'Tax Invoice'!D31</f>
        <v>12</v>
      </c>
      <c r="C35" s="10" t="s">
        <v>80</v>
      </c>
      <c r="D35" s="10" t="s">
        <v>80</v>
      </c>
      <c r="E35" s="129" t="s">
        <v>28</v>
      </c>
      <c r="F35" s="159"/>
      <c r="G35" s="160"/>
      <c r="H35" s="11" t="s">
        <v>762</v>
      </c>
      <c r="I35" s="14">
        <f t="shared" si="0"/>
        <v>0.185</v>
      </c>
      <c r="J35" s="14">
        <v>0.74</v>
      </c>
      <c r="K35" s="120">
        <f t="shared" si="1"/>
        <v>2.2199999999999998</v>
      </c>
      <c r="L35" s="126"/>
    </row>
    <row r="36" spans="1:12">
      <c r="A36" s="125"/>
      <c r="B36" s="118">
        <f>'Tax Invoice'!D32</f>
        <v>12</v>
      </c>
      <c r="C36" s="10" t="s">
        <v>80</v>
      </c>
      <c r="D36" s="10" t="s">
        <v>80</v>
      </c>
      <c r="E36" s="129" t="s">
        <v>30</v>
      </c>
      <c r="F36" s="159"/>
      <c r="G36" s="160"/>
      <c r="H36" s="11" t="s">
        <v>762</v>
      </c>
      <c r="I36" s="14">
        <f t="shared" si="0"/>
        <v>0.185</v>
      </c>
      <c r="J36" s="14">
        <v>0.74</v>
      </c>
      <c r="K36" s="120">
        <f t="shared" si="1"/>
        <v>2.2199999999999998</v>
      </c>
      <c r="L36" s="126"/>
    </row>
    <row r="37" spans="1:12">
      <c r="A37" s="125"/>
      <c r="B37" s="119">
        <f>'Tax Invoice'!D33</f>
        <v>24</v>
      </c>
      <c r="C37" s="12" t="s">
        <v>80</v>
      </c>
      <c r="D37" s="12" t="s">
        <v>80</v>
      </c>
      <c r="E37" s="130" t="s">
        <v>31</v>
      </c>
      <c r="F37" s="149"/>
      <c r="G37" s="150"/>
      <c r="H37" s="13" t="s">
        <v>762</v>
      </c>
      <c r="I37" s="15">
        <f t="shared" si="0"/>
        <v>0.185</v>
      </c>
      <c r="J37" s="15">
        <v>0.74</v>
      </c>
      <c r="K37" s="121">
        <f t="shared" si="1"/>
        <v>4.4399999999999995</v>
      </c>
      <c r="L37" s="126"/>
    </row>
    <row r="38" spans="1:12" ht="12.75" customHeight="1">
      <c r="A38" s="125"/>
      <c r="B38" s="137"/>
      <c r="C38" s="137"/>
      <c r="D38" s="137"/>
      <c r="E38" s="137"/>
      <c r="F38" s="137"/>
      <c r="G38" s="137"/>
      <c r="H38" s="137"/>
      <c r="I38" s="138" t="s">
        <v>261</v>
      </c>
      <c r="J38" s="138" t="s">
        <v>261</v>
      </c>
      <c r="K38" s="139">
        <f>SUM(K22:K37)</f>
        <v>95.794999999999987</v>
      </c>
      <c r="L38" s="126"/>
    </row>
    <row r="39" spans="1:12" ht="12.75" customHeight="1">
      <c r="A39" s="125"/>
      <c r="B39" s="163" t="s">
        <v>768</v>
      </c>
      <c r="C39" s="137"/>
      <c r="D39" s="137"/>
      <c r="E39" s="137"/>
      <c r="F39" s="137"/>
      <c r="G39" s="137"/>
      <c r="H39" s="137"/>
      <c r="I39" s="138" t="s">
        <v>763</v>
      </c>
      <c r="J39" s="138" t="s">
        <v>190</v>
      </c>
      <c r="K39" s="139">
        <f>Invoice!J39</f>
        <v>0</v>
      </c>
      <c r="L39" s="126"/>
    </row>
    <row r="40" spans="1:12" ht="12.75" customHeight="1">
      <c r="A40" s="125"/>
      <c r="B40" s="137"/>
      <c r="C40" s="137"/>
      <c r="D40" s="137"/>
      <c r="E40" s="137"/>
      <c r="F40" s="137"/>
      <c r="G40" s="137"/>
      <c r="H40" s="137"/>
      <c r="I40" s="138" t="s">
        <v>263</v>
      </c>
      <c r="J40" s="138" t="s">
        <v>263</v>
      </c>
      <c r="K40" s="139">
        <f>SUM(K38:K39)</f>
        <v>95.794999999999987</v>
      </c>
      <c r="L40" s="126"/>
    </row>
    <row r="41" spans="1:12" ht="12.75" customHeight="1">
      <c r="A41" s="6"/>
      <c r="B41" s="7"/>
      <c r="C41" s="7"/>
      <c r="D41" s="7"/>
      <c r="E41" s="7"/>
      <c r="F41" s="7"/>
      <c r="G41" s="7"/>
      <c r="H41" s="7" t="s">
        <v>764</v>
      </c>
      <c r="I41" s="7"/>
      <c r="J41" s="7"/>
      <c r="K41" s="7"/>
      <c r="L41" s="8"/>
    </row>
  </sheetData>
  <mergeCells count="20">
    <mergeCell ref="F36:G36"/>
    <mergeCell ref="F37:G37"/>
    <mergeCell ref="F30:G30"/>
    <mergeCell ref="F31:G31"/>
    <mergeCell ref="F32:G32"/>
    <mergeCell ref="F33:G33"/>
    <mergeCell ref="F34:G34"/>
    <mergeCell ref="F35:G35"/>
    <mergeCell ref="F24:G24"/>
    <mergeCell ref="F25:G25"/>
    <mergeCell ref="F26:G26"/>
    <mergeCell ref="F27:G27"/>
    <mergeCell ref="F28:G28"/>
    <mergeCell ref="F29:G29"/>
    <mergeCell ref="K10:K11"/>
    <mergeCell ref="K14:K15"/>
    <mergeCell ref="F20:G20"/>
    <mergeCell ref="F21:G21"/>
    <mergeCell ref="F22:G22"/>
    <mergeCell ref="F23:G23"/>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
  <sheetViews>
    <sheetView workbookViewId="0">
      <selection activeCell="A5" sqref="A5"/>
    </sheetView>
  </sheetViews>
  <sheetFormatPr defaultRowHeight="15"/>
  <sheetData>
    <row r="1" spans="1:1">
      <c r="A1" s="2" t="s">
        <v>738</v>
      </c>
    </row>
    <row r="2" spans="1:1">
      <c r="A2" s="2" t="s">
        <v>738</v>
      </c>
    </row>
    <row r="3" spans="1:1">
      <c r="A3" s="2" t="s">
        <v>739</v>
      </c>
    </row>
    <row r="4" spans="1:1">
      <c r="A4" s="2" t="s">
        <v>740</v>
      </c>
    </row>
    <row r="5" spans="1:1">
      <c r="A5" s="2" t="s">
        <v>740</v>
      </c>
    </row>
    <row r="6" spans="1:1">
      <c r="A6" s="2" t="s">
        <v>741</v>
      </c>
    </row>
    <row r="7" spans="1:1">
      <c r="A7" s="2" t="s">
        <v>742</v>
      </c>
    </row>
    <row r="8" spans="1:1">
      <c r="A8" s="2" t="s">
        <v>743</v>
      </c>
    </row>
    <row r="9" spans="1:1">
      <c r="A9" s="2" t="s">
        <v>744</v>
      </c>
    </row>
    <row r="10" spans="1:1">
      <c r="A10" s="2" t="s">
        <v>745</v>
      </c>
    </row>
    <row r="11" spans="1:1">
      <c r="A11" s="2" t="s">
        <v>746</v>
      </c>
    </row>
    <row r="12" spans="1:1">
      <c r="A12" s="2" t="s">
        <v>747</v>
      </c>
    </row>
    <row r="13" spans="1:1">
      <c r="A13" s="2" t="s">
        <v>748</v>
      </c>
    </row>
    <row r="14" spans="1:1">
      <c r="A14" s="2" t="s">
        <v>80</v>
      </c>
    </row>
    <row r="15" spans="1:1">
      <c r="A15" s="2" t="s">
        <v>80</v>
      </c>
    </row>
    <row r="16" spans="1:1">
      <c r="A16" s="2" t="s">
        <v>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Control</vt:lpstr>
      <vt:lpstr>Invoice</vt:lpstr>
      <vt:lpstr>Copy paste to Here</vt:lpstr>
      <vt:lpstr>Shipping Invoice</vt:lpstr>
      <vt:lpstr>Tax Invoice</vt:lpstr>
      <vt:lpstr>Shiping-RETURN (TH)</vt:lpstr>
      <vt:lpstr>Shiping-RETURN (EN)</vt:lpstr>
      <vt:lpstr>Old Code</vt:lpstr>
      <vt:lpstr>Just data</vt:lpstr>
      <vt:lpstr>Just data 2</vt:lpstr>
      <vt:lpstr>Just Data 3</vt:lpstr>
      <vt:lpstr>Control!Print_Area</vt:lpstr>
      <vt:lpstr>Invoice!Print_Area</vt:lpstr>
      <vt:lpstr>'Shiping-RETURN (EN)'!Print_Area</vt:lpstr>
      <vt:lpstr>'Shiping-RETURN (TH)'!Print_Area</vt:lpstr>
      <vt:lpstr>'Shipping Invoice'!Print_Area</vt:lpstr>
      <vt:lpstr>'Tax Invoice'!Print_Area</vt:lpstr>
      <vt:lpstr>Invoice!Print_Titles</vt:lpstr>
      <vt:lpstr>'Shiping-RETURN (EN)'!Print_Titles</vt:lpstr>
      <vt:lpstr>'Shiping-RETURN (TH)'!Print_Titles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2023-09-25T09:51:49Z</cp:lastPrinted>
  <dcterms:created xsi:type="dcterms:W3CDTF">2009-06-02T18:56:54Z</dcterms:created>
  <dcterms:modified xsi:type="dcterms:W3CDTF">2023-09-25T09:51:56Z</dcterms:modified>
</cp:coreProperties>
</file>