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A76CC45-12D8-45D3-8D79-C23108280512}"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Invoice!$A$1:$K$39</definedName>
    <definedName name="_xlnm.Print_Area" localSheetId="2">'Shipping Invoice'!$A$1:$L$33</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1" i="7" l="1"/>
  <c r="E24" i="6"/>
  <c r="E22" i="6"/>
  <c r="K14" i="7"/>
  <c r="K17" i="7"/>
  <c r="K10" i="7"/>
  <c r="B25" i="7"/>
  <c r="I25" i="7"/>
  <c r="I24" i="7"/>
  <c r="N1" i="7"/>
  <c r="I28" i="7" s="1"/>
  <c r="N1" i="6"/>
  <c r="E23" i="6" s="1"/>
  <c r="F1002" i="6"/>
  <c r="F1001" i="6"/>
  <c r="D24" i="6"/>
  <c r="B28" i="7" s="1"/>
  <c r="D23" i="6"/>
  <c r="B27" i="7" s="1"/>
  <c r="D22" i="6"/>
  <c r="B26" i="7" s="1"/>
  <c r="D21" i="6"/>
  <c r="D20" i="6"/>
  <c r="B24" i="7" s="1"/>
  <c r="D19" i="6"/>
  <c r="B23" i="7" s="1"/>
  <c r="D18" i="6"/>
  <c r="B22" i="7" s="1"/>
  <c r="I28" i="5"/>
  <c r="I27" i="5"/>
  <c r="I26" i="5"/>
  <c r="I25" i="5"/>
  <c r="I24" i="5"/>
  <c r="I23" i="5"/>
  <c r="I22" i="5"/>
  <c r="J28" i="2"/>
  <c r="J27" i="2"/>
  <c r="J26" i="2"/>
  <c r="J25" i="2"/>
  <c r="J24" i="2"/>
  <c r="J23" i="2"/>
  <c r="J22" i="2"/>
  <c r="A1007" i="6"/>
  <c r="A1006" i="6"/>
  <c r="A1005" i="6"/>
  <c r="F1004" i="6"/>
  <c r="A1004" i="6"/>
  <c r="A1003" i="6"/>
  <c r="A1002" i="6"/>
  <c r="A1001" i="6"/>
  <c r="J29" i="2" l="1"/>
  <c r="J32" i="2" s="1"/>
  <c r="I22" i="7"/>
  <c r="K25" i="7"/>
  <c r="I26" i="7"/>
  <c r="I23" i="7"/>
  <c r="K23" i="7" s="1"/>
  <c r="I27" i="7"/>
  <c r="K27" i="7" s="1"/>
  <c r="K24" i="7"/>
  <c r="K28" i="7"/>
  <c r="K26" i="7"/>
  <c r="E18" i="6"/>
  <c r="E19" i="6"/>
  <c r="E20" i="6"/>
  <c r="E21" i="6"/>
  <c r="B29" i="7"/>
  <c r="K22" i="7"/>
  <c r="M11" i="6"/>
  <c r="I35" i="2" s="1"/>
  <c r="K29" i="7" l="1"/>
  <c r="K32" i="7" s="1"/>
  <c r="I37" i="2"/>
  <c r="I36"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<sst xmlns="http://schemas.openxmlformats.org/spreadsheetml/2006/main" count="1977" uniqueCount="737">
  <si>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</si>
  <si>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</si>
  <si>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</si>
  <si>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</si>
  <si>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</si>
  <si>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</si>
  <si>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</si>
  <si>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</si>
  <si>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</si>
  <si>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</si>
  <si>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</si>
  <si>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</si>
  <si>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</si>
  <si>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</si>
  <si>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</si>
  <si>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</si>
  <si>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</si>
  <si>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</si>
  <si>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</si>
  <si>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</si>
  <si>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</si>
  <si>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</si>
  <si>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</si>
  <si>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</si>
  <si>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</si>
  <si>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</si>
  <si>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</si>
  <si>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</si>
  <si>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</si>
  <si>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</si>
  <si>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</si>
  <si>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</si>
  <si>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</si>
  <si>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</si>
  <si>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</si>
  <si>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</si>
  <si>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</si>
  <si>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</si>
  <si>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</si>
  <si>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</si>
  <si>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</si>
  <si>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</si>
  <si>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</si>
  <si>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</si>
  <si>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</si>
  <si>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</si>
  <si>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</si>
  <si>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</si>
  <si>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</si>
  <si>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</si>
  <si>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</si>
  <si>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</si>
  <si>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</si>
  <si>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</si>
  <si>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</si>
  <si>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</si>
  <si>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</si>
  <si>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</si>
  <si>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</si>
  <si>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</si>
  <si>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</si>
  <si>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</si>
  <si>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</si>
  <si>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</si>
  <si>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</si>
  <si>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</si>
  <si>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</si>
  <si>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</si>
  <si>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</si>
  <si>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</si>
  <si>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</si>
  <si>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</si>
  <si>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</si>
  <si>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</si>
  <si>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</si>
  <si>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</si>
  <si>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</si>
  <si>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</si>
  <si>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</si>
  <si>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</si>
  <si>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</si>
  <si>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</si>
  <si>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</si>
  <si>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</si>
  <si>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</si>
  <si>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</si>
  <si>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</si>
  <si>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</si>
  <si>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</si>
  <si>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</si>
  <si>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</si>
  <si>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</si>
  <si>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</si>
  <si>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</si>
  <si>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</si>
  <si>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</si>
  <si>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</si>
  <si>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</si>
  <si>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</si>
  <si>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</si>
  <si>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</si>
  <si>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</si>
  <si>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</si>
  <si>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</si>
  <si>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</si>
  <si>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</si>
  <si>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</si>
  <si>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</si>
  <si>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</si>
  <si>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</si>
  <si>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</si>
  <si>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</si>
  <si>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</si>
  <si>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</si>
  <si>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</si>
  <si>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</si>
  <si>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</si>
  <si>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</si>
  <si>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</si>
  <si>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</si>
  <si>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</si>
  <si>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</si>
  <si>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</si>
  <si>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</si>
  <si>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</si>
  <si>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</si>
  <si>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</si>
  <si>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</si>
  <si>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</si>
  <si>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</si>
  <si>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</si>
  <si>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</si>
  <si>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</si>
  <si>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</si>
  <si>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</si>
  <si>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</si>
  <si>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</si>
  <si>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</si>
  <si>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</si>
  <si>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</si>
  <si>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</si>
  <si>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</si>
  <si>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</si>
  <si>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</si>
  <si>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</si>
  <si>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</si>
  <si>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</si>
  <si>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</si>
  <si>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</si>
  <si>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</si>
  <si>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</si>
  <si>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</si>
  <si>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</si>
  <si>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</si>
  <si>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</si>
  <si>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</si>
  <si>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</si>
  <si>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</si>
  <si>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</si>
  <si>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</si>
  <si>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</si>
  <si>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</si>
  <si>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</si>
  <si>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</si>
  <si>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</si>
  <si>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</si>
  <si>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</si>
  <si>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</si>
  <si>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</si>
  <si>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</si>
  <si>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</si>
  <si>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</si>
  <si>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</si>
  <si>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</si>
  <si>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</si>
  <si>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</si>
  <si>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</si>
  <si>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</si>
  <si>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</si>
  <si>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</si>
  <si>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</si>
  <si>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</si>
  <si>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</si>
  <si>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</si>
  <si>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</si>
  <si>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</si>
  <si>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</si>
  <si>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</si>
  <si>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</si>
  <si>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</si>
  <si>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</si>
  <si>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</si>
  <si>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</si>
  <si>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</si>
  <si>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</si>
  <si>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</si>
  <si>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</si>
  <si>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</si>
  <si>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</si>
  <si>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</si>
  <si>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</si>
  <si>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</si>
  <si>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</si>
  <si>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</si>
  <si>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</si>
  <si>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</si>
  <si>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</si>
  <si>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</si>
  <si>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</si>
  <si>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</si>
  <si>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</si>
  <si>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</si>
  <si>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</si>
  <si>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</si>
  <si>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</si>
  <si>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</si>
  <si>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</si>
  <si>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</si>
  <si>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</si>
  <si>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</si>
  <si>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</si>
  <si>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</si>
  <si>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</si>
  <si>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</si>
  <si>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</si>
  <si>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</si>
  <si>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</si>
  <si>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</si>
  <si>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</si>
  <si>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</si>
  <si>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</si>
  <si>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</si>
  <si>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</si>
  <si>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</si>
  <si>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</si>
  <si>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</si>
  <si>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</si>
  <si>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</si>
  <si>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</si>
  <si>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</si>
  <si>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</si>
  <si>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</si>
  <si>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</si>
  <si>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</si>
  <si>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</si>
  <si>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</si>
  <si>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</si>
  <si>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</si>
  <si>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</si>
  <si>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</si>
  <si>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</si>
  <si>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</si>
  <si>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</si>
  <si>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</si>
  <si>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</si>
  <si>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</si>
  <si>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</si>
  <si>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</si>
  <si>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</si>
  <si>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</si>
  <si>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</si>
  <si>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</si>
  <si>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</si>
  <si>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</si>
  <si>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</si>
  <si>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</si>
  <si>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</si>
  <si>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</si>
  <si>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</si>
  <si>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</si>
  <si>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</si>
  <si>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</si>
  <si>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</si>
  <si>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</si>
  <si>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</si>
  <si>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</si>
  <si>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</si>
  <si>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</si>
  <si>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</si>
  <si>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</si>
  <si>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</si>
  <si>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</si>
  <si>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</si>
  <si>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</si>
  <si>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</si>
  <si>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</si>
  <si>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</si>
  <si>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</si>
  <si>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</si>
  <si>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</si>
  <si>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</si>
  <si>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</si>
  <si>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</si>
  <si>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</si>
  <si>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</si>
  <si>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</si>
  <si>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</si>
  <si>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</si>
  <si>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</si>
  <si>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</si>
  <si>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</si>
  <si>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</si>
  <si>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</si>
  <si>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</si>
  <si>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</si>
  <si>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</si>
  <si>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</si>
  <si>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</si>
  <si>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</si>
  <si>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</si>
  <si>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</si>
  <si>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</si>
  <si>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</si>
  <si>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</si>
  <si>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</si>
  <si>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</si>
  <si>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</si>
  <si>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</si>
  <si>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</si>
  <si>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</si>
  <si>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</si>
  <si>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</si>
  <si>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</si>
  <si>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</si>
  <si>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</si>
  <si>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</si>
  <si>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</si>
  <si>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</si>
  <si>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</si>
  <si>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</si>
  <si>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</si>
  <si>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</si>
  <si>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</si>
  <si>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</si>
  <si>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</si>
  <si>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</si>
  <si>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</si>
  <si>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</si>
  <si>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</si>
  <si>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</si>
  <si>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</si>
  <si>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</si>
  <si>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</si>
  <si>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</si>
  <si>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</si>
  <si>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</si>
  <si>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</si>
  <si>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</si>
  <si>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</si>
  <si>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</si>
  <si>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</si>
  <si>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</si>
  <si>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</si>
  <si>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</si>
  <si>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</si>
  <si>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</si>
  <si>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</si>
  <si>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</si>
  <si>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</si>
  <si>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</si>
  <si>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</si>
  <si>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</si>
  <si>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</si>
  <si>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</si>
  <si>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</si>
  <si>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</si>
  <si>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</si>
  <si>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</si>
  <si>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</si>
  <si>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</si>
  <si>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</si>
  <si>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</si>
  <si>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</si>
  <si>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</si>
  <si>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</si>
  <si>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</si>
  <si>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</si>
  <si>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</si>
  <si>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</si>
  <si>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</si>
  <si>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</si>
  <si>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</si>
  <si>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</si>
  <si>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</si>
  <si>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</si>
  <si>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</si>
  <si>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</si>
  <si>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</si>
  <si>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</si>
  <si>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</si>
  <si>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</si>
  <si>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</si>
  <si>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</si>
  <si>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</si>
  <si>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</si>
  <si>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</si>
  <si>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</si>
  <si>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</si>
  <si>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</si>
  <si>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</si>
  <si>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</si>
  <si>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</si>
  <si>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</si>
  <si>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</si>
  <si>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</si>
  <si>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</si>
  <si>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</si>
  <si>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</si>
  <si>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</si>
  <si>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</si>
  <si>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</si>
  <si>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</si>
  <si>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</si>
  <si>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</si>
  <si>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</si>
  <si>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</si>
  <si>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</si>
  <si>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</si>
  <si>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</si>
  <si>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</si>
  <si>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</si>
  <si>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</si>
  <si>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</si>
  <si>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</si>
  <si>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</si>
  <si>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</si>
  <si>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</si>
  <si>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</si>
  <si>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</si>
  <si>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</si>
  <si>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</si>
  <si>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</si>
  <si>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</si>
  <si>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</si>
  <si>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</si>
  <si>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</si>
  <si>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</si>
  <si>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</si>
  <si>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</si>
  <si>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</si>
  <si>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</si>
  <si>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</si>
  <si>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</si>
  <si>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</si>
  <si>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</si>
  <si>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</si>
  <si>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</si>
  <si>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</si>
  <si>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</si>
  <si>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</si>
  <si>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</si>
  <si>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</si>
  <si>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</si>
  <si>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</si>
  <si>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</si>
  <si>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</si>
  <si>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</si>
  <si>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</si>
  <si>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</si>
  <si>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</si>
  <si>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</si>
  <si>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</si>
  <si>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</si>
  <si>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</si>
  <si>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</si>
  <si>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</si>
  <si>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</si>
  <si>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</si>
  <si>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</si>
  <si>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</si>
  <si>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</si>
  <si>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</si>
  <si>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</si>
  <si>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</si>
  <si>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</si>
  <si>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</si>
  <si>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</si>
  <si>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</si>
  <si>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</si>
  <si>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</si>
  <si>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</si>
  <si>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</si>
  <si>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</si>
  <si>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</si>
  <si>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</si>
  <si>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</si>
  <si>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</si>
  <si>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</si>
  <si>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</si>
  <si>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</si>
  <si>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</si>
  <si>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</si>
  <si>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</si>
  <si>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</si>
  <si>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</si>
  <si>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</si>
  <si>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</si>
  <si>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</si>
  <si>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</si>
  <si>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</si>
  <si>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</si>
  <si>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</si>
  <si>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</si>
  <si>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</si>
  <si>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</si>
  <si>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</si>
  <si>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</si>
  <si>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</si>
  <si>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</si>
  <si>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</si>
  <si>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</si>
  <si>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</si>
  <si>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</si>
  <si>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</si>
  <si>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</si>
  <si>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</si>
  <si>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</si>
  <si>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</si>
  <si>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</si>
  <si>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</si>
  <si>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</si>
  <si>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</si>
  <si>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</si>
  <si>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</si>
  <si>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</si>
  <si>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</si>
  <si>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</si>
  <si>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</si>
  <si>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</si>
  <si>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</si>
  <si>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</si>
  <si>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</si>
  <si>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</si>
  <si>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</si>
  <si>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</si>
  <si>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</si>
  <si>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</si>
  <si>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</si>
  <si>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</si>
  <si>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</si>
  <si>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</si>
  <si>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</si>
  <si>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</si>
  <si>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</si>
  <si>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</si>
  <si>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</si>
  <si>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</si>
  <si>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</si>
  <si>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</si>
  <si>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</si>
  <si>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</si>
  <si>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</si>
  <si>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</si>
  <si>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</si>
  <si>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</si>
  <si>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</si>
  <si>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</si>
  <si>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</si>
  <si>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</si>
  <si>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</si>
  <si>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</si>
  <si>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</si>
  <si>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</si>
  <si>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</si>
  <si>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</si>
  <si>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</si>
  <si>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</si>
  <si>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</si>
  <si>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</si>
  <si>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</si>
  <si>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</si>
  <si>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</si>
  <si>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</si>
  <si>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</si>
  <si>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</si>
  <si>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</si>
  <si>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</si>
  <si>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</si>
  <si>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</si>
  <si>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</si>
  <si>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</si>
  <si>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</si>
  <si>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</si>
  <si>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</si>
  <si>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</si>
  <si>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</si>
  <si>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</si>
  <si>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</si>
  <si>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</si>
  <si>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</si>
  <si>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</si>
  <si>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</si>
  <si>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</si>
  <si>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</si>
  <si>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</si>
  <si>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</si>
  <si>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</si>
  <si>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</si>
  <si>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</si>
  <si>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</si>
  <si>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</si>
  <si>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</si>
  <si>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</si>
  <si>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</si>
  <si>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</si>
  <si>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</si>
  <si>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</si>
  <si>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</si>
  <si>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</si>
  <si>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</si>
  <si>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</si>
  <si>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</si>
  <si>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</si>
  <si>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</si>
  <si>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</si>
  <si>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</si>
  <si>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</si>
  <si>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</si>
  <si>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</si>
  <si>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</si>
  <si>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</si>
  <si>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</si>
  <si>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</si>
  <si>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</si>
  <si>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</si>
  <si>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</si>
  <si>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</si>
  <si>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</si>
  <si>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</si>
  <si>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</si>
  <si>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</si>
  <si>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</si>
  <si>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</si>
  <si>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</si>
  <si>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</si>
  <si>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</si>
  <si>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</si>
  <si>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</si>
  <si>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</si>
  <si>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</si>
  <si>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</si>
  <si>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</si>
  <si>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</si>
  <si>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</si>
  <si>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</si>
  <si>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</si>
  <si>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</si>
  <si>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</si>
  <si>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</si>
  <si>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</si>
  <si>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</si>
  <si>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</si>
  <si>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</si>
  <si>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</si>
  <si>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</si>
  <si>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</si>
  <si>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</si>
  <si>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</si>
  <si>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</si>
  <si>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</si>
  <si>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</si>
  <si>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</si>
  <si>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</si>
  <si>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</si>
  <si>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</si>
  <si>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</si>
  <si>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</si>
  <si>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</si>
  <si>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</si>
  <si>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</si>
  <si>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</si>
  <si>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</si>
  <si>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</si>
  <si>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</si>
  <si>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</si>
  <si>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</si>
  <si>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</si>
  <si>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</si>
  <si>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</si>
  <si>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</si>
  <si>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</si>
  <si>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</si>
  <si>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</si>
  <si>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</si>
  <si>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</si>
  <si>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</si>
  <si>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</si>
  <si>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</si>
  <si>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</si>
  <si>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</si>
  <si>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</si>
  <si>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</si>
  <si>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</si>
  <si>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</si>
  <si>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</si>
  <si>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</si>
  <si>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</si>
  <si>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</si>
  <si>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</si>
  <si>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</si>
  <si>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</si>
  <si>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</si>
  <si>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</si>
  <si>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</si>
  <si>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</si>
  <si>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</si>
  <si>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</si>
  <si>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</si>
  <si>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</si>
  <si>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BLK483</t>
  </si>
  <si>
    <t>Piercing supplies: Assortment of 12 to 250 pcs. of EO gas sterilized piercing: surgical steel nose screws, 20g (0.8mm) with 2mm bezel set color crystal in a round ball (including the size of the cup is 2.5mm )</t>
  </si>
  <si>
    <t>Sura</t>
  </si>
  <si>
    <t>Shipping cost to USA via DHL:</t>
  </si>
  <si>
    <t>Love Blood Ink Tattoo</t>
  </si>
  <si>
    <t>Rebecca Parks</t>
  </si>
  <si>
    <t>265 Stone crossing drive St d</t>
  </si>
  <si>
    <t>37042 Clarksville</t>
  </si>
  <si>
    <t>Tel: 7176400352</t>
  </si>
  <si>
    <t>Email: marq.becky@gmail.com</t>
  </si>
  <si>
    <t>BLK470</t>
  </si>
  <si>
    <t>Quantity In Bulk: 50 pcs.</t>
  </si>
  <si>
    <t>Piercing supplies: Assortment of 12 to 250 pcs. of EO gas sterilized piercing: surgical steel labrets, 16g (1.2mm) with a 3mm ball</t>
  </si>
  <si>
    <t>BLK484</t>
  </si>
  <si>
    <t>Quantity In Bulk: Size 12mm Quantity 50 pcs</t>
  </si>
  <si>
    <t>Piercing supplies: Assortment of 12 to 250 pcs. of EO gas sterilized piercing: surgical steel belly bananas, 14g (1.6mm) with a 5 &amp; 8mm jewel ball</t>
  </si>
  <si>
    <t>BLK470A</t>
  </si>
  <si>
    <t>BLK483A</t>
  </si>
  <si>
    <t>BLK484A</t>
  </si>
  <si>
    <t>Three Hundred Seven and 28 cents USD</t>
  </si>
  <si>
    <t>Sales</t>
  </si>
  <si>
    <t>Moss</t>
  </si>
  <si>
    <t>265 Stone Crossing Drive St D</t>
  </si>
  <si>
    <t>37042 Clarksville, Tennessee</t>
  </si>
  <si>
    <t>Two Hundred Eighty Seven and 28 cents USD</t>
  </si>
  <si>
    <t>GSP Eligible</t>
  </si>
  <si>
    <t xml:space="preserve">  HTS - A7117.19.9000: Imitation jewelry of base metal</t>
  </si>
  <si>
    <t>Due Date- Tue  26 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</si>
</sst>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4"/>
      <color indexed="8"/>
      <name val="Arial"/>
      <family val="2"/>
    </font>
    <font>
      <sz val="10"/>
      <color rgb="FFFF0000"/>
      <name val="Arial"/>
      <family val="2"/>
    </font>
    <font>
      <b/>
      <sz val="10"/>
      <color rgb="FFC0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cellStyleXfs>
  <cellXfs count="148">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7" fillId="0" borderId="0" xfId="0" applyFont="1" applyAlignment="1">
      <alignment horizontal="right"/>
    </xf>
    <xf numFmtId="4" fontId="7" fillId="0" borderId="0" xfId="0" applyNumberFormat="1" applyFont="1" applyAlignment="1">
      <alignment horizontal="right"/>
    </xf>
    <xf numFmtId="4" fontId="32" fillId="0" borderId="0" xfId="0" applyNumberFormat="1" applyFont="1"/>
    <xf numFmtId="0" fontId="32" fillId="0" borderId="0" xfId="0" applyFont="1"/>
    <xf numFmtId="49" fontId="31" fillId="2" borderId="0" xfId="6" applyNumberFormat="1" applyFont="1" applyFill="1" applyBorder="1" applyAlignment="1" applyProtection="1">
      <alignment horizontal="center" vertical="center"/>
    </xf>
    <xf numFmtId="0" fontId="33" fillId="0" borderId="0" xfId="0" applyFont="1"/>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54">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5 2" xfId="5343" xr:uid="{3735A76A-AA9C-494E-80AE-8E0BB3356225}"/>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2 2" xfId="5347" xr:uid="{1D659825-1ECB-41AF-9FB6-843F60F3A91C}"/>
    <cellStyle name="Normal 21 3 3" xfId="4458" xr:uid="{DB25EAFC-B168-401C-AEAD-394DCC4E175B}"/>
    <cellStyle name="Normal 21 4" xfId="4570" xr:uid="{6C49ED50-5EF3-493B-806E-E442A856E859}"/>
    <cellStyle name="Normal 21 4 2" xfId="5346" xr:uid="{44F11ABD-49B3-4750-AC10-FE56A081FFEC}"/>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2 3 2" xfId="5353" xr:uid="{684898F1-A255-49A3-A019-03DC2B2D036C}"/>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4 3" xfId="5349" xr:uid="{99A7AB37-6D7F-446C-81F5-94F52C851A9F}"/>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3 2" xfId="5350" xr:uid="{91BD1A86-1139-440B-8AD0-2744A381A8BE}"/>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6 3" xfId="5351" xr:uid="{B5BDAD3C-1212-40FE-924B-C5DE92744A2C}"/>
    <cellStyle name="Normal 5 4 2 2 6 4" xfId="5344" xr:uid="{D9D4F32D-7E30-49F3-BE5E-763D2A3DA390}"/>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4 3" xfId="5352" xr:uid="{B3F74002-27A5-41AB-9A28-C02579BB609E}"/>
    <cellStyle name="Normal 5 4 3 2 4 4" xfId="5348" xr:uid="{2ED1ED00-2E62-4311-888B-44CFF80F7F7F}"/>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4 5" xfId="5345" xr:uid="{93B9DFA9-9A2E-49A5-A446-49C3E38B9571}"/>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40"/>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713</v>
      </c>
      <c r="C10" s="120"/>
      <c r="D10" s="120"/>
      <c r="E10" s="120"/>
      <c r="F10" s="115"/>
      <c r="G10" s="116"/>
      <c r="H10" s="116" t="s">
        <v>713</v>
      </c>
      <c r="I10" s="120"/>
      <c r="J10" s="136">
        <v>51508</v>
      </c>
      <c r="K10" s="115"/>
    </row>
    <row r="11" spans="1:11">
      <c r="A11" s="114"/>
      <c r="B11" s="114" t="s">
        <v>714</v>
      </c>
      <c r="C11" s="120"/>
      <c r="D11" s="120"/>
      <c r="E11" s="120"/>
      <c r="F11" s="115"/>
      <c r="G11" s="116"/>
      <c r="H11" s="116" t="s">
        <v>714</v>
      </c>
      <c r="I11" s="120"/>
      <c r="J11" s="137"/>
      <c r="K11" s="115"/>
    </row>
    <row r="12" spans="1:11">
      <c r="A12" s="114"/>
      <c r="B12" s="114" t="s">
        <v>731</v>
      </c>
      <c r="C12" s="120"/>
      <c r="D12" s="120"/>
      <c r="E12" s="120"/>
      <c r="F12" s="115"/>
      <c r="G12" s="116"/>
      <c r="H12" s="116" t="s">
        <v>731</v>
      </c>
      <c r="I12" s="120"/>
      <c r="J12" s="120"/>
      <c r="K12" s="115"/>
    </row>
    <row r="13" spans="1:11">
      <c r="A13" s="114"/>
      <c r="B13" s="114" t="s">
        <v>732</v>
      </c>
      <c r="C13" s="120"/>
      <c r="D13" s="120"/>
      <c r="E13" s="120"/>
      <c r="F13" s="115"/>
      <c r="G13" s="116"/>
      <c r="H13" s="116" t="s">
        <v>732</v>
      </c>
      <c r="I13" s="120"/>
      <c r="J13" s="99" t="s">
        <v>11</v>
      </c>
      <c r="K13" s="115"/>
    </row>
    <row r="14" spans="1:11" ht="15" customHeight="1">
      <c r="A14" s="114"/>
      <c r="B14" s="114" t="s">
        <v>708</v>
      </c>
      <c r="C14" s="120"/>
      <c r="D14" s="120"/>
      <c r="E14" s="120"/>
      <c r="F14" s="115"/>
      <c r="G14" s="116"/>
      <c r="H14" s="116" t="s">
        <v>708</v>
      </c>
      <c r="I14" s="120"/>
      <c r="J14" s="138">
        <v>45189</v>
      </c>
      <c r="K14" s="115"/>
    </row>
    <row r="15" spans="1:11" ht="15" customHeight="1">
      <c r="A15" s="114"/>
      <c r="B15" s="6" t="s">
        <v>6</v>
      </c>
      <c r="C15" s="7"/>
      <c r="D15" s="7"/>
      <c r="E15" s="7"/>
      <c r="F15" s="8"/>
      <c r="G15" s="116"/>
      <c r="H15" s="9" t="s">
        <v>6</v>
      </c>
      <c r="I15" s="120"/>
      <c r="J15" s="139"/>
      <c r="K15" s="115"/>
    </row>
    <row r="16" spans="1:11" ht="15" customHeight="1">
      <c r="A16" s="114"/>
      <c r="B16" s="120"/>
      <c r="C16" s="120"/>
      <c r="D16" s="120"/>
      <c r="E16" s="120"/>
      <c r="F16" s="120"/>
      <c r="G16" s="120"/>
      <c r="H16" s="120"/>
      <c r="I16" s="123" t="s">
        <v>142</v>
      </c>
      <c r="J16" s="129">
        <v>40075</v>
      </c>
      <c r="K16" s="115"/>
    </row>
    <row r="17" spans="1:12">
      <c r="A17" s="114"/>
      <c r="B17" s="120" t="s">
        <v>717</v>
      </c>
      <c r="C17" s="120"/>
      <c r="D17" s="120"/>
      <c r="E17" s="120"/>
      <c r="F17" s="120"/>
      <c r="G17" s="120"/>
      <c r="H17" s="120"/>
      <c r="I17" s="123" t="s">
        <v>143</v>
      </c>
      <c r="J17" s="129" t="s">
        <v>711</v>
      </c>
      <c r="K17" s="115"/>
    </row>
    <row r="18" spans="1:12" ht="18">
      <c r="A18" s="114"/>
      <c r="B18" s="120" t="s">
        <v>718</v>
      </c>
      <c r="C18" s="120"/>
      <c r="D18" s="120"/>
      <c r="E18" s="120"/>
      <c r="F18" s="120"/>
      <c r="G18" s="120"/>
      <c r="H18" s="120"/>
      <c r="I18" s="122" t="s">
        <v>258</v>
      </c>
      <c r="J18" s="104" t="s">
        <v>159</v>
      </c>
      <c r="K18" s="115"/>
    </row>
    <row r="19" spans="1:12">
      <c r="A19" s="114"/>
      <c r="B19" s="120"/>
      <c r="C19" s="120"/>
      <c r="D19" s="120"/>
      <c r="E19" s="120"/>
      <c r="F19" s="120"/>
      <c r="G19" s="120"/>
      <c r="H19" s="120"/>
      <c r="I19" s="120"/>
      <c r="J19" s="120"/>
      <c r="K19" s="115"/>
    </row>
    <row r="20" spans="1:12">
      <c r="A20" s="114"/>
      <c r="B20" s="100" t="s">
        <v>198</v>
      </c>
      <c r="C20" s="100" t="s">
        <v>199</v>
      </c>
      <c r="D20" s="117" t="s">
        <v>284</v>
      </c>
      <c r="E20" s="117" t="s">
        <v>200</v>
      </c>
      <c r="F20" s="140" t="s">
        <v>201</v>
      </c>
      <c r="G20" s="141"/>
      <c r="H20" s="100" t="s">
        <v>169</v>
      </c>
      <c r="I20" s="100" t="s">
        <v>202</v>
      </c>
      <c r="J20" s="100" t="s">
        <v>21</v>
      </c>
      <c r="K20" s="115"/>
      <c r="L20" s="135" t="s">
        <v>736</v>
      </c>
    </row>
    <row r="21" spans="1:12">
      <c r="A21" s="114"/>
      <c r="B21" s="105"/>
      <c r="C21" s="105"/>
      <c r="D21" s="106"/>
      <c r="E21" s="106"/>
      <c r="F21" s="142"/>
      <c r="G21" s="143"/>
      <c r="H21" s="105" t="s">
        <v>141</v>
      </c>
      <c r="I21" s="105"/>
      <c r="J21" s="105"/>
      <c r="K21" s="115"/>
    </row>
    <row r="22" spans="1:12" ht="36">
      <c r="A22" s="114"/>
      <c r="B22" s="107">
        <v>1</v>
      </c>
      <c r="C22" s="10" t="s">
        <v>719</v>
      </c>
      <c r="D22" s="118" t="s">
        <v>725</v>
      </c>
      <c r="E22" s="118" t="s">
        <v>720</v>
      </c>
      <c r="F22" s="144" t="s">
        <v>23</v>
      </c>
      <c r="G22" s="145"/>
      <c r="H22" s="11" t="s">
        <v>721</v>
      </c>
      <c r="I22" s="14">
        <v>31.35</v>
      </c>
      <c r="J22" s="109">
        <f t="shared" ref="J22:J28" si="0">I22*B22</f>
        <v>31.35</v>
      </c>
      <c r="K22" s="115"/>
    </row>
    <row r="23" spans="1:12" ht="36">
      <c r="A23" s="114"/>
      <c r="B23" s="107">
        <v>1</v>
      </c>
      <c r="C23" s="10" t="s">
        <v>719</v>
      </c>
      <c r="D23" s="118" t="s">
        <v>725</v>
      </c>
      <c r="E23" s="118" t="s">
        <v>720</v>
      </c>
      <c r="F23" s="144" t="s">
        <v>25</v>
      </c>
      <c r="G23" s="145"/>
      <c r="H23" s="11" t="s">
        <v>721</v>
      </c>
      <c r="I23" s="14">
        <v>31.35</v>
      </c>
      <c r="J23" s="109">
        <f t="shared" si="0"/>
        <v>31.35</v>
      </c>
      <c r="K23" s="115"/>
    </row>
    <row r="24" spans="1:12" ht="48">
      <c r="A24" s="114"/>
      <c r="B24" s="107">
        <v>1</v>
      </c>
      <c r="C24" s="10" t="s">
        <v>709</v>
      </c>
      <c r="D24" s="118" t="s">
        <v>726</v>
      </c>
      <c r="E24" s="118" t="s">
        <v>720</v>
      </c>
      <c r="F24" s="144" t="s">
        <v>107</v>
      </c>
      <c r="G24" s="145"/>
      <c r="H24" s="11" t="s">
        <v>710</v>
      </c>
      <c r="I24" s="14">
        <v>44.65</v>
      </c>
      <c r="J24" s="109">
        <f t="shared" si="0"/>
        <v>44.65</v>
      </c>
      <c r="K24" s="115"/>
    </row>
    <row r="25" spans="1:12" ht="48">
      <c r="A25" s="114"/>
      <c r="B25" s="107">
        <v>1</v>
      </c>
      <c r="C25" s="10" t="s">
        <v>709</v>
      </c>
      <c r="D25" s="118" t="s">
        <v>726</v>
      </c>
      <c r="E25" s="118" t="s">
        <v>720</v>
      </c>
      <c r="F25" s="144" t="s">
        <v>210</v>
      </c>
      <c r="G25" s="145"/>
      <c r="H25" s="11" t="s">
        <v>710</v>
      </c>
      <c r="I25" s="14">
        <v>44.65</v>
      </c>
      <c r="J25" s="109">
        <f t="shared" si="0"/>
        <v>44.65</v>
      </c>
      <c r="K25" s="115"/>
    </row>
    <row r="26" spans="1:12" ht="36">
      <c r="A26" s="114"/>
      <c r="B26" s="107">
        <v>1</v>
      </c>
      <c r="C26" s="10" t="s">
        <v>722</v>
      </c>
      <c r="D26" s="118" t="s">
        <v>727</v>
      </c>
      <c r="E26" s="118" t="s">
        <v>723</v>
      </c>
      <c r="F26" s="144" t="s">
        <v>107</v>
      </c>
      <c r="G26" s="145"/>
      <c r="H26" s="11" t="s">
        <v>724</v>
      </c>
      <c r="I26" s="14">
        <v>61.28</v>
      </c>
      <c r="J26" s="109">
        <f t="shared" si="0"/>
        <v>61.28</v>
      </c>
      <c r="K26" s="115"/>
    </row>
    <row r="27" spans="1:12" ht="24">
      <c r="A27" s="114"/>
      <c r="B27" s="107">
        <v>50</v>
      </c>
      <c r="C27" s="10" t="s">
        <v>75</v>
      </c>
      <c r="D27" s="118" t="s">
        <v>75</v>
      </c>
      <c r="E27" s="118" t="s">
        <v>26</v>
      </c>
      <c r="F27" s="144"/>
      <c r="G27" s="145"/>
      <c r="H27" s="11" t="s">
        <v>648</v>
      </c>
      <c r="I27" s="14">
        <v>0.74</v>
      </c>
      <c r="J27" s="109">
        <f t="shared" si="0"/>
        <v>37</v>
      </c>
      <c r="K27" s="115"/>
    </row>
    <row r="28" spans="1:12" ht="24">
      <c r="A28" s="114"/>
      <c r="B28" s="108">
        <v>50</v>
      </c>
      <c r="C28" s="12" t="s">
        <v>75</v>
      </c>
      <c r="D28" s="119" t="s">
        <v>75</v>
      </c>
      <c r="E28" s="119" t="s">
        <v>27</v>
      </c>
      <c r="F28" s="146"/>
      <c r="G28" s="147"/>
      <c r="H28" s="13" t="s">
        <v>648</v>
      </c>
      <c r="I28" s="15">
        <v>0.74</v>
      </c>
      <c r="J28" s="110">
        <f t="shared" si="0"/>
        <v>37</v>
      </c>
      <c r="K28" s="115"/>
    </row>
    <row r="29" spans="1:12">
      <c r="A29" s="114"/>
      <c r="B29" s="126"/>
      <c r="C29" s="126"/>
      <c r="D29" s="126"/>
      <c r="E29" s="126"/>
      <c r="F29" s="126"/>
      <c r="G29" s="126"/>
      <c r="H29" s="126"/>
      <c r="I29" s="127" t="s">
        <v>255</v>
      </c>
      <c r="J29" s="128">
        <f>SUM(J22:J28)</f>
        <v>287.27999999999997</v>
      </c>
      <c r="K29" s="115"/>
      <c r="L29" s="133"/>
    </row>
    <row r="30" spans="1:12">
      <c r="A30" s="114"/>
      <c r="B30" s="126"/>
      <c r="C30" s="126"/>
      <c r="D30" s="126"/>
      <c r="E30" s="126"/>
      <c r="F30" s="126"/>
      <c r="G30" s="126"/>
      <c r="H30" s="126"/>
      <c r="I30" s="127" t="s">
        <v>712</v>
      </c>
      <c r="J30" s="128">
        <v>20</v>
      </c>
      <c r="K30" s="115"/>
    </row>
    <row r="31" spans="1:12" hidden="1" outlineLevel="1">
      <c r="A31" s="114"/>
      <c r="B31" s="126"/>
      <c r="C31" s="126"/>
      <c r="D31" s="126"/>
      <c r="E31" s="126"/>
      <c r="F31" s="126"/>
      <c r="G31" s="126"/>
      <c r="H31" s="126"/>
      <c r="I31" s="127" t="s">
        <v>185</v>
      </c>
      <c r="J31" s="128">
        <v>0</v>
      </c>
      <c r="K31" s="115"/>
      <c r="L31" s="133"/>
    </row>
    <row r="32" spans="1:12" collapsed="1">
      <c r="A32" s="114"/>
      <c r="B32" s="126"/>
      <c r="C32" s="126"/>
      <c r="D32" s="126"/>
      <c r="E32" s="126"/>
      <c r="F32" s="126"/>
      <c r="G32" s="126"/>
      <c r="H32" s="126"/>
      <c r="I32" s="127" t="s">
        <v>257</v>
      </c>
      <c r="J32" s="128">
        <f>SUM(J29:J31)</f>
        <v>307.27999999999997</v>
      </c>
      <c r="K32" s="115"/>
      <c r="L32" s="132"/>
    </row>
    <row r="33" spans="1:11">
      <c r="A33" s="6"/>
      <c r="B33" s="7"/>
      <c r="C33" s="7"/>
      <c r="D33" s="7"/>
      <c r="E33" s="7"/>
      <c r="F33" s="7"/>
      <c r="G33" s="7"/>
      <c r="H33" s="7" t="s">
        <v>728</v>
      </c>
      <c r="I33" s="7"/>
      <c r="J33" s="7"/>
      <c r="K33" s="8"/>
    </row>
    <row r="35" spans="1:11">
      <c r="H35" s="1" t="s">
        <v>705</v>
      </c>
      <c r="I35" s="91">
        <f>'Tax Invoice'!M11</f>
        <v>35.869999999999997</v>
      </c>
    </row>
    <row r="36" spans="1:11">
      <c r="H36" s="1" t="s">
        <v>706</v>
      </c>
      <c r="I36" s="91">
        <f>I35*J29</f>
        <v>10304.733599999998</v>
      </c>
    </row>
    <row r="37" spans="1:11">
      <c r="H37" s="1" t="s">
        <v>707</v>
      </c>
      <c r="I37" s="91">
        <f>I35*J32</f>
        <v>11022.133599999997</v>
      </c>
    </row>
    <row r="38" spans="1:11">
      <c r="H38" s="1"/>
      <c r="I38" s="91"/>
    </row>
    <row r="39" spans="1:11">
      <c r="H39" s="130" t="s">
        <v>729</v>
      </c>
      <c r="I39" s="131" t="s">
        <v>730</v>
      </c>
    </row>
    <row r="40" spans="1:11">
      <c r="H40" s="1"/>
      <c r="I40" s="91"/>
    </row>
  </sheetData>
  <mergeCells count="11">
    <mergeCell ref="F28:G28"/>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105</v>
      </c>
      <c r="O1" t="s">
        <v>144</v>
      </c>
      <c r="T1" t="s">
        <v>255</v>
      </c>
      <c r="U1">
        <v>287.27999999999997</v>
      </c>
    </row>
    <row r="2" spans="1:21" ht="15.75">
      <c r="A2" s="114"/>
      <c r="B2" s="124" t="s">
        <v>134</v>
      </c>
      <c r="C2" s="120"/>
      <c r="D2" s="120"/>
      <c r="E2" s="120"/>
      <c r="F2" s="120"/>
      <c r="G2" s="120"/>
      <c r="H2" s="120"/>
      <c r="I2" s="125" t="s">
        <v>140</v>
      </c>
      <c r="J2" s="115"/>
      <c r="T2" t="s">
        <v>184</v>
      </c>
      <c r="U2">
        <v>20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307.27999999999997</v>
      </c>
    </row>
    <row r="5" spans="1:21">
      <c r="A5" s="114"/>
      <c r="B5" s="121" t="s">
        <v>137</v>
      </c>
      <c r="C5" s="120"/>
      <c r="D5" s="120"/>
      <c r="E5" s="120"/>
      <c r="F5" s="120"/>
      <c r="G5" s="120"/>
      <c r="H5" s="120"/>
      <c r="I5" s="120"/>
      <c r="J5" s="115"/>
      <c r="S5" t="s">
        <v>728</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713</v>
      </c>
      <c r="C10" s="120"/>
      <c r="D10" s="120"/>
      <c r="E10" s="115"/>
      <c r="F10" s="116"/>
      <c r="G10" s="116" t="s">
        <v>713</v>
      </c>
      <c r="H10" s="120"/>
      <c r="I10" s="136"/>
      <c r="J10" s="115"/>
    </row>
    <row r="11" spans="1:21">
      <c r="A11" s="114"/>
      <c r="B11" s="114" t="s">
        <v>714</v>
      </c>
      <c r="C11" s="120"/>
      <c r="D11" s="120"/>
      <c r="E11" s="115"/>
      <c r="F11" s="116"/>
      <c r="G11" s="116" t="s">
        <v>714</v>
      </c>
      <c r="H11" s="120"/>
      <c r="I11" s="137"/>
      <c r="J11" s="115"/>
    </row>
    <row r="12" spans="1:21">
      <c r="A12" s="114"/>
      <c r="B12" s="114" t="s">
        <v>715</v>
      </c>
      <c r="C12" s="120"/>
      <c r="D12" s="120"/>
      <c r="E12" s="115"/>
      <c r="F12" s="116"/>
      <c r="G12" s="116" t="s">
        <v>715</v>
      </c>
      <c r="H12" s="120"/>
      <c r="I12" s="120"/>
      <c r="J12" s="115"/>
    </row>
    <row r="13" spans="1:21">
      <c r="A13" s="114"/>
      <c r="B13" s="114" t="s">
        <v>716</v>
      </c>
      <c r="C13" s="120"/>
      <c r="D13" s="120"/>
      <c r="E13" s="115"/>
      <c r="F13" s="116"/>
      <c r="G13" s="116" t="s">
        <v>716</v>
      </c>
      <c r="H13" s="120"/>
      <c r="I13" s="99" t="s">
        <v>11</v>
      </c>
      <c r="J13" s="115"/>
    </row>
    <row r="14" spans="1:21">
      <c r="A14" s="114"/>
      <c r="B14" s="114" t="s">
        <v>708</v>
      </c>
      <c r="C14" s="120"/>
      <c r="D14" s="120"/>
      <c r="E14" s="115"/>
      <c r="F14" s="116"/>
      <c r="G14" s="116" t="s">
        <v>708</v>
      </c>
      <c r="H14" s="120"/>
      <c r="I14" s="138">
        <v>45189</v>
      </c>
      <c r="J14" s="115"/>
    </row>
    <row r="15" spans="1:21">
      <c r="A15" s="114"/>
      <c r="B15" s="6" t="s">
        <v>6</v>
      </c>
      <c r="C15" s="7"/>
      <c r="D15" s="7"/>
      <c r="E15" s="8"/>
      <c r="F15" s="116"/>
      <c r="G15" s="9" t="s">
        <v>6</v>
      </c>
      <c r="H15" s="120"/>
      <c r="I15" s="139"/>
      <c r="J15" s="115"/>
    </row>
    <row r="16" spans="1:21">
      <c r="A16" s="114"/>
      <c r="B16" s="120"/>
      <c r="C16" s="120"/>
      <c r="D16" s="120"/>
      <c r="E16" s="120"/>
      <c r="F16" s="120"/>
      <c r="G16" s="120"/>
      <c r="H16" s="123" t="s">
        <v>142</v>
      </c>
      <c r="I16" s="129">
        <v>40075</v>
      </c>
      <c r="J16" s="115"/>
    </row>
    <row r="17" spans="1:16">
      <c r="A17" s="114"/>
      <c r="B17" s="120" t="s">
        <v>717</v>
      </c>
      <c r="C17" s="120"/>
      <c r="D17" s="120"/>
      <c r="E17" s="120"/>
      <c r="F17" s="120"/>
      <c r="G17" s="120"/>
      <c r="H17" s="123" t="s">
        <v>143</v>
      </c>
      <c r="I17" s="129"/>
      <c r="J17" s="115"/>
    </row>
    <row r="18" spans="1:16" ht="18">
      <c r="A18" s="114"/>
      <c r="B18" s="120" t="s">
        <v>718</v>
      </c>
      <c r="C18" s="120"/>
      <c r="D18" s="120"/>
      <c r="E18" s="120"/>
      <c r="F18" s="120"/>
      <c r="G18" s="120"/>
      <c r="H18" s="122" t="s">
        <v>258</v>
      </c>
      <c r="I18" s="104" t="s">
        <v>159</v>
      </c>
      <c r="J18" s="115"/>
    </row>
    <row r="19" spans="1:16">
      <c r="A19" s="114"/>
      <c r="B19" s="120"/>
      <c r="C19" s="120"/>
      <c r="D19" s="120"/>
      <c r="E19" s="120"/>
      <c r="F19" s="120"/>
      <c r="G19" s="120"/>
      <c r="H19" s="120"/>
      <c r="I19" s="120"/>
      <c r="J19" s="115"/>
      <c r="P19">
        <v>45189</v>
      </c>
    </row>
    <row r="20" spans="1:16">
      <c r="A20" s="114"/>
      <c r="B20" s="100" t="s">
        <v>198</v>
      </c>
      <c r="C20" s="100" t="s">
        <v>199</v>
      </c>
      <c r="D20" s="117" t="s">
        <v>200</v>
      </c>
      <c r="E20" s="140" t="s">
        <v>201</v>
      </c>
      <c r="F20" s="141"/>
      <c r="G20" s="100" t="s">
        <v>169</v>
      </c>
      <c r="H20" s="100" t="s">
        <v>202</v>
      </c>
      <c r="I20" s="100" t="s">
        <v>21</v>
      </c>
      <c r="J20" s="115"/>
    </row>
    <row r="21" spans="1:16">
      <c r="A21" s="114"/>
      <c r="B21" s="105"/>
      <c r="C21" s="105"/>
      <c r="D21" s="106"/>
      <c r="E21" s="142"/>
      <c r="F21" s="143"/>
      <c r="G21" s="105" t="s">
        <v>141</v>
      </c>
      <c r="H21" s="105"/>
      <c r="I21" s="105"/>
      <c r="J21" s="115"/>
    </row>
    <row r="22" spans="1:16" ht="180">
      <c r="A22" s="114"/>
      <c r="B22" s="107">
        <v>1</v>
      </c>
      <c r="C22" s="10" t="s">
        <v>719</v>
      </c>
      <c r="D22" s="118" t="s">
        <v>720</v>
      </c>
      <c r="E22" s="144" t="s">
        <v>23</v>
      </c>
      <c r="F22" s="145"/>
      <c r="G22" s="11" t="s">
        <v>721</v>
      </c>
      <c r="H22" s="14">
        <v>31.35</v>
      </c>
      <c r="I22" s="109">
        <f t="shared" ref="I22:I28" si="0">H22*B22</f>
        <v>31.35</v>
      </c>
      <c r="J22" s="115"/>
    </row>
    <row r="23" spans="1:16" ht="180">
      <c r="A23" s="114"/>
      <c r="B23" s="107">
        <v>1</v>
      </c>
      <c r="C23" s="10" t="s">
        <v>719</v>
      </c>
      <c r="D23" s="118" t="s">
        <v>720</v>
      </c>
      <c r="E23" s="144" t="s">
        <v>25</v>
      </c>
      <c r="F23" s="145"/>
      <c r="G23" s="11" t="s">
        <v>721</v>
      </c>
      <c r="H23" s="14">
        <v>31.35</v>
      </c>
      <c r="I23" s="109">
        <f t="shared" si="0"/>
        <v>31.35</v>
      </c>
      <c r="J23" s="115"/>
    </row>
    <row r="24" spans="1:16" ht="300">
      <c r="A24" s="114"/>
      <c r="B24" s="107">
        <v>1</v>
      </c>
      <c r="C24" s="10" t="s">
        <v>709</v>
      </c>
      <c r="D24" s="118" t="s">
        <v>720</v>
      </c>
      <c r="E24" s="144" t="s">
        <v>107</v>
      </c>
      <c r="F24" s="145"/>
      <c r="G24" s="11" t="s">
        <v>710</v>
      </c>
      <c r="H24" s="14">
        <v>44.65</v>
      </c>
      <c r="I24" s="109">
        <f t="shared" si="0"/>
        <v>44.65</v>
      </c>
      <c r="J24" s="115"/>
    </row>
    <row r="25" spans="1:16" ht="300">
      <c r="A25" s="114"/>
      <c r="B25" s="107">
        <v>1</v>
      </c>
      <c r="C25" s="10" t="s">
        <v>709</v>
      </c>
      <c r="D25" s="118" t="s">
        <v>720</v>
      </c>
      <c r="E25" s="144" t="s">
        <v>210</v>
      </c>
      <c r="F25" s="145"/>
      <c r="G25" s="11" t="s">
        <v>710</v>
      </c>
      <c r="H25" s="14">
        <v>44.65</v>
      </c>
      <c r="I25" s="109">
        <f t="shared" si="0"/>
        <v>44.65</v>
      </c>
      <c r="J25" s="115"/>
    </row>
    <row r="26" spans="1:16" ht="204">
      <c r="A26" s="114"/>
      <c r="B26" s="107">
        <v>1</v>
      </c>
      <c r="C26" s="10" t="s">
        <v>722</v>
      </c>
      <c r="D26" s="118" t="s">
        <v>723</v>
      </c>
      <c r="E26" s="144" t="s">
        <v>107</v>
      </c>
      <c r="F26" s="145"/>
      <c r="G26" s="11" t="s">
        <v>724</v>
      </c>
      <c r="H26" s="14">
        <v>61.28</v>
      </c>
      <c r="I26" s="109">
        <f t="shared" si="0"/>
        <v>61.28</v>
      </c>
      <c r="J26" s="115"/>
    </row>
    <row r="27" spans="1:16" ht="144">
      <c r="A27" s="114"/>
      <c r="B27" s="107">
        <v>50</v>
      </c>
      <c r="C27" s="10" t="s">
        <v>75</v>
      </c>
      <c r="D27" s="118" t="s">
        <v>26</v>
      </c>
      <c r="E27" s="144"/>
      <c r="F27" s="145"/>
      <c r="G27" s="11" t="s">
        <v>648</v>
      </c>
      <c r="H27" s="14">
        <v>0.74</v>
      </c>
      <c r="I27" s="109">
        <f t="shared" si="0"/>
        <v>37</v>
      </c>
      <c r="J27" s="115"/>
    </row>
    <row r="28" spans="1:16" ht="144">
      <c r="A28" s="114"/>
      <c r="B28" s="108">
        <v>50</v>
      </c>
      <c r="C28" s="12" t="s">
        <v>75</v>
      </c>
      <c r="D28" s="119" t="s">
        <v>27</v>
      </c>
      <c r="E28" s="146"/>
      <c r="F28" s="147"/>
      <c r="G28" s="13" t="s">
        <v>648</v>
      </c>
      <c r="H28" s="15">
        <v>0.74</v>
      </c>
      <c r="I28" s="110">
        <f t="shared" si="0"/>
        <v>37</v>
      </c>
      <c r="J28" s="115"/>
    </row>
  </sheetData>
  <mergeCells count="11">
    <mergeCell ref="E28:F28"/>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0"/>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287.27999999999997</v>
      </c>
      <c r="O2" t="s">
        <v>182</v>
      </c>
    </row>
    <row r="3" spans="1:15" ht="12.75" customHeight="1">
      <c r="A3" s="114"/>
      <c r="B3" s="121" t="s">
        <v>135</v>
      </c>
      <c r="C3" s="120"/>
      <c r="D3" s="120"/>
      <c r="E3" s="120"/>
      <c r="F3" s="120"/>
      <c r="G3" s="120"/>
      <c r="H3" s="120"/>
      <c r="I3" s="120"/>
      <c r="J3" s="120"/>
      <c r="K3" s="120"/>
      <c r="L3" s="115"/>
      <c r="N3">
        <v>287.27999999999997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713</v>
      </c>
      <c r="C10" s="120"/>
      <c r="D10" s="120"/>
      <c r="E10" s="120"/>
      <c r="F10" s="115"/>
      <c r="G10" s="116"/>
      <c r="H10" s="116" t="s">
        <v>713</v>
      </c>
      <c r="I10" s="120"/>
      <c r="J10" s="120"/>
      <c r="K10" s="136">
        <f>IF(Invoice!J10&lt;&gt;"",Invoice!J10,"")</f>
        <v>51508</v>
      </c>
      <c r="L10" s="115"/>
    </row>
    <row r="11" spans="1:15" ht="12.75" customHeight="1">
      <c r="A11" s="114"/>
      <c r="B11" s="114" t="s">
        <v>714</v>
      </c>
      <c r="C11" s="120"/>
      <c r="D11" s="120"/>
      <c r="E11" s="120"/>
      <c r="F11" s="115"/>
      <c r="G11" s="116"/>
      <c r="H11" s="116" t="s">
        <v>714</v>
      </c>
      <c r="I11" s="120"/>
      <c r="J11" s="120"/>
      <c r="K11" s="137"/>
      <c r="L11" s="115"/>
    </row>
    <row r="12" spans="1:15" ht="12.75" customHeight="1">
      <c r="A12" s="114"/>
      <c r="B12" s="114" t="s">
        <v>731</v>
      </c>
      <c r="C12" s="120"/>
      <c r="D12" s="120"/>
      <c r="E12" s="120"/>
      <c r="F12" s="115"/>
      <c r="G12" s="116"/>
      <c r="H12" s="116" t="s">
        <v>731</v>
      </c>
      <c r="I12" s="120"/>
      <c r="J12" s="120"/>
      <c r="K12" s="120"/>
      <c r="L12" s="115"/>
    </row>
    <row r="13" spans="1:15" ht="12.75" customHeight="1">
      <c r="A13" s="114"/>
      <c r="B13" s="114" t="s">
        <v>732</v>
      </c>
      <c r="C13" s="120"/>
      <c r="D13" s="120"/>
      <c r="E13" s="120"/>
      <c r="F13" s="115"/>
      <c r="G13" s="116"/>
      <c r="H13" s="116" t="s">
        <v>732</v>
      </c>
      <c r="I13" s="120"/>
      <c r="J13" s="120"/>
      <c r="K13" s="99" t="s">
        <v>11</v>
      </c>
      <c r="L13" s="115"/>
    </row>
    <row r="14" spans="1:15" ht="15" customHeight="1">
      <c r="A14" s="114"/>
      <c r="B14" s="114" t="s">
        <v>708</v>
      </c>
      <c r="C14" s="120"/>
      <c r="D14" s="120"/>
      <c r="E14" s="120"/>
      <c r="F14" s="115"/>
      <c r="G14" s="116"/>
      <c r="H14" s="116" t="s">
        <v>708</v>
      </c>
      <c r="I14" s="120"/>
      <c r="J14" s="120"/>
      <c r="K14" s="138">
        <f>Invoice!J14</f>
        <v>45189</v>
      </c>
      <c r="L14" s="115"/>
    </row>
    <row r="15" spans="1:15" ht="15" customHeight="1">
      <c r="A15" s="114"/>
      <c r="B15" s="6" t="s">
        <v>6</v>
      </c>
      <c r="C15" s="7"/>
      <c r="D15" s="7"/>
      <c r="E15" s="7"/>
      <c r="F15" s="8"/>
      <c r="G15" s="116"/>
      <c r="H15" s="9" t="s">
        <v>6</v>
      </c>
      <c r="I15" s="120"/>
      <c r="J15" s="120"/>
      <c r="K15" s="139"/>
      <c r="L15" s="115"/>
    </row>
    <row r="16" spans="1:15" ht="15" customHeight="1">
      <c r="A16" s="114"/>
      <c r="B16" s="120"/>
      <c r="C16" s="120"/>
      <c r="D16" s="120"/>
      <c r="E16" s="120"/>
      <c r="F16" s="120"/>
      <c r="G16" s="120"/>
      <c r="H16" s="120"/>
      <c r="I16" s="123" t="s">
        <v>142</v>
      </c>
      <c r="J16" s="123" t="s">
        <v>142</v>
      </c>
      <c r="K16" s="129">
        <v>40075</v>
      </c>
      <c r="L16" s="115"/>
    </row>
    <row r="17" spans="1:12" ht="12.75" customHeight="1">
      <c r="A17" s="114"/>
      <c r="B17" s="120" t="s">
        <v>717</v>
      </c>
      <c r="C17" s="120"/>
      <c r="D17" s="120"/>
      <c r="E17" s="120"/>
      <c r="F17" s="120"/>
      <c r="G17" s="120"/>
      <c r="H17" s="120"/>
      <c r="I17" s="123" t="s">
        <v>143</v>
      </c>
      <c r="J17" s="123" t="s">
        <v>143</v>
      </c>
      <c r="K17" s="129" t="str">
        <f>IF(Invoice!J17&lt;&gt;"",Invoice!J17,"")</f>
        <v>Sura</v>
      </c>
      <c r="L17" s="115"/>
    </row>
    <row r="18" spans="1:12" ht="18" customHeight="1">
      <c r="A18" s="114"/>
      <c r="B18" s="120" t="s">
        <v>718</v>
      </c>
      <c r="C18" s="120"/>
      <c r="D18" s="120"/>
      <c r="E18" s="120"/>
      <c r="F18" s="120"/>
      <c r="G18" s="120"/>
      <c r="H18" s="134" t="s">
        <v>734</v>
      </c>
      <c r="I18" s="122" t="s">
        <v>258</v>
      </c>
      <c r="J18" s="122" t="s">
        <v>258</v>
      </c>
      <c r="K18" s="104" t="s">
        <v>159</v>
      </c>
      <c r="L18" s="115"/>
    </row>
    <row r="19" spans="1:12" ht="12.75" customHeight="1">
      <c r="A19" s="114"/>
      <c r="B19" s="120"/>
      <c r="C19" s="120"/>
      <c r="D19" s="120"/>
      <c r="E19" s="120"/>
      <c r="F19" s="120"/>
      <c r="G19" s="120"/>
      <c r="H19" s="121" t="s">
        <v>735</v>
      </c>
      <c r="I19" s="120"/>
      <c r="J19" s="120"/>
      <c r="K19" s="120"/>
      <c r="L19" s="115"/>
    </row>
    <row r="20" spans="1:12" ht="12.75" customHeight="1">
      <c r="A20" s="114"/>
      <c r="B20" s="100" t="s">
        <v>198</v>
      </c>
      <c r="C20" s="100" t="s">
        <v>199</v>
      </c>
      <c r="D20" s="100" t="s">
        <v>284</v>
      </c>
      <c r="E20" s="117" t="s">
        <v>200</v>
      </c>
      <c r="F20" s="140" t="s">
        <v>201</v>
      </c>
      <c r="G20" s="141"/>
      <c r="H20" s="100" t="s">
        <v>169</v>
      </c>
      <c r="I20" s="100" t="s">
        <v>202</v>
      </c>
      <c r="J20" s="100" t="s">
        <v>202</v>
      </c>
      <c r="K20" s="100" t="s">
        <v>21</v>
      </c>
      <c r="L20" s="115"/>
    </row>
    <row r="21" spans="1:12" ht="12.75" customHeight="1">
      <c r="A21" s="114"/>
      <c r="B21" s="105"/>
      <c r="C21" s="105"/>
      <c r="D21" s="105"/>
      <c r="E21" s="106"/>
      <c r="F21" s="142"/>
      <c r="G21" s="143"/>
      <c r="H21" s="105" t="s">
        <v>141</v>
      </c>
      <c r="I21" s="105"/>
      <c r="J21" s="105"/>
      <c r="K21" s="105"/>
      <c r="L21" s="115"/>
    </row>
    <row r="22" spans="1:12" ht="36" customHeight="1">
      <c r="A22" s="114"/>
      <c r="B22" s="107">
        <f>'Tax Invoice'!D18</f>
        <v>1</v>
      </c>
      <c r="C22" s="10" t="s">
        <v>719</v>
      </c>
      <c r="D22" s="10" t="s">
        <v>725</v>
      </c>
      <c r="E22" s="118" t="s">
        <v>720</v>
      </c>
      <c r="F22" s="144" t="s">
        <v>23</v>
      </c>
      <c r="G22" s="145"/>
      <c r="H22" s="11" t="s">
        <v>721</v>
      </c>
      <c r="I22" s="14">
        <f t="shared" ref="I22:I28" si="0">ROUNDUP(J22*$N$1,2)</f>
        <v>31.35</v>
      </c>
      <c r="J22" s="14">
        <v>31.35</v>
      </c>
      <c r="K22" s="109">
        <f t="shared" ref="K22:K28" si="1">I22*B22</f>
        <v>31.35</v>
      </c>
      <c r="L22" s="115"/>
    </row>
    <row r="23" spans="1:12" ht="36" customHeight="1">
      <c r="A23" s="114"/>
      <c r="B23" s="107">
        <f>'Tax Invoice'!D19</f>
        <v>1</v>
      </c>
      <c r="C23" s="10" t="s">
        <v>719</v>
      </c>
      <c r="D23" s="10" t="s">
        <v>725</v>
      </c>
      <c r="E23" s="118" t="s">
        <v>720</v>
      </c>
      <c r="F23" s="144" t="s">
        <v>25</v>
      </c>
      <c r="G23" s="145"/>
      <c r="H23" s="11" t="s">
        <v>721</v>
      </c>
      <c r="I23" s="14">
        <f t="shared" si="0"/>
        <v>31.35</v>
      </c>
      <c r="J23" s="14">
        <v>31.35</v>
      </c>
      <c r="K23" s="109">
        <f t="shared" si="1"/>
        <v>31.35</v>
      </c>
      <c r="L23" s="115"/>
    </row>
    <row r="24" spans="1:12" ht="48" customHeight="1">
      <c r="A24" s="114"/>
      <c r="B24" s="107">
        <f>'Tax Invoice'!D20</f>
        <v>1</v>
      </c>
      <c r="C24" s="10" t="s">
        <v>709</v>
      </c>
      <c r="D24" s="10" t="s">
        <v>726</v>
      </c>
      <c r="E24" s="118" t="s">
        <v>720</v>
      </c>
      <c r="F24" s="144" t="s">
        <v>107</v>
      </c>
      <c r="G24" s="145"/>
      <c r="H24" s="11" t="s">
        <v>710</v>
      </c>
      <c r="I24" s="14">
        <f t="shared" si="0"/>
        <v>44.65</v>
      </c>
      <c r="J24" s="14">
        <v>44.65</v>
      </c>
      <c r="K24" s="109">
        <f t="shared" si="1"/>
        <v>44.65</v>
      </c>
      <c r="L24" s="115"/>
    </row>
    <row r="25" spans="1:12" ht="48" customHeight="1">
      <c r="A25" s="114"/>
      <c r="B25" s="107">
        <f>'Tax Invoice'!D21</f>
        <v>1</v>
      </c>
      <c r="C25" s="10" t="s">
        <v>709</v>
      </c>
      <c r="D25" s="10" t="s">
        <v>726</v>
      </c>
      <c r="E25" s="118" t="s">
        <v>720</v>
      </c>
      <c r="F25" s="144" t="s">
        <v>210</v>
      </c>
      <c r="G25" s="145"/>
      <c r="H25" s="11" t="s">
        <v>710</v>
      </c>
      <c r="I25" s="14">
        <f t="shared" si="0"/>
        <v>44.65</v>
      </c>
      <c r="J25" s="14">
        <v>44.65</v>
      </c>
      <c r="K25" s="109">
        <f t="shared" si="1"/>
        <v>44.65</v>
      </c>
      <c r="L25" s="115"/>
    </row>
    <row r="26" spans="1:12" ht="36" customHeight="1">
      <c r="A26" s="114"/>
      <c r="B26" s="107">
        <f>'Tax Invoice'!D22</f>
        <v>1</v>
      </c>
      <c r="C26" s="10" t="s">
        <v>722</v>
      </c>
      <c r="D26" s="10" t="s">
        <v>727</v>
      </c>
      <c r="E26" s="118" t="s">
        <v>723</v>
      </c>
      <c r="F26" s="144" t="s">
        <v>107</v>
      </c>
      <c r="G26" s="145"/>
      <c r="H26" s="11" t="s">
        <v>724</v>
      </c>
      <c r="I26" s="14">
        <f t="shared" si="0"/>
        <v>61.28</v>
      </c>
      <c r="J26" s="14">
        <v>61.28</v>
      </c>
      <c r="K26" s="109">
        <f t="shared" si="1"/>
        <v>61.28</v>
      </c>
      <c r="L26" s="115"/>
    </row>
    <row r="27" spans="1:12" ht="24" customHeight="1">
      <c r="A27" s="114"/>
      <c r="B27" s="107">
        <f>'Tax Invoice'!D23</f>
        <v>50</v>
      </c>
      <c r="C27" s="10" t="s">
        <v>75</v>
      </c>
      <c r="D27" s="10" t="s">
        <v>75</v>
      </c>
      <c r="E27" s="118" t="s">
        <v>26</v>
      </c>
      <c r="F27" s="144"/>
      <c r="G27" s="145"/>
      <c r="H27" s="11" t="s">
        <v>648</v>
      </c>
      <c r="I27" s="14">
        <f t="shared" si="0"/>
        <v>0.74</v>
      </c>
      <c r="J27" s="14">
        <v>0.74</v>
      </c>
      <c r="K27" s="109">
        <f t="shared" si="1"/>
        <v>37</v>
      </c>
      <c r="L27" s="115"/>
    </row>
    <row r="28" spans="1:12" ht="24" customHeight="1">
      <c r="A28" s="114"/>
      <c r="B28" s="108">
        <f>'Tax Invoice'!D24</f>
        <v>50</v>
      </c>
      <c r="C28" s="12" t="s">
        <v>75</v>
      </c>
      <c r="D28" s="12" t="s">
        <v>75</v>
      </c>
      <c r="E28" s="119" t="s">
        <v>27</v>
      </c>
      <c r="F28" s="146"/>
      <c r="G28" s="147"/>
      <c r="H28" s="13" t="s">
        <v>648</v>
      </c>
      <c r="I28" s="15">
        <f t="shared" si="0"/>
        <v>0.74</v>
      </c>
      <c r="J28" s="15">
        <v>0.74</v>
      </c>
      <c r="K28" s="110">
        <f t="shared" si="1"/>
        <v>37</v>
      </c>
      <c r="L28" s="115"/>
    </row>
    <row r="29" spans="1:12" ht="12.75" customHeight="1">
      <c r="A29" s="114"/>
      <c r="B29" s="126">
        <f>SUM(B22:B28)</f>
        <v>105</v>
      </c>
      <c r="C29" s="126" t="s">
        <v>144</v>
      </c>
      <c r="D29" s="126"/>
      <c r="E29" s="126"/>
      <c r="F29" s="126"/>
      <c r="G29" s="126"/>
      <c r="H29" s="126"/>
      <c r="I29" s="127" t="s">
        <v>255</v>
      </c>
      <c r="J29" s="127" t="s">
        <v>255</v>
      </c>
      <c r="K29" s="128">
        <f>SUM(K22:K28)</f>
        <v>287.27999999999997</v>
      </c>
      <c r="L29" s="115"/>
    </row>
    <row r="30" spans="1:12" ht="12.75" customHeight="1">
      <c r="A30" s="114"/>
      <c r="B30" s="126"/>
      <c r="C30" s="126"/>
      <c r="D30" s="126"/>
      <c r="E30" s="126"/>
      <c r="F30" s="126"/>
      <c r="G30" s="126"/>
      <c r="H30" s="126"/>
      <c r="I30" s="127" t="s">
        <v>712</v>
      </c>
      <c r="J30" s="127" t="s">
        <v>184</v>
      </c>
      <c r="K30" s="128">
        <v>0</v>
      </c>
      <c r="L30" s="115"/>
    </row>
    <row r="31" spans="1:12" ht="12.75" hidden="1" customHeight="1" outlineLevel="1">
      <c r="A31" s="114"/>
      <c r="B31" s="126"/>
      <c r="C31" s="126"/>
      <c r="D31" s="126"/>
      <c r="E31" s="126"/>
      <c r="F31" s="126"/>
      <c r="G31" s="126"/>
      <c r="H31" s="126"/>
      <c r="I31" s="127" t="s">
        <v>185</v>
      </c>
      <c r="J31" s="127" t="s">
        <v>185</v>
      </c>
      <c r="K31" s="128">
        <f>Invoice!J31</f>
        <v>0</v>
      </c>
      <c r="L31" s="115"/>
    </row>
    <row r="32" spans="1:12" ht="12.75" customHeight="1" collapsed="1">
      <c r="A32" s="114"/>
      <c r="B32" s="126"/>
      <c r="C32" s="126"/>
      <c r="D32" s="126"/>
      <c r="E32" s="126"/>
      <c r="F32" s="126"/>
      <c r="G32" s="126"/>
      <c r="H32" s="126"/>
      <c r="I32" s="127" t="s">
        <v>257</v>
      </c>
      <c r="J32" s="127" t="s">
        <v>257</v>
      </c>
      <c r="K32" s="128">
        <f>SUM(K29:K31)</f>
        <v>287.27999999999997</v>
      </c>
      <c r="L32" s="115"/>
    </row>
    <row r="33" spans="1:12" ht="12.75" customHeight="1">
      <c r="A33" s="6"/>
      <c r="B33" s="7"/>
      <c r="C33" s="7"/>
      <c r="D33" s="7"/>
      <c r="E33" s="7"/>
      <c r="F33" s="7"/>
      <c r="G33" s="7"/>
      <c r="H33" s="7" t="s">
        <v>733</v>
      </c>
      <c r="I33" s="7"/>
      <c r="J33" s="7"/>
      <c r="K33" s="7"/>
      <c r="L33" s="8"/>
    </row>
    <row r="34" spans="1:12" ht="12.75" customHeight="1"/>
    <row r="35" spans="1:12" ht="12.75" customHeight="1"/>
    <row r="36" spans="1:12" ht="12.75" customHeight="1"/>
    <row r="37" spans="1:12" ht="12.75" customHeight="1"/>
    <row r="38" spans="1:12" ht="12.75" customHeight="1"/>
    <row r="39" spans="1:12" ht="12.75" customHeight="1"/>
    <row r="40" spans="1:12" ht="12.75" customHeight="1"/>
  </sheetData>
  <mergeCells count="11">
    <mergeCell ref="K10:K11"/>
    <mergeCell ref="F25:G25"/>
    <mergeCell ref="F23:G23"/>
    <mergeCell ref="F28:G28"/>
    <mergeCell ref="F26:G26"/>
    <mergeCell ref="F27:G27"/>
    <mergeCell ref="K14:K15"/>
    <mergeCell ref="F20:G20"/>
    <mergeCell ref="F21:G21"/>
    <mergeCell ref="F22:G22"/>
    <mergeCell ref="F24:G2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287.27999999999997</v>
      </c>
      <c r="O2" s="21" t="s">
        <v>259</v>
      </c>
    </row>
    <row r="3" spans="1:15" s="21" customFormat="1" ht="15" customHeight="1" thickBot="1">
      <c r="A3" s="22" t="s">
        <v>151</v>
      </c>
      <c r="G3" s="28">
        <v>45192</v>
      </c>
      <c r="H3" s="29"/>
      <c r="N3" s="21">
        <v>287.27999999999997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Love Blood Ink Tattoo</v>
      </c>
      <c r="B10" s="37"/>
      <c r="C10" s="37"/>
      <c r="D10" s="37"/>
      <c r="F10" s="38" t="str">
        <f>'Copy paste to Here'!B10</f>
        <v>Love Blood Ink Tattoo</v>
      </c>
      <c r="G10" s="39"/>
      <c r="H10" s="40"/>
      <c r="K10" s="95" t="s">
        <v>276</v>
      </c>
      <c r="L10" s="35" t="s">
        <v>276</v>
      </c>
      <c r="M10" s="21">
        <v>1</v>
      </c>
    </row>
    <row r="11" spans="1:15" s="21" customFormat="1" ht="15.75" thickBot="1">
      <c r="A11" s="41" t="str">
        <f>'Copy paste to Here'!G11</f>
        <v>Rebecca Parks</v>
      </c>
      <c r="B11" s="42"/>
      <c r="C11" s="42"/>
      <c r="D11" s="42"/>
      <c r="F11" s="43" t="str">
        <f>'Copy paste to Here'!B11</f>
        <v>Rebecca Parks</v>
      </c>
      <c r="G11" s="44"/>
      <c r="H11" s="45"/>
      <c r="K11" s="93" t="s">
        <v>158</v>
      </c>
      <c r="L11" s="46" t="s">
        <v>159</v>
      </c>
      <c r="M11" s="21">
        <f>VLOOKUP(G3,[1]Sheet1!$A$9:$I$7290,2,FALSE)</f>
        <v>35.869999999999997</v>
      </c>
    </row>
    <row r="12" spans="1:15" s="21" customFormat="1" ht="15.75" thickBot="1">
      <c r="A12" s="41" t="str">
        <f>'Copy paste to Here'!G12</f>
        <v>265 Stone crossing drive St d</v>
      </c>
      <c r="B12" s="42"/>
      <c r="C12" s="42"/>
      <c r="D12" s="42"/>
      <c r="E12" s="89"/>
      <c r="F12" s="43" t="str">
        <f>'Copy paste to Here'!B12</f>
        <v>265 Stone crossing drive St d</v>
      </c>
      <c r="G12" s="44"/>
      <c r="H12" s="45"/>
      <c r="K12" s="93" t="s">
        <v>160</v>
      </c>
      <c r="L12" s="46" t="s">
        <v>133</v>
      </c>
      <c r="M12" s="21">
        <f>VLOOKUP(G3,[1]Sheet1!$A$9:$I$7290,3,FALSE)</f>
        <v>37.99</v>
      </c>
    </row>
    <row r="13" spans="1:15" s="21" customFormat="1" ht="15.75" thickBot="1">
      <c r="A13" s="41" t="str">
        <f>'Copy paste to Here'!G13</f>
        <v>37042 Clarksville</v>
      </c>
      <c r="B13" s="42"/>
      <c r="C13" s="42"/>
      <c r="D13" s="42"/>
      <c r="E13" s="111" t="s">
        <v>159</v>
      </c>
      <c r="F13" s="43" t="str">
        <f>'Copy paste to Here'!B13</f>
        <v>37042 Clarksville</v>
      </c>
      <c r="G13" s="44"/>
      <c r="H13" s="45"/>
      <c r="K13" s="93" t="s">
        <v>161</v>
      </c>
      <c r="L13" s="46" t="s">
        <v>162</v>
      </c>
      <c r="M13" s="113">
        <f>VLOOKUP(G3,[1]Sheet1!$A$9:$I$7290,4,FALSE)</f>
        <v>43.72</v>
      </c>
    </row>
    <row r="14" spans="1:15" s="21" customFormat="1" ht="15.75" thickBot="1">
      <c r="A14" s="41" t="str">
        <f>'Copy paste to Here'!G14</f>
        <v>United States</v>
      </c>
      <c r="B14" s="42"/>
      <c r="C14" s="42"/>
      <c r="D14" s="42"/>
      <c r="E14" s="111">
        <f>VLOOKUP(J9,$L$10:$M$17,2,FALSE)</f>
        <v>35.869999999999997</v>
      </c>
      <c r="F14" s="43" t="str">
        <f>'Copy paste to Here'!B14</f>
        <v>United States</v>
      </c>
      <c r="G14" s="44"/>
      <c r="H14" s="45"/>
      <c r="K14" s="93" t="s">
        <v>163</v>
      </c>
      <c r="L14" s="46" t="s">
        <v>164</v>
      </c>
      <c r="M14" s="21">
        <f>VLOOKUP(G3,[1]Sheet1!$A$9:$I$7290,5,FALSE)</f>
        <v>22.68</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26.43</v>
      </c>
    </row>
    <row r="16" spans="1:15" s="21" customFormat="1" ht="13.7" customHeight="1" thickBot="1">
      <c r="A16" s="52"/>
      <c r="K16" s="94" t="s">
        <v>167</v>
      </c>
      <c r="L16" s="51" t="s">
        <v>168</v>
      </c>
      <c r="M16" s="21">
        <f>VLOOKUP(G3,[1]Sheet1!$A$9:$I$7290,7,FALSE)</f>
        <v>21.07</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Piercing supplies: Assortment of 12 to 250 pcs. of EO gas sterilized piercing: surgical steel labrets, 16g (1.2mm) with a 3mm ball &amp; Quantity In Bulk: 50 pcs.  &amp;  Length: 6mm</v>
      </c>
      <c r="B18" s="57" t="str">
        <f>'Copy paste to Here'!C22</f>
        <v>BLK470</v>
      </c>
      <c r="C18" s="57" t="s">
        <v>725</v>
      </c>
      <c r="D18" s="58">
        <f>Invoice!B22</f>
        <v>1</v>
      </c>
      <c r="E18" s="59">
        <f>'Shipping Invoice'!J22*$N$1</f>
        <v>31.35</v>
      </c>
      <c r="F18" s="59">
        <f>D18*E18</f>
        <v>31.35</v>
      </c>
      <c r="G18" s="60">
        <f>E18*$E$14</f>
        <v>1124.5245</v>
      </c>
      <c r="H18" s="61">
        <f>D18*G18</f>
        <v>1124.5245</v>
      </c>
    </row>
    <row r="19" spans="1:13" s="62" customFormat="1" ht="36">
      <c r="A19" s="112" t="str">
        <f>IF((LEN('Copy paste to Here'!G23))&gt;5,((CONCATENATE('Copy paste to Here'!G23," &amp; ",'Copy paste to Here'!D23,"  &amp;  ",'Copy paste to Here'!E23))),"Empty Cell")</f>
        <v>Piercing supplies: Assortment of 12 to 250 pcs. of EO gas sterilized piercing: surgical steel labrets, 16g (1.2mm) with a 3mm ball &amp; Quantity In Bulk: 50 pcs.  &amp;  Length: 8mm</v>
      </c>
      <c r="B19" s="57" t="str">
        <f>'Copy paste to Here'!C23</f>
        <v>BLK470</v>
      </c>
      <c r="C19" s="57" t="s">
        <v>725</v>
      </c>
      <c r="D19" s="58">
        <f>Invoice!B23</f>
        <v>1</v>
      </c>
      <c r="E19" s="59">
        <f>'Shipping Invoice'!J23*$N$1</f>
        <v>31.35</v>
      </c>
      <c r="F19" s="59">
        <f t="shared" ref="F19:F82" si="0">D19*E19</f>
        <v>31.35</v>
      </c>
      <c r="G19" s="60">
        <f t="shared" ref="G19:G82" si="1">E19*$E$14</f>
        <v>1124.5245</v>
      </c>
      <c r="H19" s="63">
        <f t="shared" ref="H19:H82" si="2">D19*G19</f>
        <v>1124.5245</v>
      </c>
    </row>
    <row r="20" spans="1:13" s="62" customFormat="1" ht="60">
      <c r="A20" s="56" t="str">
        <f>IF((LEN('Copy paste to Here'!G24))&gt;5,((CONCATENATE('Copy paste to Here'!G24," &amp; ",'Copy paste to Here'!D24,"  &amp;  ",'Copy paste to Here'!E24))),"Empty Cell")</f>
        <v>Piercing supplies: Assortment of 12 to 250 pcs. of EO gas sterilized piercing: surgical steel nose screws, 20g (0.8mm) with 2mm bezel set color crystal in a round ball (including the size of the cup is 2.5mm ) &amp; Quantity In Bulk: 50 pcs.  &amp;  Crystal Color: Clear</v>
      </c>
      <c r="B20" s="57" t="str">
        <f>'Copy paste to Here'!C24</f>
        <v>BLK483</v>
      </c>
      <c r="C20" s="57" t="s">
        <v>726</v>
      </c>
      <c r="D20" s="58">
        <f>Invoice!B24</f>
        <v>1</v>
      </c>
      <c r="E20" s="59">
        <f>'Shipping Invoice'!J24*$N$1</f>
        <v>44.65</v>
      </c>
      <c r="F20" s="59">
        <f t="shared" si="0"/>
        <v>44.65</v>
      </c>
      <c r="G20" s="60">
        <f t="shared" si="1"/>
        <v>1601.5954999999999</v>
      </c>
      <c r="H20" s="63">
        <f t="shared" si="2"/>
        <v>1601.5954999999999</v>
      </c>
    </row>
    <row r="21" spans="1:13" s="62" customFormat="1" ht="48">
      <c r="A21" s="56" t="str">
        <f>IF((LEN('Copy paste to Here'!G25))&gt;5,((CONCATENATE('Copy paste to Here'!G25," &amp; ",'Copy paste to Here'!D25,"  &amp;  ",'Copy paste to Here'!E25))),"Empty Cell")</f>
        <v>Piercing supplies: Assortment of 12 to 250 pcs. of EO gas sterilized piercing: surgical steel nose screws, 20g (0.8mm) with 2mm bezel set color crystal in a round ball (including the size of the cup is 2.5mm ) &amp; Quantity In Bulk: 50 pcs.  &amp;  Crystal Color: AB</v>
      </c>
      <c r="B21" s="57" t="str">
        <f>'Copy paste to Here'!C25</f>
        <v>BLK483</v>
      </c>
      <c r="C21" s="57" t="s">
        <v>726</v>
      </c>
      <c r="D21" s="58">
        <f>Invoice!B25</f>
        <v>1</v>
      </c>
      <c r="E21" s="59">
        <f>'Shipping Invoice'!J25*$N$1</f>
        <v>44.65</v>
      </c>
      <c r="F21" s="59">
        <f t="shared" si="0"/>
        <v>44.65</v>
      </c>
      <c r="G21" s="60">
        <f t="shared" si="1"/>
        <v>1601.5954999999999</v>
      </c>
      <c r="H21" s="63">
        <f t="shared" si="2"/>
        <v>1601.5954999999999</v>
      </c>
    </row>
    <row r="22" spans="1:13" s="62" customFormat="1" ht="48">
      <c r="A22" s="56" t="str">
        <f>IF((LEN('Copy paste to Here'!G26))&gt;5,((CONCATENATE('Copy paste to Here'!G26," &amp; ",'Copy paste to Here'!D26,"  &amp;  ",'Copy paste to Here'!E26))),"Empty Cell")</f>
        <v>Piercing supplies: Assortment of 12 to 250 pcs. of EO gas sterilized piercing: surgical steel belly bananas, 14g (1.6mm) with a 5 &amp; 8mm jewel ball &amp; Quantity In Bulk: Size 12mm Quantity 50 pcs  &amp;  Crystal Color: Clear</v>
      </c>
      <c r="B22" s="57" t="str">
        <f>'Copy paste to Here'!C26</f>
        <v>BLK484</v>
      </c>
      <c r="C22" s="57" t="s">
        <v>727</v>
      </c>
      <c r="D22" s="58">
        <f>Invoice!B26</f>
        <v>1</v>
      </c>
      <c r="E22" s="59">
        <f>'Shipping Invoice'!J26*$N$1</f>
        <v>61.28</v>
      </c>
      <c r="F22" s="59">
        <f t="shared" si="0"/>
        <v>61.28</v>
      </c>
      <c r="G22" s="60">
        <f t="shared" si="1"/>
        <v>2198.1135999999997</v>
      </c>
      <c r="H22" s="63">
        <f t="shared" si="2"/>
        <v>2198.1135999999997</v>
      </c>
    </row>
    <row r="23" spans="1:13" s="62" customFormat="1" ht="24">
      <c r="A23" s="56" t="str">
        <f>IF((LEN('Copy paste to Here'!G27))&gt;5,((CONCATENATE('Copy paste to Here'!G27," &amp; ",'Copy paste to Here'!D27,"  &amp;  ",'Copy paste to Here'!E27))),"Empty Cell")</f>
        <v xml:space="preserve">EO gas sterilized piercing: 316L steel circular barbell, 16g (1.2mm) with two 3mm balls &amp; Length: 10mm  &amp;  </v>
      </c>
      <c r="B23" s="57" t="str">
        <f>'Copy paste to Here'!C27</f>
        <v>ZCBEB</v>
      </c>
      <c r="C23" s="57" t="s">
        <v>75</v>
      </c>
      <c r="D23" s="58">
        <f>Invoice!B27</f>
        <v>50</v>
      </c>
      <c r="E23" s="59">
        <f>'Shipping Invoice'!J27*$N$1</f>
        <v>0.74</v>
      </c>
      <c r="F23" s="59">
        <f t="shared" si="0"/>
        <v>37</v>
      </c>
      <c r="G23" s="60">
        <f t="shared" si="1"/>
        <v>26.543799999999997</v>
      </c>
      <c r="H23" s="63">
        <f t="shared" si="2"/>
        <v>1327.1899999999998</v>
      </c>
    </row>
    <row r="24" spans="1:13" s="62" customFormat="1" ht="24">
      <c r="A24" s="56" t="str">
        <f>IF((LEN('Copy paste to Here'!G28))&gt;5,((CONCATENATE('Copy paste to Here'!G28," &amp; ",'Copy paste to Here'!D28,"  &amp;  ",'Copy paste to Here'!E28))),"Empty Cell")</f>
        <v xml:space="preserve">EO gas sterilized piercing: 316L steel circular barbell, 16g (1.2mm) with two 3mm balls &amp; Length: 12mm  &amp;  </v>
      </c>
      <c r="B24" s="57" t="str">
        <f>'Copy paste to Here'!C28</f>
        <v>ZCBEB</v>
      </c>
      <c r="C24" s="57" t="s">
        <v>75</v>
      </c>
      <c r="D24" s="58">
        <f>Invoice!B28</f>
        <v>50</v>
      </c>
      <c r="E24" s="59">
        <f>'Shipping Invoice'!J28*$N$1</f>
        <v>0.74</v>
      </c>
      <c r="F24" s="59">
        <f t="shared" si="0"/>
        <v>37</v>
      </c>
      <c r="G24" s="60">
        <f t="shared" si="1"/>
        <v>26.543799999999997</v>
      </c>
      <c r="H24" s="63">
        <f t="shared" si="2"/>
        <v>1327.1899999999998</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287.27999999999997</v>
      </c>
      <c r="G1000" s="60"/>
      <c r="H1000" s="61">
        <f t="shared" ref="H1000:H1007" si="49">F1000*$E$14</f>
        <v>10304.733599999998</v>
      </c>
    </row>
    <row r="1001" spans="1:8" s="62" customFormat="1">
      <c r="A1001" s="56" t="str">
        <f>'[2]Copy paste to Here'!T2</f>
        <v>SHIPPING HANDLING</v>
      </c>
      <c r="B1001" s="75"/>
      <c r="C1001" s="75"/>
      <c r="D1001" s="76"/>
      <c r="E1001" s="67"/>
      <c r="F1001" s="59">
        <f>Invoice!J30</f>
        <v>20</v>
      </c>
      <c r="G1001" s="60"/>
      <c r="H1001" s="61">
        <f t="shared" si="49"/>
        <v>717.4</v>
      </c>
    </row>
    <row r="1002" spans="1:8" s="62" customFormat="1" outlineLevel="1">
      <c r="A1002" s="56" t="str">
        <f>'[2]Copy paste to Here'!T3</f>
        <v>DISCOUNT</v>
      </c>
      <c r="B1002" s="75"/>
      <c r="C1002" s="75"/>
      <c r="D1002" s="76"/>
      <c r="E1002" s="67"/>
      <c r="F1002" s="59">
        <f>Invoice!J31</f>
        <v>0</v>
      </c>
      <c r="G1002" s="60"/>
      <c r="H1002" s="61">
        <f t="shared" si="49"/>
        <v>0</v>
      </c>
    </row>
    <row r="1003" spans="1:8" s="62" customFormat="1">
      <c r="A1003" s="56" t="str">
        <f>'[2]Copy paste to Here'!T4</f>
        <v>Total:</v>
      </c>
      <c r="B1003" s="75"/>
      <c r="C1003" s="75"/>
      <c r="D1003" s="76"/>
      <c r="E1003" s="67"/>
      <c r="F1003" s="59">
        <f>SUM(F1000:F1002)</f>
        <v>307.27999999999997</v>
      </c>
      <c r="G1003" s="60"/>
      <c r="H1003" s="61">
        <f t="shared" si="49"/>
        <v>11022.133599999997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10304.7336</v>
      </c>
    </row>
    <row r="1010" spans="1:8" s="21" customFormat="1">
      <c r="A1010" s="22"/>
      <c r="E1010" s="21" t="s">
        <v>177</v>
      </c>
      <c r="H1010" s="84">
        <f>(SUMIF($A$1000:$A$1008,"Total:",$H$1000:$H$1008))</f>
        <v>11022.133599999997</v>
      </c>
    </row>
    <row r="1011" spans="1:8" s="21" customFormat="1">
      <c r="E1011" s="21" t="s">
        <v>178</v>
      </c>
      <c r="H1011" s="85">
        <f>H1013-H1012</f>
        <v>10301.06</v>
      </c>
    </row>
    <row r="1012" spans="1:8" s="21" customFormat="1">
      <c r="E1012" s="21" t="s">
        <v>179</v>
      </c>
      <c r="H1012" s="85">
        <f>ROUND((H1013*7)/107,2)</f>
        <v>721.07</v>
      </c>
    </row>
    <row r="1013" spans="1:8" s="21" customFormat="1">
      <c r="E1013" s="22" t="s">
        <v>180</v>
      </c>
      <c r="H1013" s="86">
        <f>ROUND((SUMIF($A$1000:$A$1008,"Total:",$H$1000:$H$1008)),2)</f>
        <v>11022.13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
  <sheetViews>
    <sheetView workbookViewId="0">
      <selection activeCell="A5" sqref="A5"/>
    </sheetView>
  </sheetViews>
  <sheetFormatPr defaultRowHeight="15"/>
  <sheetData>
    <row r="1" spans="1:1">
      <c r="A1" s="2" t="s">
        <v>725</v>
      </c>
    </row>
    <row r="2" spans="1:1">
      <c r="A2" s="2" t="s">
        <v>725</v>
      </c>
    </row>
    <row r="3" spans="1:1">
      <c r="A3" s="2" t="s">
        <v>726</v>
      </c>
    </row>
    <row r="4" spans="1:1">
      <c r="A4" s="2" t="s">
        <v>726</v>
      </c>
    </row>
    <row r="5" spans="1:1">
      <c r="A5" s="2" t="s">
        <v>727</v>
      </c>
    </row>
    <row r="6" spans="1:1">
      <c r="A6" s="2" t="s">
        <v>75</v>
      </c>
    </row>
    <row r="7" spans="1:1">
      <c r="A7" s="2" t="s">
        <v>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2023-09-26T11:57:32Z</cp:lastPrinted>
  <dcterms:created xsi:type="dcterms:W3CDTF">2009-06-02T18:56:54Z</dcterms:created>
  <dcterms:modified xsi:type="dcterms:W3CDTF">2023-09-26T11:57:33Z</dcterms:modified>
</cp:coreProperties>
</file>