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39BF88A-F152-4A15-AEED-594C7E296438}"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Invoice!$A$1:$K$59</definedName>
    <definedName name="_xlnm.Print_Area" localSheetId="3">'Shipping Invoice'!$A$1:$L$52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1" i="6" l="1"/>
  <c r="I58" i="2"/>
  <c r="K50" i="7" l="1"/>
  <c r="E44" i="6"/>
  <c r="E42" i="6"/>
  <c r="E39" i="6"/>
  <c r="E38" i="6"/>
  <c r="E36" i="6"/>
  <c r="E33" i="6"/>
  <c r="E32" i="6"/>
  <c r="E30" i="6"/>
  <c r="E27" i="6"/>
  <c r="E26" i="6"/>
  <c r="E24" i="6"/>
  <c r="E21" i="6"/>
  <c r="E20" i="6"/>
  <c r="E18" i="6"/>
  <c r="K14" i="7"/>
  <c r="K17" i="7"/>
  <c r="K10" i="7"/>
  <c r="I48" i="7"/>
  <c r="I45" i="7"/>
  <c r="B44" i="7"/>
  <c r="I43" i="7"/>
  <c r="I40" i="7"/>
  <c r="I39" i="7"/>
  <c r="I38" i="7"/>
  <c r="I35" i="7"/>
  <c r="I34" i="7"/>
  <c r="I33" i="7"/>
  <c r="I32" i="7"/>
  <c r="I30" i="7"/>
  <c r="I29" i="7"/>
  <c r="I28" i="7"/>
  <c r="I27" i="7"/>
  <c r="I25" i="7"/>
  <c r="I24" i="7"/>
  <c r="I23" i="7"/>
  <c r="I22" i="7"/>
  <c r="I44" i="7"/>
  <c r="N1" i="6"/>
  <c r="E43" i="6" s="1"/>
  <c r="F1001" i="6"/>
  <c r="D44" i="6"/>
  <c r="B48" i="7" s="1"/>
  <c r="D43" i="6"/>
  <c r="B47" i="7" s="1"/>
  <c r="D42" i="6"/>
  <c r="B46" i="7" s="1"/>
  <c r="D41" i="6"/>
  <c r="B45" i="7" s="1"/>
  <c r="D40" i="6"/>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K30" i="7" s="1"/>
  <c r="D25" i="6"/>
  <c r="B29" i="7" s="1"/>
  <c r="K29" i="7" s="1"/>
  <c r="D24" i="6"/>
  <c r="B28" i="7" s="1"/>
  <c r="K28" i="7" s="1"/>
  <c r="D23" i="6"/>
  <c r="B27" i="7" s="1"/>
  <c r="D22" i="6"/>
  <c r="B26" i="7" s="1"/>
  <c r="D21" i="6"/>
  <c r="B25" i="7" s="1"/>
  <c r="D20" i="6"/>
  <c r="B24" i="7" s="1"/>
  <c r="D19" i="6"/>
  <c r="B23" i="7" s="1"/>
  <c r="D18" i="6"/>
  <c r="B22" i="7" s="1"/>
  <c r="G3" i="6"/>
  <c r="I48" i="5"/>
  <c r="I47" i="5"/>
  <c r="I46" i="5"/>
  <c r="I45" i="5"/>
  <c r="I44" i="5"/>
  <c r="I43" i="5"/>
  <c r="I42" i="5"/>
  <c r="I41" i="5"/>
  <c r="I40" i="5"/>
  <c r="I39" i="5"/>
  <c r="I38" i="5"/>
  <c r="I37" i="5"/>
  <c r="I36" i="5"/>
  <c r="I35" i="5"/>
  <c r="I34" i="5"/>
  <c r="I33" i="5"/>
  <c r="I32" i="5"/>
  <c r="I31" i="5"/>
  <c r="I30" i="5"/>
  <c r="I29" i="5"/>
  <c r="I28" i="5"/>
  <c r="I27" i="5"/>
  <c r="I26" i="5"/>
  <c r="I25" i="5"/>
  <c r="I24" i="5"/>
  <c r="I23" i="5"/>
  <c r="I22" i="5"/>
  <c r="J48" i="2"/>
  <c r="J47" i="2"/>
  <c r="J46" i="2"/>
  <c r="J45" i="2"/>
  <c r="J44" i="2"/>
  <c r="J43" i="2"/>
  <c r="J42" i="2"/>
  <c r="J41" i="2"/>
  <c r="J40" i="2"/>
  <c r="J39" i="2"/>
  <c r="J38" i="2"/>
  <c r="J37" i="2"/>
  <c r="J36" i="2"/>
  <c r="J35" i="2"/>
  <c r="J34" i="2"/>
  <c r="J33" i="2"/>
  <c r="J32" i="2"/>
  <c r="J31" i="2"/>
  <c r="J30" i="2"/>
  <c r="J29" i="2"/>
  <c r="J28" i="2"/>
  <c r="J27" i="2"/>
  <c r="J26" i="2"/>
  <c r="J25" i="2"/>
  <c r="J24" i="2"/>
  <c r="J23" i="2"/>
  <c r="J22" i="2"/>
  <c r="K25" i="7" l="1"/>
  <c r="K33" i="7"/>
  <c r="K45" i="7"/>
  <c r="K40" i="7"/>
  <c r="K23" i="7"/>
  <c r="K35" i="7"/>
  <c r="J49" i="2"/>
  <c r="J51" i="2" s="1"/>
  <c r="K32" i="7"/>
  <c r="K43" i="7"/>
  <c r="K44" i="7"/>
  <c r="K27" i="7"/>
  <c r="K39" i="7"/>
  <c r="I26" i="7"/>
  <c r="K26" i="7" s="1"/>
  <c r="I31" i="7"/>
  <c r="I36" i="7"/>
  <c r="K36" i="7" s="1"/>
  <c r="I41" i="7"/>
  <c r="K41" i="7" s="1"/>
  <c r="I46" i="7"/>
  <c r="K46" i="7" s="1"/>
  <c r="K22" i="7"/>
  <c r="K34" i="7"/>
  <c r="K31" i="7"/>
  <c r="I37" i="7"/>
  <c r="K37" i="7" s="1"/>
  <c r="I42" i="7"/>
  <c r="K42" i="7" s="1"/>
  <c r="I47" i="7"/>
  <c r="K47" i="7" s="1"/>
  <c r="K24" i="7"/>
  <c r="K48" i="7"/>
  <c r="K38" i="7"/>
  <c r="E22" i="6"/>
  <c r="E28" i="6"/>
  <c r="E34" i="6"/>
  <c r="E40" i="6"/>
  <c r="E23" i="6"/>
  <c r="E29" i="6"/>
  <c r="E35" i="6"/>
  <c r="E41" i="6"/>
  <c r="E19" i="6"/>
  <c r="E25" i="6"/>
  <c r="E31" i="6"/>
  <c r="E37" i="6"/>
  <c r="A1007" i="6"/>
  <c r="A1006" i="6"/>
  <c r="A1005" i="6"/>
  <c r="F1004" i="6"/>
  <c r="A1004" i="6"/>
  <c r="A1003" i="6"/>
  <c r="A1002" i="6"/>
  <c r="K49" i="7" l="1"/>
  <c r="K51" i="7" s="1"/>
  <c r="M11" i="6"/>
  <c r="I55"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4" i="2" s="1"/>
  <c r="I56" i="2" l="1"/>
  <c r="I59" i="2"/>
  <c r="I57"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<sst xmlns="http://schemas.openxmlformats.org/spreadsheetml/2006/main" count="2241" uniqueCount="784">
  <si>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</si>
  <si>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</si>
  <si>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</si>
  <si>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</si>
  <si>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</si>
  <si>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</si>
  <si>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</si>
  <si>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</si>
  <si>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</si>
  <si>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</si>
  <si>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</si>
  <si>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</si>
  <si>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</si>
  <si>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</si>
  <si>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</si>
  <si>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</si>
  <si>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</si>
  <si>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</si>
  <si>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</si>
  <si>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</si>
  <si>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</si>
  <si>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</si>
  <si>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</si>
  <si>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</si>
  <si>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</si>
  <si>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</si>
  <si>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</si>
  <si>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</si>
  <si>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</si>
  <si>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</si>
  <si>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</si>
  <si>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</si>
  <si>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</si>
  <si>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</si>
  <si>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</si>
  <si>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</si>
  <si>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</si>
  <si>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</si>
  <si>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</si>
  <si>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</si>
  <si>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</si>
  <si>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</si>
  <si>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</si>
  <si>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</si>
  <si>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</si>
  <si>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</si>
  <si>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</si>
  <si>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</si>
  <si>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</si>
  <si>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</si>
  <si>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</si>
  <si>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</si>
  <si>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</si>
  <si>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</si>
  <si>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</si>
  <si>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</si>
  <si>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</si>
  <si>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</si>
  <si>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</si>
  <si>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</si>
  <si>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</si>
  <si>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</si>
  <si>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</si>
  <si>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</si>
  <si>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</si>
  <si>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</si>
  <si>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</si>
  <si>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</si>
  <si>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</si>
  <si>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</si>
  <si>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</si>
  <si>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</si>
  <si>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</si>
  <si>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</si>
  <si>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</si>
  <si>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</si>
  <si>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</si>
  <si>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</si>
  <si>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</si>
  <si>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</si>
  <si>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</si>
  <si>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</si>
  <si>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</si>
  <si>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</si>
  <si>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</si>
  <si>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</si>
  <si>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</si>
  <si>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</si>
  <si>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</si>
  <si>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</si>
  <si>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</si>
  <si>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</si>
  <si>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</si>
  <si>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</si>
  <si>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</si>
  <si>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</si>
  <si>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</si>
  <si>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</si>
  <si>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</si>
  <si>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</si>
  <si>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</si>
  <si>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</si>
  <si>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</si>
  <si>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</si>
  <si>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</si>
  <si>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</si>
  <si>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</si>
  <si>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</si>
  <si>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</si>
  <si>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</si>
  <si>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</si>
  <si>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</si>
  <si>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</si>
  <si>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</si>
  <si>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</si>
  <si>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</si>
  <si>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</si>
  <si>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</si>
  <si>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</si>
  <si>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</si>
  <si>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</si>
  <si>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</si>
  <si>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</si>
  <si>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</si>
  <si>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</si>
  <si>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</si>
  <si>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</si>
  <si>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</si>
  <si>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</si>
  <si>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</si>
  <si>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</si>
  <si>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</si>
  <si>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</si>
  <si>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</si>
  <si>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</si>
  <si>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</si>
  <si>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</si>
  <si>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</si>
  <si>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</si>
  <si>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</si>
  <si>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</si>
  <si>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</si>
  <si>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</si>
  <si>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</si>
  <si>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</si>
  <si>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</si>
  <si>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</si>
  <si>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</si>
  <si>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</si>
  <si>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</si>
  <si>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</si>
  <si>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</si>
  <si>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</si>
  <si>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</si>
  <si>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</si>
  <si>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</si>
  <si>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</si>
  <si>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</si>
  <si>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</si>
  <si>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</si>
  <si>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</si>
  <si>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</si>
  <si>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</si>
  <si>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</si>
  <si>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</si>
  <si>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</si>
  <si>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</si>
  <si>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</si>
  <si>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</si>
  <si>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</si>
  <si>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</si>
  <si>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</si>
  <si>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</si>
  <si>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</si>
  <si>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</si>
  <si>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</si>
  <si>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</si>
  <si>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</si>
  <si>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</si>
  <si>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</si>
  <si>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</si>
  <si>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</si>
  <si>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</si>
  <si>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</si>
  <si>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</si>
  <si>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</si>
  <si>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</si>
  <si>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</si>
  <si>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</si>
  <si>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</si>
  <si>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</si>
  <si>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</si>
  <si>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</si>
  <si>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</si>
  <si>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</si>
  <si>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</si>
  <si>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</si>
  <si>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</si>
  <si>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</si>
  <si>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</si>
  <si>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</si>
  <si>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</si>
  <si>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</si>
  <si>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</si>
  <si>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</si>
  <si>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</si>
  <si>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</si>
  <si>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</si>
  <si>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</si>
  <si>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</si>
  <si>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</si>
  <si>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</si>
  <si>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</si>
  <si>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</si>
  <si>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</si>
  <si>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</si>
  <si>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</si>
  <si>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</si>
  <si>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</si>
  <si>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</si>
  <si>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</si>
  <si>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</si>
  <si>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</si>
  <si>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</si>
  <si>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</si>
  <si>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</si>
  <si>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</si>
  <si>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</si>
  <si>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</si>
  <si>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</si>
  <si>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</si>
  <si>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</si>
  <si>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</si>
  <si>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</si>
  <si>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</si>
  <si>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</si>
  <si>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</si>
  <si>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</si>
  <si>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</si>
  <si>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</si>
  <si>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</si>
  <si>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</si>
  <si>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</si>
  <si>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</si>
  <si>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</si>
  <si>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</si>
  <si>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</si>
  <si>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</si>
  <si>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</si>
  <si>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</si>
  <si>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</si>
  <si>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</si>
  <si>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</si>
  <si>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</si>
  <si>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</si>
  <si>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</si>
  <si>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</si>
  <si>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</si>
  <si>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</si>
  <si>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</si>
  <si>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</si>
  <si>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</si>
  <si>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</si>
  <si>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</si>
  <si>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</si>
  <si>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</si>
  <si>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</si>
  <si>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</si>
  <si>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</si>
  <si>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</si>
  <si>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</si>
  <si>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</si>
  <si>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</si>
  <si>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</si>
  <si>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</si>
  <si>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</si>
  <si>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</si>
  <si>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</si>
  <si>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</si>
  <si>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</si>
  <si>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</si>
  <si>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</si>
  <si>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</si>
  <si>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</si>
  <si>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</si>
  <si>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</si>
  <si>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</si>
  <si>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</si>
  <si>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</si>
  <si>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</si>
  <si>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</si>
  <si>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</si>
  <si>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</si>
  <si>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</si>
  <si>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</si>
  <si>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</si>
  <si>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</si>
  <si>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</si>
  <si>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</si>
  <si>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</si>
  <si>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</si>
  <si>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</si>
  <si>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</si>
  <si>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</si>
  <si>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</si>
  <si>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</si>
  <si>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</si>
  <si>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</si>
  <si>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</si>
  <si>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</si>
  <si>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</si>
  <si>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</si>
  <si>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</si>
  <si>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</si>
  <si>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</si>
  <si>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</si>
  <si>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</si>
  <si>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</si>
  <si>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</si>
  <si>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</si>
  <si>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</si>
  <si>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</si>
  <si>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</si>
  <si>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</si>
  <si>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</si>
  <si>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</si>
  <si>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</si>
  <si>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</si>
  <si>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</si>
  <si>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</si>
  <si>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</si>
  <si>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</si>
  <si>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</si>
  <si>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</si>
  <si>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</si>
  <si>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</si>
  <si>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</si>
  <si>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</si>
  <si>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</si>
  <si>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</si>
  <si>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</si>
  <si>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</si>
  <si>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</si>
  <si>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</si>
  <si>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</si>
  <si>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</si>
  <si>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</si>
  <si>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</si>
  <si>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</si>
  <si>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</si>
  <si>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</si>
  <si>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</si>
  <si>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</si>
  <si>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</si>
  <si>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</si>
  <si>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</si>
  <si>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</si>
  <si>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</si>
  <si>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</si>
  <si>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</si>
  <si>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</si>
  <si>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</si>
  <si>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</si>
  <si>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</si>
  <si>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</si>
  <si>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</si>
  <si>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</si>
  <si>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</si>
  <si>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</si>
  <si>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</si>
  <si>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</si>
  <si>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</si>
  <si>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</si>
  <si>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</si>
  <si>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</si>
  <si>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</si>
  <si>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</si>
  <si>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</si>
  <si>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</si>
  <si>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</si>
  <si>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</si>
  <si>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</si>
  <si>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</si>
  <si>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</si>
  <si>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</si>
  <si>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</si>
  <si>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</si>
  <si>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</si>
  <si>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</si>
  <si>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</si>
  <si>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</si>
  <si>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</si>
  <si>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</si>
  <si>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</si>
  <si>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</si>
  <si>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</si>
  <si>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</si>
  <si>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</si>
  <si>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</si>
  <si>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</si>
  <si>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</si>
  <si>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</si>
  <si>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</si>
  <si>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</si>
  <si>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</si>
  <si>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</si>
  <si>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</si>
  <si>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</si>
  <si>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</si>
  <si>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</si>
  <si>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</si>
  <si>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</si>
  <si>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</si>
  <si>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</si>
  <si>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</si>
  <si>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</si>
  <si>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</si>
  <si>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</si>
  <si>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</si>
  <si>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</si>
  <si>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</si>
  <si>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</si>
  <si>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</si>
  <si>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</si>
  <si>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</si>
  <si>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</si>
  <si>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</si>
  <si>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</si>
  <si>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</si>
  <si>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</si>
  <si>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</si>
  <si>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</si>
  <si>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</si>
  <si>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</si>
  <si>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</si>
  <si>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</si>
  <si>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</si>
  <si>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</si>
  <si>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</si>
  <si>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</si>
  <si>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</si>
  <si>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</si>
  <si>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</si>
  <si>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</si>
  <si>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</si>
  <si>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</si>
  <si>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</si>
  <si>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</si>
  <si>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</si>
  <si>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</si>
  <si>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</si>
  <si>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</si>
  <si>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</si>
  <si>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</si>
  <si>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</si>
  <si>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</si>
  <si>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</si>
  <si>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</si>
  <si>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</si>
  <si>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</si>
  <si>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</si>
  <si>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</si>
  <si>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</si>
  <si>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</si>
  <si>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</si>
  <si>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</si>
  <si>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</si>
  <si>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</si>
  <si>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</si>
  <si>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</si>
  <si>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</si>
  <si>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</si>
  <si>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</si>
  <si>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</si>
  <si>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</si>
  <si>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</si>
  <si>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</si>
  <si>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</si>
  <si>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</si>
  <si>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</si>
  <si>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</si>
  <si>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</si>
  <si>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</si>
  <si>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</si>
  <si>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</si>
  <si>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</si>
  <si>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</si>
  <si>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</si>
  <si>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</si>
  <si>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</si>
  <si>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</si>
  <si>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</si>
  <si>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</si>
  <si>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</si>
  <si>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</si>
  <si>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</si>
  <si>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</si>
  <si>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</si>
  <si>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</si>
  <si>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</si>
  <si>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</si>
  <si>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</si>
  <si>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</si>
  <si>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</si>
  <si>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</si>
  <si>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</si>
  <si>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</si>
  <si>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</si>
  <si>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</si>
  <si>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</si>
  <si>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</si>
  <si>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</si>
  <si>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</si>
  <si>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</si>
  <si>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</si>
  <si>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</si>
  <si>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</si>
  <si>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</si>
  <si>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</si>
  <si>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</si>
  <si>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</si>
  <si>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</si>
  <si>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</si>
  <si>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</si>
  <si>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</si>
  <si>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</si>
  <si>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</si>
  <si>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</si>
  <si>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</si>
  <si>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</si>
  <si>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</si>
  <si>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</si>
  <si>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</si>
  <si>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</si>
  <si>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</si>
  <si>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</si>
  <si>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</si>
  <si>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</si>
  <si>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</si>
  <si>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</si>
  <si>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</si>
  <si>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</si>
  <si>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</si>
  <si>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</si>
  <si>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</si>
  <si>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</si>
  <si>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</si>
  <si>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</si>
  <si>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</si>
  <si>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</si>
  <si>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</si>
  <si>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</si>
  <si>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</si>
  <si>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</si>
  <si>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</si>
  <si>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</si>
  <si>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</si>
  <si>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</si>
  <si>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</si>
  <si>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</si>
  <si>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</si>
  <si>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</si>
  <si>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</si>
  <si>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</si>
  <si>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</si>
  <si>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</si>
  <si>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</si>
  <si>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</si>
  <si>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</si>
  <si>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</si>
  <si>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</si>
  <si>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</si>
  <si>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</si>
  <si>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</si>
  <si>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</si>
  <si>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</si>
  <si>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</si>
  <si>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</si>
  <si>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</si>
  <si>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</si>
  <si>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</si>
  <si>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</si>
  <si>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</si>
  <si>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</si>
  <si>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</si>
  <si>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</si>
  <si>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</si>
  <si>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</si>
  <si>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</si>
  <si>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</si>
  <si>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</si>
  <si>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</si>
  <si>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</si>
  <si>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</si>
  <si>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</si>
  <si>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</si>
  <si>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</si>
  <si>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</si>
  <si>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</si>
  <si>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</si>
  <si>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</si>
  <si>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</si>
  <si>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</si>
  <si>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</si>
  <si>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</si>
  <si>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</si>
  <si>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</si>
  <si>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</si>
  <si>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</si>
  <si>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</si>
  <si>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</si>
  <si>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</si>
  <si>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</si>
  <si>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</si>
  <si>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</si>
  <si>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</si>
  <si>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</si>
  <si>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</si>
  <si>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</si>
  <si>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</si>
  <si>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</si>
  <si>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</si>
  <si>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</si>
  <si>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</si>
  <si>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</si>
  <si>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</si>
  <si>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</si>
  <si>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</si>
  <si>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</si>
  <si>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</si>
  <si>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</si>
  <si>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</si>
  <si>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</si>
  <si>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</si>
  <si>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</si>
  <si>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</si>
  <si>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</si>
  <si>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</si>
  <si>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</si>
  <si>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</si>
  <si>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</si>
  <si>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</si>
  <si>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</si>
  <si>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</si>
  <si>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</si>
  <si>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</si>
  <si>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</si>
  <si>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</si>
  <si>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</si>
  <si>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</si>
  <si>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</si>
  <si>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</si>
  <si>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</si>
  <si>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</si>
  <si>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</si>
  <si>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</si>
  <si>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</si>
  <si>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</si>
  <si>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</si>
  <si>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</si>
  <si>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</si>
  <si>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</si>
  <si>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</si>
  <si>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</si>
  <si>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</si>
  <si>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</si>
  <si>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</si>
  <si>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</si>
  <si>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</si>
  <si>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</si>
  <si>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</si>
  <si>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</si>
  <si>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</si>
  <si>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</si>
  <si>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</si>
  <si>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</si>
  <si>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</si>
  <si>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</si>
  <si>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</si>
  <si>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</si>
  <si>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</si>
  <si>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</si>
  <si>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</si>
  <si>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</si>
  <si>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</si>
  <si>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</si>
  <si>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</si>
  <si>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</si>
  <si>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</si>
  <si>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</si>
  <si>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</si>
  <si>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</si>
  <si>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</si>
  <si>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</si>
  <si>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</si>
  <si>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</si>
  <si>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</si>
  <si>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</si>
  <si>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</si>
  <si>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</si>
  <si>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</si>
  <si>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</si>
  <si>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</si>
  <si>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</si>
  <si>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</si>
  <si>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</si>
  <si>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</si>
  <si>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</si>
  <si>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</si>
  <si>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</si>
  <si>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</si>
  <si>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</si>
  <si>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</si>
  <si>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</si>
  <si>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</si>
  <si>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</si>
  <si>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</si>
  <si>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MAYJE TATTOO</t>
  </si>
  <si>
    <t>MICHAEL EDUARDO SALAZAR MANCERO</t>
  </si>
  <si>
    <t>CARRER DELS ANGELS #14 LOCAL</t>
  </si>
  <si>
    <t>08001 Barcelona</t>
  </si>
  <si>
    <t>Spain</t>
  </si>
  <si>
    <t>Tel: +34 606166170 // +34 931197550</t>
  </si>
  <si>
    <t>Email: MAYJE.SA@HOTMAIL.COM</t>
  </si>
  <si>
    <t>FPG</t>
  </si>
  <si>
    <t>Gauge: 1.6mm</t>
  </si>
  <si>
    <t>Mirror polished surgical steel screw-fit flesh tunnel</t>
  </si>
  <si>
    <t>Gauge: 4mm</t>
  </si>
  <si>
    <t>Gauge: 6mm</t>
  </si>
  <si>
    <t>Gauge: 16mm</t>
  </si>
  <si>
    <t>Gauge: 25mm</t>
  </si>
  <si>
    <t>Gauge: 35mm</t>
  </si>
  <si>
    <t>INDAW</t>
  </si>
  <si>
    <t>Surgical steel industrial barbell, 14g (1.6mm) with a 5mm cone and casted arrow end</t>
  </si>
  <si>
    <t>High polished surgical steel nose screw, 0.8mm (20g) with 2mm ball shaped top</t>
  </si>
  <si>
    <t>NSB18</t>
  </si>
  <si>
    <t>High polished surgical steel nose screw, 1mm (18g) with 2mm ball shaped top</t>
  </si>
  <si>
    <t>Surgical steel nose screw, 20g (0.8mm) with 2mm half ball shaped round crystal top</t>
  </si>
  <si>
    <t>Crystal Color: AB Rose</t>
  </si>
  <si>
    <t>SEPB</t>
  </si>
  <si>
    <t>316L steel septum retainer in a simple inverted U shape with outward pointing ends</t>
  </si>
  <si>
    <t>UBBNPS</t>
  </si>
  <si>
    <t>Titanium G23 barbell, 14g (1.6mm) with two 4mm balls</t>
  </si>
  <si>
    <t>UBLK490</t>
  </si>
  <si>
    <t>Piercing supplies: Assortment of 12 to 250 pcs. of EO gas sterilized piercing: Titanium G23 nose screw, 18g (1mm) with 2.5mm bezel set round crystal top</t>
  </si>
  <si>
    <t>ULB25</t>
  </si>
  <si>
    <t>Titanium G23 labret 16g (1.2mm) with a 2.5mm ball</t>
  </si>
  <si>
    <t>Gauge: 0.8mm</t>
  </si>
  <si>
    <t>High polished titanium G23 nose screw, 0.8mm (20g) and 1mm (18g) with 2mm ball on top</t>
  </si>
  <si>
    <t>UTLBB3IN</t>
  </si>
  <si>
    <t>PVD plated titanium G23 internally threaded labret, 1.2mm (16g) with a 3mm ball</t>
  </si>
  <si>
    <t>UTLBIN54</t>
  </si>
  <si>
    <t>PVD plated titanium G23 internally threaded labret, 1.2mm (16g) flower shape design top with five 1.2mm prong set Cubic Zirconia (CZ) stones</t>
  </si>
  <si>
    <t>FPG14</t>
  </si>
  <si>
    <t>FPG6</t>
  </si>
  <si>
    <t>FPG2</t>
  </si>
  <si>
    <t>FPG5/8</t>
  </si>
  <si>
    <t>FPG1</t>
  </si>
  <si>
    <t>FPG13/8</t>
  </si>
  <si>
    <t>SEPB16</t>
  </si>
  <si>
    <t>UBLK490D</t>
  </si>
  <si>
    <t>UNSB20</t>
  </si>
  <si>
    <t>Four Hundred Twenty Four and 66 cents EUR</t>
  </si>
  <si>
    <t>Leo</t>
  </si>
  <si>
    <t>CARRER DELS ANGELS # 14 LOCAL</t>
  </si>
  <si>
    <t>EORI: ES46380919Q</t>
  </si>
  <si>
    <t>Free Shipping to Spain via DHL due to order over 350USD:</t>
  </si>
  <si>
    <t>247-249 Tano Road, Bavornives</t>
  </si>
  <si>
    <t>Free Shipping to Spain via DHL due to order over 100EUR:</t>
  </si>
  <si>
    <t>Barbell, 14g (1.6mm) with two 4mm balls</t>
  </si>
  <si>
    <t>Labret 16g (1.2mm) with a 2.5mm ball</t>
  </si>
  <si>
    <t>Assortment of 12 to 250 pcs. of nose screw, 18g (1mm) with 2.5mm bezel set round crystal top</t>
  </si>
  <si>
    <t>High polished nose screw, 0.8mm (20g) and 1mm (18g) with 2mm ball on top</t>
  </si>
  <si>
    <t>Colored internally threaded labret, 1.2mm (16g) with a 3mm ball</t>
  </si>
  <si>
    <t xml:space="preserve">Colored internally threaded labret, 1.2mm (16g) flower shape design top with five 1.2mm prong set Cubic Zirconia (CZ) </t>
  </si>
  <si>
    <t>Steel industrial barbell, 14g (1.6mm) with a 5mm cone and casted arrow end</t>
  </si>
  <si>
    <t>Steel nose screw, 20g (0.8mm) with 2mm half ball shaped round crystal top</t>
  </si>
  <si>
    <t>Mirror polished steel screw-fit flesh tunnel</t>
  </si>
  <si>
    <t>High polished steel nose screw, 0.8mm (20g) with 2mm ball shaped top</t>
  </si>
  <si>
    <t>High polished steel nose screw, 1mm (18g) with 2mm ball shaped top</t>
  </si>
  <si>
    <t>Imitation jewelry: Steel Srew-Fit Tunnels, Steel Industrial Barbells, Steel Septum Retainers and other items as invoice atttached</t>
  </si>
  <si>
    <t>Four Hundred Fourteen and 40 cents EUR</t>
  </si>
  <si>
    <t>One Hundred Three and 60 cents EUR</t>
  </si>
  <si>
    <t>MICHAEL EDUARDO SALAZAR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</si>
</sst>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6" fillId="4" borderId="13" xfId="0" applyNumberFormat="1" applyFont="1" applyFill="1" applyBorder="1" applyAlignment="1">
      <alignment vertical="top" wrapText="1"/>
    </xf>
    <xf numFmtId="2" fontId="4" fillId="4" borderId="20" xfId="0" applyNumberFormat="1" applyFont="1" applyFill="1" applyBorder="1" applyAlignment="1">
      <alignment horizontal="right" vertical="top" wrapText="1"/>
    </xf>
    <xf numFmtId="2" fontId="21" fillId="4" borderId="20" xfId="0" applyNumberFormat="1" applyFont="1" applyFill="1" applyBorder="1" applyAlignment="1">
      <alignment horizontal="right" vertical="top" wrapText="1"/>
    </xf>
    <xf numFmtId="0" fontId="21" fillId="3" borderId="19" xfId="0" applyFont="1" applyFill="1" applyBorder="1" applyAlignment="1">
      <alignment horizontal="center" vertical="center" wrapText="1"/>
    </xf>
    <xf numFmtId="1" fontId="21" fillId="4" borderId="20" xfId="0" applyNumberFormat="1" applyFont="1" applyFill="1" applyBorder="1" applyAlignment="1">
      <alignment horizontal="center" vertical="top" wrapText="1"/>
    </xf>
    <xf numFmtId="1" fontId="6" fillId="4" borderId="20" xfId="0" applyNumberFormat="1" applyFont="1" applyFill="1" applyBorder="1" applyAlignment="1">
      <alignment vertical="top" wrapText="1"/>
    </xf>
    <xf numFmtId="1" fontId="4" fillId="4" borderId="20"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13" xfId="0" applyNumberFormat="1" applyFont="1" applyFill="1" applyBorder="1" applyAlignment="1">
      <alignment vertical="top" wrapText="1"/>
    </xf>
    <xf numFmtId="1" fontId="6" fillId="4"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0" t="s">
        <v>2</v>
      </c>
      <c r="C8" s="93"/>
      <c r="D8" s="93"/>
      <c r="E8" s="93"/>
      <c r="F8" s="93"/>
      <c r="G8" s="94"/>
    </row>
    <row r="9" spans="2:7" ht="14.25">
      <c r="B9" s="150"/>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9"/>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5">
        <v>51343</v>
      </c>
      <c r="K10" s="126"/>
    </row>
    <row r="11" spans="1:11">
      <c r="A11" s="125"/>
      <c r="B11" s="125" t="s">
        <v>718</v>
      </c>
      <c r="C11" s="131"/>
      <c r="D11" s="131"/>
      <c r="E11" s="131"/>
      <c r="F11" s="126"/>
      <c r="G11" s="127"/>
      <c r="H11" s="127" t="s">
        <v>718</v>
      </c>
      <c r="I11" s="131"/>
      <c r="J11" s="156"/>
      <c r="K11" s="126"/>
    </row>
    <row r="12" spans="1:11">
      <c r="A12" s="125"/>
      <c r="B12" s="125" t="s">
        <v>764</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57">
        <v>45177</v>
      </c>
      <c r="K14" s="126"/>
    </row>
    <row r="15" spans="1:11" ht="15" customHeight="1">
      <c r="A15" s="125"/>
      <c r="B15" s="148" t="s">
        <v>765</v>
      </c>
      <c r="C15" s="7"/>
      <c r="D15" s="7"/>
      <c r="E15" s="7"/>
      <c r="F15" s="8"/>
      <c r="G15" s="127"/>
      <c r="H15" s="149" t="s">
        <v>765</v>
      </c>
      <c r="I15" s="131"/>
      <c r="J15" s="158"/>
      <c r="K15" s="126"/>
    </row>
    <row r="16" spans="1:11" ht="15" customHeight="1">
      <c r="A16" s="125"/>
      <c r="B16" s="131"/>
      <c r="C16" s="131"/>
      <c r="D16" s="131"/>
      <c r="E16" s="131"/>
      <c r="F16" s="131"/>
      <c r="G16" s="131"/>
      <c r="H16" s="131"/>
      <c r="I16" s="134" t="s">
        <v>147</v>
      </c>
      <c r="J16" s="140">
        <v>39913</v>
      </c>
      <c r="K16" s="126"/>
    </row>
    <row r="17" spans="1:11">
      <c r="A17" s="125"/>
      <c r="B17" s="131" t="s">
        <v>722</v>
      </c>
      <c r="C17" s="131"/>
      <c r="D17" s="131"/>
      <c r="E17" s="131"/>
      <c r="F17" s="131"/>
      <c r="G17" s="131"/>
      <c r="H17" s="131"/>
      <c r="I17" s="134" t="s">
        <v>148</v>
      </c>
      <c r="J17" s="140" t="s">
        <v>763</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9" t="s">
        <v>207</v>
      </c>
      <c r="G20" s="160"/>
      <c r="H20" s="111" t="s">
        <v>174</v>
      </c>
      <c r="I20" s="111" t="s">
        <v>208</v>
      </c>
      <c r="J20" s="111" t="s">
        <v>26</v>
      </c>
      <c r="K20" s="126"/>
    </row>
    <row r="21" spans="1:11">
      <c r="A21" s="125"/>
      <c r="B21" s="116"/>
      <c r="C21" s="116"/>
      <c r="D21" s="117"/>
      <c r="E21" s="117"/>
      <c r="F21" s="161"/>
      <c r="G21" s="162"/>
      <c r="H21" s="116" t="s">
        <v>146</v>
      </c>
      <c r="I21" s="116"/>
      <c r="J21" s="116"/>
      <c r="K21" s="126"/>
    </row>
    <row r="22" spans="1:11">
      <c r="A22" s="125"/>
      <c r="B22" s="118">
        <v>4</v>
      </c>
      <c r="C22" s="10" t="s">
        <v>724</v>
      </c>
      <c r="D22" s="129" t="s">
        <v>753</v>
      </c>
      <c r="E22" s="129" t="s">
        <v>725</v>
      </c>
      <c r="F22" s="151"/>
      <c r="G22" s="152"/>
      <c r="H22" s="11" t="s">
        <v>726</v>
      </c>
      <c r="I22" s="14">
        <v>1.51</v>
      </c>
      <c r="J22" s="120">
        <f t="shared" ref="J22:J48" si="0">I22*B22</f>
        <v>6.04</v>
      </c>
      <c r="K22" s="126"/>
    </row>
    <row r="23" spans="1:11">
      <c r="A23" s="125"/>
      <c r="B23" s="118">
        <v>4</v>
      </c>
      <c r="C23" s="10" t="s">
        <v>724</v>
      </c>
      <c r="D23" s="129" t="s">
        <v>754</v>
      </c>
      <c r="E23" s="129" t="s">
        <v>727</v>
      </c>
      <c r="F23" s="151"/>
      <c r="G23" s="152"/>
      <c r="H23" s="11" t="s">
        <v>726</v>
      </c>
      <c r="I23" s="14">
        <v>1.56</v>
      </c>
      <c r="J23" s="120">
        <f t="shared" si="0"/>
        <v>6.24</v>
      </c>
      <c r="K23" s="126"/>
    </row>
    <row r="24" spans="1:11">
      <c r="A24" s="125"/>
      <c r="B24" s="118">
        <v>6</v>
      </c>
      <c r="C24" s="10" t="s">
        <v>724</v>
      </c>
      <c r="D24" s="129" t="s">
        <v>755</v>
      </c>
      <c r="E24" s="129" t="s">
        <v>728</v>
      </c>
      <c r="F24" s="151"/>
      <c r="G24" s="152"/>
      <c r="H24" s="11" t="s">
        <v>726</v>
      </c>
      <c r="I24" s="14">
        <v>1.56</v>
      </c>
      <c r="J24" s="120">
        <f t="shared" si="0"/>
        <v>9.36</v>
      </c>
      <c r="K24" s="126"/>
    </row>
    <row r="25" spans="1:11">
      <c r="A25" s="125"/>
      <c r="B25" s="118">
        <v>4</v>
      </c>
      <c r="C25" s="10" t="s">
        <v>724</v>
      </c>
      <c r="D25" s="129" t="s">
        <v>756</v>
      </c>
      <c r="E25" s="129" t="s">
        <v>729</v>
      </c>
      <c r="F25" s="151"/>
      <c r="G25" s="152"/>
      <c r="H25" s="11" t="s">
        <v>726</v>
      </c>
      <c r="I25" s="14">
        <v>2.73</v>
      </c>
      <c r="J25" s="120">
        <f t="shared" si="0"/>
        <v>10.92</v>
      </c>
      <c r="K25" s="126"/>
    </row>
    <row r="26" spans="1:11">
      <c r="A26" s="125"/>
      <c r="B26" s="118">
        <v>4</v>
      </c>
      <c r="C26" s="10" t="s">
        <v>724</v>
      </c>
      <c r="D26" s="129" t="s">
        <v>757</v>
      </c>
      <c r="E26" s="129" t="s">
        <v>730</v>
      </c>
      <c r="F26" s="151"/>
      <c r="G26" s="152"/>
      <c r="H26" s="11" t="s">
        <v>726</v>
      </c>
      <c r="I26" s="14">
        <v>4.1500000000000004</v>
      </c>
      <c r="J26" s="120">
        <f t="shared" si="0"/>
        <v>16.600000000000001</v>
      </c>
      <c r="K26" s="126"/>
    </row>
    <row r="27" spans="1:11">
      <c r="A27" s="125"/>
      <c r="B27" s="118">
        <v>2</v>
      </c>
      <c r="C27" s="10" t="s">
        <v>724</v>
      </c>
      <c r="D27" s="129" t="s">
        <v>758</v>
      </c>
      <c r="E27" s="129" t="s">
        <v>731</v>
      </c>
      <c r="F27" s="151"/>
      <c r="G27" s="152"/>
      <c r="H27" s="11" t="s">
        <v>726</v>
      </c>
      <c r="I27" s="14">
        <v>6.79</v>
      </c>
      <c r="J27" s="120">
        <f t="shared" si="0"/>
        <v>13.58</v>
      </c>
      <c r="K27" s="126"/>
    </row>
    <row r="28" spans="1:11" ht="24">
      <c r="A28" s="125"/>
      <c r="B28" s="118">
        <v>1</v>
      </c>
      <c r="C28" s="10" t="s">
        <v>732</v>
      </c>
      <c r="D28" s="129" t="s">
        <v>732</v>
      </c>
      <c r="E28" s="129" t="s">
        <v>42</v>
      </c>
      <c r="F28" s="151"/>
      <c r="G28" s="152"/>
      <c r="H28" s="11" t="s">
        <v>733</v>
      </c>
      <c r="I28" s="14">
        <v>1.65</v>
      </c>
      <c r="J28" s="120">
        <f t="shared" si="0"/>
        <v>1.65</v>
      </c>
      <c r="K28" s="126"/>
    </row>
    <row r="29" spans="1:11" ht="24">
      <c r="A29" s="125"/>
      <c r="B29" s="118">
        <v>4</v>
      </c>
      <c r="C29" s="10" t="s">
        <v>121</v>
      </c>
      <c r="D29" s="129" t="s">
        <v>121</v>
      </c>
      <c r="E29" s="129"/>
      <c r="F29" s="151"/>
      <c r="G29" s="152"/>
      <c r="H29" s="11" t="s">
        <v>734</v>
      </c>
      <c r="I29" s="14">
        <v>0.19</v>
      </c>
      <c r="J29" s="120">
        <f t="shared" si="0"/>
        <v>0.76</v>
      </c>
      <c r="K29" s="126"/>
    </row>
    <row r="30" spans="1:11" ht="24">
      <c r="A30" s="125"/>
      <c r="B30" s="118">
        <v>4</v>
      </c>
      <c r="C30" s="10" t="s">
        <v>735</v>
      </c>
      <c r="D30" s="129" t="s">
        <v>735</v>
      </c>
      <c r="E30" s="129"/>
      <c r="F30" s="151"/>
      <c r="G30" s="152"/>
      <c r="H30" s="11" t="s">
        <v>736</v>
      </c>
      <c r="I30" s="14">
        <v>0.19</v>
      </c>
      <c r="J30" s="120">
        <f t="shared" si="0"/>
        <v>0.76</v>
      </c>
      <c r="K30" s="126"/>
    </row>
    <row r="31" spans="1:11" ht="24">
      <c r="A31" s="125"/>
      <c r="B31" s="118">
        <v>10</v>
      </c>
      <c r="C31" s="10" t="s">
        <v>130</v>
      </c>
      <c r="D31" s="129" t="s">
        <v>130</v>
      </c>
      <c r="E31" s="129" t="s">
        <v>112</v>
      </c>
      <c r="F31" s="151"/>
      <c r="G31" s="152"/>
      <c r="H31" s="11" t="s">
        <v>737</v>
      </c>
      <c r="I31" s="14">
        <v>0.23</v>
      </c>
      <c r="J31" s="120">
        <f t="shared" si="0"/>
        <v>2.3000000000000003</v>
      </c>
      <c r="K31" s="126"/>
    </row>
    <row r="32" spans="1:11" ht="24">
      <c r="A32" s="125"/>
      <c r="B32" s="118">
        <v>10</v>
      </c>
      <c r="C32" s="10" t="s">
        <v>130</v>
      </c>
      <c r="D32" s="129" t="s">
        <v>130</v>
      </c>
      <c r="E32" s="129" t="s">
        <v>216</v>
      </c>
      <c r="F32" s="151"/>
      <c r="G32" s="152"/>
      <c r="H32" s="11" t="s">
        <v>737</v>
      </c>
      <c r="I32" s="14">
        <v>0.23</v>
      </c>
      <c r="J32" s="120">
        <f t="shared" si="0"/>
        <v>2.3000000000000003</v>
      </c>
      <c r="K32" s="126"/>
    </row>
    <row r="33" spans="1:11" ht="24">
      <c r="A33" s="125"/>
      <c r="B33" s="118">
        <v>5</v>
      </c>
      <c r="C33" s="10" t="s">
        <v>130</v>
      </c>
      <c r="D33" s="129" t="s">
        <v>130</v>
      </c>
      <c r="E33" s="129" t="s">
        <v>218</v>
      </c>
      <c r="F33" s="151"/>
      <c r="G33" s="152"/>
      <c r="H33" s="11" t="s">
        <v>737</v>
      </c>
      <c r="I33" s="14">
        <v>0.23</v>
      </c>
      <c r="J33" s="120">
        <f t="shared" si="0"/>
        <v>1.1500000000000001</v>
      </c>
      <c r="K33" s="126"/>
    </row>
    <row r="34" spans="1:11" ht="24">
      <c r="A34" s="125"/>
      <c r="B34" s="118">
        <v>5</v>
      </c>
      <c r="C34" s="10" t="s">
        <v>130</v>
      </c>
      <c r="D34" s="129" t="s">
        <v>130</v>
      </c>
      <c r="E34" s="129" t="s">
        <v>738</v>
      </c>
      <c r="F34" s="151"/>
      <c r="G34" s="152"/>
      <c r="H34" s="11" t="s">
        <v>737</v>
      </c>
      <c r="I34" s="14">
        <v>0.23</v>
      </c>
      <c r="J34" s="120">
        <f t="shared" si="0"/>
        <v>1.1500000000000001</v>
      </c>
      <c r="K34" s="126"/>
    </row>
    <row r="35" spans="1:11" ht="24">
      <c r="A35" s="125"/>
      <c r="B35" s="118">
        <v>1</v>
      </c>
      <c r="C35" s="10" t="s">
        <v>739</v>
      </c>
      <c r="D35" s="129" t="s">
        <v>759</v>
      </c>
      <c r="E35" s="129" t="s">
        <v>620</v>
      </c>
      <c r="F35" s="151" t="s">
        <v>30</v>
      </c>
      <c r="G35" s="152"/>
      <c r="H35" s="11" t="s">
        <v>740</v>
      </c>
      <c r="I35" s="14">
        <v>0.33</v>
      </c>
      <c r="J35" s="120">
        <f t="shared" si="0"/>
        <v>0.33</v>
      </c>
      <c r="K35" s="126"/>
    </row>
    <row r="36" spans="1:11" ht="24">
      <c r="A36" s="125"/>
      <c r="B36" s="118">
        <v>1</v>
      </c>
      <c r="C36" s="10" t="s">
        <v>739</v>
      </c>
      <c r="D36" s="129" t="s">
        <v>759</v>
      </c>
      <c r="E36" s="129" t="s">
        <v>620</v>
      </c>
      <c r="F36" s="151" t="s">
        <v>31</v>
      </c>
      <c r="G36" s="152"/>
      <c r="H36" s="11" t="s">
        <v>740</v>
      </c>
      <c r="I36" s="14">
        <v>0.33</v>
      </c>
      <c r="J36" s="120">
        <f t="shared" si="0"/>
        <v>0.33</v>
      </c>
      <c r="K36" s="126"/>
    </row>
    <row r="37" spans="1:11" ht="24">
      <c r="A37" s="125"/>
      <c r="B37" s="118">
        <v>1</v>
      </c>
      <c r="C37" s="10" t="s">
        <v>739</v>
      </c>
      <c r="D37" s="129" t="s">
        <v>759</v>
      </c>
      <c r="E37" s="129" t="s">
        <v>620</v>
      </c>
      <c r="F37" s="151" t="s">
        <v>32</v>
      </c>
      <c r="G37" s="152"/>
      <c r="H37" s="11" t="s">
        <v>740</v>
      </c>
      <c r="I37" s="14">
        <v>0.33</v>
      </c>
      <c r="J37" s="120">
        <f t="shared" si="0"/>
        <v>0.33</v>
      </c>
      <c r="K37" s="126"/>
    </row>
    <row r="38" spans="1:11">
      <c r="A38" s="125"/>
      <c r="B38" s="118">
        <v>20</v>
      </c>
      <c r="C38" s="10" t="s">
        <v>741</v>
      </c>
      <c r="D38" s="129" t="s">
        <v>741</v>
      </c>
      <c r="E38" s="129" t="s">
        <v>32</v>
      </c>
      <c r="F38" s="151"/>
      <c r="G38" s="152"/>
      <c r="H38" s="11" t="s">
        <v>742</v>
      </c>
      <c r="I38" s="14">
        <v>1.26</v>
      </c>
      <c r="J38" s="120">
        <f t="shared" si="0"/>
        <v>25.2</v>
      </c>
      <c r="K38" s="126"/>
    </row>
    <row r="39" spans="1:11">
      <c r="A39" s="125"/>
      <c r="B39" s="118">
        <v>20</v>
      </c>
      <c r="C39" s="10" t="s">
        <v>741</v>
      </c>
      <c r="D39" s="129" t="s">
        <v>741</v>
      </c>
      <c r="E39" s="129" t="s">
        <v>34</v>
      </c>
      <c r="F39" s="151"/>
      <c r="G39" s="152"/>
      <c r="H39" s="11" t="s">
        <v>742</v>
      </c>
      <c r="I39" s="14">
        <v>1.26</v>
      </c>
      <c r="J39" s="120">
        <f t="shared" si="0"/>
        <v>25.2</v>
      </c>
      <c r="K39" s="126"/>
    </row>
    <row r="40" spans="1:11" ht="36">
      <c r="A40" s="125"/>
      <c r="B40" s="118">
        <v>1</v>
      </c>
      <c r="C40" s="10" t="s">
        <v>743</v>
      </c>
      <c r="D40" s="129" t="s">
        <v>760</v>
      </c>
      <c r="E40" s="129" t="s">
        <v>213</v>
      </c>
      <c r="F40" s="151" t="s">
        <v>112</v>
      </c>
      <c r="G40" s="152"/>
      <c r="H40" s="11" t="s">
        <v>744</v>
      </c>
      <c r="I40" s="14">
        <v>18.649999999999999</v>
      </c>
      <c r="J40" s="120">
        <f t="shared" si="0"/>
        <v>18.649999999999999</v>
      </c>
      <c r="K40" s="126"/>
    </row>
    <row r="41" spans="1:11">
      <c r="A41" s="125"/>
      <c r="B41" s="118">
        <v>5</v>
      </c>
      <c r="C41" s="10" t="s">
        <v>745</v>
      </c>
      <c r="D41" s="129" t="s">
        <v>745</v>
      </c>
      <c r="E41" s="129" t="s">
        <v>28</v>
      </c>
      <c r="F41" s="151"/>
      <c r="G41" s="152"/>
      <c r="H41" s="11" t="s">
        <v>746</v>
      </c>
      <c r="I41" s="14">
        <v>0.97</v>
      </c>
      <c r="J41" s="120">
        <f t="shared" si="0"/>
        <v>4.8499999999999996</v>
      </c>
      <c r="K41" s="126"/>
    </row>
    <row r="42" spans="1:11">
      <c r="A42" s="125"/>
      <c r="B42" s="118">
        <v>40</v>
      </c>
      <c r="C42" s="10" t="s">
        <v>745</v>
      </c>
      <c r="D42" s="129" t="s">
        <v>745</v>
      </c>
      <c r="E42" s="129" t="s">
        <v>30</v>
      </c>
      <c r="F42" s="151"/>
      <c r="G42" s="152"/>
      <c r="H42" s="11" t="s">
        <v>746</v>
      </c>
      <c r="I42" s="14">
        <v>0.97</v>
      </c>
      <c r="J42" s="120">
        <f t="shared" si="0"/>
        <v>38.799999999999997</v>
      </c>
      <c r="K42" s="126"/>
    </row>
    <row r="43" spans="1:11">
      <c r="A43" s="125"/>
      <c r="B43" s="118">
        <v>100</v>
      </c>
      <c r="C43" s="10" t="s">
        <v>745</v>
      </c>
      <c r="D43" s="129" t="s">
        <v>745</v>
      </c>
      <c r="E43" s="129" t="s">
        <v>31</v>
      </c>
      <c r="F43" s="151"/>
      <c r="G43" s="152"/>
      <c r="H43" s="11" t="s">
        <v>746</v>
      </c>
      <c r="I43" s="14">
        <v>0.97</v>
      </c>
      <c r="J43" s="120">
        <f t="shared" si="0"/>
        <v>97</v>
      </c>
      <c r="K43" s="126"/>
    </row>
    <row r="44" spans="1:11" ht="24">
      <c r="A44" s="125"/>
      <c r="B44" s="118">
        <v>20</v>
      </c>
      <c r="C44" s="10" t="s">
        <v>322</v>
      </c>
      <c r="D44" s="129" t="s">
        <v>761</v>
      </c>
      <c r="E44" s="129" t="s">
        <v>747</v>
      </c>
      <c r="F44" s="151"/>
      <c r="G44" s="152"/>
      <c r="H44" s="11" t="s">
        <v>748</v>
      </c>
      <c r="I44" s="14">
        <v>0.77</v>
      </c>
      <c r="J44" s="120">
        <f t="shared" si="0"/>
        <v>15.4</v>
      </c>
      <c r="K44" s="126"/>
    </row>
    <row r="45" spans="1:11" ht="24">
      <c r="A45" s="125"/>
      <c r="B45" s="118">
        <v>20</v>
      </c>
      <c r="C45" s="10" t="s">
        <v>749</v>
      </c>
      <c r="D45" s="129" t="s">
        <v>749</v>
      </c>
      <c r="E45" s="129" t="s">
        <v>278</v>
      </c>
      <c r="F45" s="151" t="s">
        <v>30</v>
      </c>
      <c r="G45" s="152"/>
      <c r="H45" s="11" t="s">
        <v>750</v>
      </c>
      <c r="I45" s="14">
        <v>1.65</v>
      </c>
      <c r="J45" s="120">
        <f t="shared" si="0"/>
        <v>33</v>
      </c>
      <c r="K45" s="126"/>
    </row>
    <row r="46" spans="1:11" ht="24">
      <c r="A46" s="125"/>
      <c r="B46" s="118">
        <v>40</v>
      </c>
      <c r="C46" s="10" t="s">
        <v>749</v>
      </c>
      <c r="D46" s="129" t="s">
        <v>749</v>
      </c>
      <c r="E46" s="129" t="s">
        <v>278</v>
      </c>
      <c r="F46" s="151" t="s">
        <v>31</v>
      </c>
      <c r="G46" s="152"/>
      <c r="H46" s="11" t="s">
        <v>750</v>
      </c>
      <c r="I46" s="14">
        <v>1.65</v>
      </c>
      <c r="J46" s="120">
        <f t="shared" si="0"/>
        <v>66</v>
      </c>
      <c r="K46" s="126"/>
    </row>
    <row r="47" spans="1:11" ht="24">
      <c r="A47" s="125"/>
      <c r="B47" s="119">
        <v>10</v>
      </c>
      <c r="C47" s="12" t="s">
        <v>749</v>
      </c>
      <c r="D47" s="130" t="s">
        <v>749</v>
      </c>
      <c r="E47" s="130" t="s">
        <v>278</v>
      </c>
      <c r="F47" s="163" t="s">
        <v>32</v>
      </c>
      <c r="G47" s="164"/>
      <c r="H47" s="13" t="s">
        <v>750</v>
      </c>
      <c r="I47" s="15">
        <v>1.65</v>
      </c>
      <c r="J47" s="121">
        <f t="shared" si="0"/>
        <v>16.5</v>
      </c>
      <c r="K47" s="126"/>
    </row>
    <row r="48" spans="1:11" ht="36" hidden="1">
      <c r="A48" s="125"/>
      <c r="B48" s="145">
        <v>0</v>
      </c>
      <c r="C48" s="147" t="s">
        <v>751</v>
      </c>
      <c r="D48" s="141" t="s">
        <v>751</v>
      </c>
      <c r="E48" s="141" t="s">
        <v>278</v>
      </c>
      <c r="F48" s="153" t="s">
        <v>28</v>
      </c>
      <c r="G48" s="154"/>
      <c r="H48" s="146" t="s">
        <v>752</v>
      </c>
      <c r="I48" s="142">
        <v>5.13</v>
      </c>
      <c r="J48" s="143">
        <f t="shared" si="0"/>
        <v>0</v>
      </c>
      <c r="K48" s="126"/>
    </row>
    <row r="49" spans="1:11">
      <c r="A49" s="125"/>
      <c r="B49" s="137"/>
      <c r="C49" s="137"/>
      <c r="D49" s="137"/>
      <c r="E49" s="137"/>
      <c r="F49" s="137"/>
      <c r="G49" s="137"/>
      <c r="H49" s="137"/>
      <c r="I49" s="138" t="s">
        <v>261</v>
      </c>
      <c r="J49" s="139">
        <f>SUM(J22:J48)</f>
        <v>414.4</v>
      </c>
      <c r="K49" s="126"/>
    </row>
    <row r="50" spans="1:11">
      <c r="A50" s="125"/>
      <c r="B50" s="137"/>
      <c r="C50" s="137"/>
      <c r="D50" s="137"/>
      <c r="E50" s="137"/>
      <c r="F50" s="137"/>
      <c r="G50" s="137"/>
      <c r="H50" s="137"/>
      <c r="I50" s="138" t="s">
        <v>766</v>
      </c>
      <c r="J50" s="139">
        <v>0</v>
      </c>
      <c r="K50" s="126"/>
    </row>
    <row r="51" spans="1:11">
      <c r="A51" s="125"/>
      <c r="B51" s="137"/>
      <c r="C51" s="137"/>
      <c r="D51" s="137"/>
      <c r="E51" s="137"/>
      <c r="F51" s="137"/>
      <c r="G51" s="137"/>
      <c r="H51" s="137"/>
      <c r="I51" s="138" t="s">
        <v>263</v>
      </c>
      <c r="J51" s="139">
        <f>SUM(J49:J50)</f>
        <v>414.4</v>
      </c>
      <c r="K51" s="126"/>
    </row>
    <row r="52" spans="1:11">
      <c r="A52" s="6"/>
      <c r="B52" s="7"/>
      <c r="C52" s="7"/>
      <c r="D52" s="7"/>
      <c r="E52" s="7"/>
      <c r="F52" s="7"/>
      <c r="G52" s="7"/>
      <c r="H52" s="7" t="s">
        <v>781</v>
      </c>
      <c r="I52" s="7"/>
      <c r="J52" s="7"/>
      <c r="K52" s="8"/>
    </row>
    <row r="54" spans="1:11">
      <c r="H54" s="1" t="s">
        <v>714</v>
      </c>
      <c r="I54" s="102">
        <f>'Tax Invoice'!E14</f>
        <v>37.75</v>
      </c>
    </row>
    <row r="55" spans="1:11">
      <c r="H55" s="1" t="s">
        <v>711</v>
      </c>
      <c r="I55" s="102">
        <f>'Tax Invoice'!M11</f>
        <v>35.44</v>
      </c>
    </row>
    <row r="56" spans="1:11">
      <c r="H56" s="1" t="s">
        <v>715</v>
      </c>
      <c r="I56" s="102">
        <f>I58/I55</f>
        <v>441.41083521444693</v>
      </c>
    </row>
    <row r="57" spans="1:11">
      <c r="H57" s="1" t="s">
        <v>716</v>
      </c>
      <c r="I57" s="102">
        <f>I59/I55</f>
        <v>441.41083521444693</v>
      </c>
    </row>
    <row r="58" spans="1:11">
      <c r="H58" s="1" t="s">
        <v>712</v>
      </c>
      <c r="I58" s="102">
        <f>I59</f>
        <v>15643.599999999999</v>
      </c>
    </row>
    <row r="59" spans="1:11">
      <c r="H59" s="1" t="s">
        <v>713</v>
      </c>
      <c r="I59" s="102">
        <f>J51*I54</f>
        <v>15643.599999999999</v>
      </c>
    </row>
  </sheetData>
  <mergeCells count="31">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6:G46"/>
    <mergeCell ref="F47:G47"/>
    <mergeCell ref="F48:G48"/>
    <mergeCell ref="F41:G41"/>
    <mergeCell ref="F42:G42"/>
    <mergeCell ref="F43:G43"/>
    <mergeCell ref="F44:G44"/>
    <mergeCell ref="F45:G4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344</v>
      </c>
      <c r="O1" t="s">
        <v>149</v>
      </c>
      <c r="T1" t="s">
        <v>261</v>
      </c>
      <c r="U1">
        <v>424.65999999999997</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424.65999999999997</v>
      </c>
    </row>
    <row r="5" spans="1:21">
      <c r="A5" s="125"/>
      <c r="B5" s="132" t="s">
        <v>142</v>
      </c>
      <c r="C5" s="131"/>
      <c r="D5" s="131"/>
      <c r="E5" s="131"/>
      <c r="F5" s="131"/>
      <c r="G5" s="131"/>
      <c r="H5" s="131"/>
      <c r="I5" s="131"/>
      <c r="J5" s="126"/>
      <c r="S5" t="s">
        <v>762</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5"/>
      <c r="J10" s="126"/>
    </row>
    <row r="11" spans="1:21">
      <c r="A11" s="125"/>
      <c r="B11" s="125" t="s">
        <v>718</v>
      </c>
      <c r="C11" s="131"/>
      <c r="D11" s="131"/>
      <c r="E11" s="126"/>
      <c r="F11" s="127"/>
      <c r="G11" s="127" t="s">
        <v>718</v>
      </c>
      <c r="H11" s="131"/>
      <c r="I11" s="156"/>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7">
        <v>45176</v>
      </c>
      <c r="J14" s="126"/>
    </row>
    <row r="15" spans="1:21">
      <c r="A15" s="125"/>
      <c r="B15" s="6" t="s">
        <v>11</v>
      </c>
      <c r="C15" s="7"/>
      <c r="D15" s="7"/>
      <c r="E15" s="8"/>
      <c r="F15" s="127"/>
      <c r="G15" s="9" t="s">
        <v>11</v>
      </c>
      <c r="H15" s="131"/>
      <c r="I15" s="158"/>
      <c r="J15" s="126"/>
    </row>
    <row r="16" spans="1:21">
      <c r="A16" s="125"/>
      <c r="B16" s="131"/>
      <c r="C16" s="131"/>
      <c r="D16" s="131"/>
      <c r="E16" s="131"/>
      <c r="F16" s="131"/>
      <c r="G16" s="131"/>
      <c r="H16" s="134" t="s">
        <v>147</v>
      </c>
      <c r="I16" s="140">
        <v>39913</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45176</v>
      </c>
    </row>
    <row r="20" spans="1:16">
      <c r="A20" s="125"/>
      <c r="B20" s="111" t="s">
        <v>204</v>
      </c>
      <c r="C20" s="111" t="s">
        <v>205</v>
      </c>
      <c r="D20" s="128" t="s">
        <v>206</v>
      </c>
      <c r="E20" s="159" t="s">
        <v>207</v>
      </c>
      <c r="F20" s="160"/>
      <c r="G20" s="111" t="s">
        <v>174</v>
      </c>
      <c r="H20" s="111" t="s">
        <v>208</v>
      </c>
      <c r="I20" s="111" t="s">
        <v>26</v>
      </c>
      <c r="J20" s="126"/>
    </row>
    <row r="21" spans="1:16">
      <c r="A21" s="125"/>
      <c r="B21" s="116"/>
      <c r="C21" s="116"/>
      <c r="D21" s="117"/>
      <c r="E21" s="161"/>
      <c r="F21" s="162"/>
      <c r="G21" s="116" t="s">
        <v>146</v>
      </c>
      <c r="H21" s="116"/>
      <c r="I21" s="116"/>
      <c r="J21" s="126"/>
    </row>
    <row r="22" spans="1:16" ht="84">
      <c r="A22" s="125"/>
      <c r="B22" s="118">
        <v>4</v>
      </c>
      <c r="C22" s="10" t="s">
        <v>724</v>
      </c>
      <c r="D22" s="129" t="s">
        <v>725</v>
      </c>
      <c r="E22" s="151"/>
      <c r="F22" s="152"/>
      <c r="G22" s="11" t="s">
        <v>726</v>
      </c>
      <c r="H22" s="14">
        <v>1.51</v>
      </c>
      <c r="I22" s="120">
        <f t="shared" ref="I22:I48" si="0">H22*B22</f>
        <v>6.04</v>
      </c>
      <c r="J22" s="126"/>
    </row>
    <row r="23" spans="1:16" ht="84">
      <c r="A23" s="125"/>
      <c r="B23" s="118">
        <v>4</v>
      </c>
      <c r="C23" s="10" t="s">
        <v>724</v>
      </c>
      <c r="D23" s="129" t="s">
        <v>727</v>
      </c>
      <c r="E23" s="151"/>
      <c r="F23" s="152"/>
      <c r="G23" s="11" t="s">
        <v>726</v>
      </c>
      <c r="H23" s="14">
        <v>1.56</v>
      </c>
      <c r="I23" s="120">
        <f t="shared" si="0"/>
        <v>6.24</v>
      </c>
      <c r="J23" s="126"/>
    </row>
    <row r="24" spans="1:16" ht="84">
      <c r="A24" s="125"/>
      <c r="B24" s="118">
        <v>6</v>
      </c>
      <c r="C24" s="10" t="s">
        <v>724</v>
      </c>
      <c r="D24" s="129" t="s">
        <v>728</v>
      </c>
      <c r="E24" s="151"/>
      <c r="F24" s="152"/>
      <c r="G24" s="11" t="s">
        <v>726</v>
      </c>
      <c r="H24" s="14">
        <v>1.56</v>
      </c>
      <c r="I24" s="120">
        <f t="shared" si="0"/>
        <v>9.36</v>
      </c>
      <c r="J24" s="126"/>
    </row>
    <row r="25" spans="1:16" ht="84">
      <c r="A25" s="125"/>
      <c r="B25" s="118">
        <v>4</v>
      </c>
      <c r="C25" s="10" t="s">
        <v>724</v>
      </c>
      <c r="D25" s="129" t="s">
        <v>729</v>
      </c>
      <c r="E25" s="151"/>
      <c r="F25" s="152"/>
      <c r="G25" s="11" t="s">
        <v>726</v>
      </c>
      <c r="H25" s="14">
        <v>2.73</v>
      </c>
      <c r="I25" s="120">
        <f t="shared" si="0"/>
        <v>10.92</v>
      </c>
      <c r="J25" s="126"/>
    </row>
    <row r="26" spans="1:16" ht="84">
      <c r="A26" s="125"/>
      <c r="B26" s="118">
        <v>4</v>
      </c>
      <c r="C26" s="10" t="s">
        <v>724</v>
      </c>
      <c r="D26" s="129" t="s">
        <v>730</v>
      </c>
      <c r="E26" s="151"/>
      <c r="F26" s="152"/>
      <c r="G26" s="11" t="s">
        <v>726</v>
      </c>
      <c r="H26" s="14">
        <v>4.1500000000000004</v>
      </c>
      <c r="I26" s="120">
        <f t="shared" si="0"/>
        <v>16.600000000000001</v>
      </c>
      <c r="J26" s="126"/>
    </row>
    <row r="27" spans="1:16" ht="84">
      <c r="A27" s="125"/>
      <c r="B27" s="118">
        <v>2</v>
      </c>
      <c r="C27" s="10" t="s">
        <v>724</v>
      </c>
      <c r="D27" s="129" t="s">
        <v>731</v>
      </c>
      <c r="E27" s="151"/>
      <c r="F27" s="152"/>
      <c r="G27" s="11" t="s">
        <v>726</v>
      </c>
      <c r="H27" s="14">
        <v>6.79</v>
      </c>
      <c r="I27" s="120">
        <f t="shared" si="0"/>
        <v>13.58</v>
      </c>
      <c r="J27" s="126"/>
    </row>
    <row r="28" spans="1:16" ht="132">
      <c r="A28" s="125"/>
      <c r="B28" s="118">
        <v>1</v>
      </c>
      <c r="C28" s="10" t="s">
        <v>732</v>
      </c>
      <c r="D28" s="129" t="s">
        <v>42</v>
      </c>
      <c r="E28" s="151"/>
      <c r="F28" s="152"/>
      <c r="G28" s="11" t="s">
        <v>733</v>
      </c>
      <c r="H28" s="14">
        <v>1.65</v>
      </c>
      <c r="I28" s="120">
        <f t="shared" si="0"/>
        <v>1.65</v>
      </c>
      <c r="J28" s="126"/>
    </row>
    <row r="29" spans="1:16" ht="132">
      <c r="A29" s="125"/>
      <c r="B29" s="118">
        <v>4</v>
      </c>
      <c r="C29" s="10" t="s">
        <v>121</v>
      </c>
      <c r="D29" s="129"/>
      <c r="E29" s="151"/>
      <c r="F29" s="152"/>
      <c r="G29" s="11" t="s">
        <v>734</v>
      </c>
      <c r="H29" s="14">
        <v>0.19</v>
      </c>
      <c r="I29" s="120">
        <f t="shared" si="0"/>
        <v>0.76</v>
      </c>
      <c r="J29" s="126"/>
    </row>
    <row r="30" spans="1:16" ht="132">
      <c r="A30" s="125"/>
      <c r="B30" s="118">
        <v>4</v>
      </c>
      <c r="C30" s="10" t="s">
        <v>735</v>
      </c>
      <c r="D30" s="129"/>
      <c r="E30" s="151"/>
      <c r="F30" s="152"/>
      <c r="G30" s="11" t="s">
        <v>736</v>
      </c>
      <c r="H30" s="14">
        <v>0.19</v>
      </c>
      <c r="I30" s="120">
        <f t="shared" si="0"/>
        <v>0.76</v>
      </c>
      <c r="J30" s="126"/>
    </row>
    <row r="31" spans="1:16" ht="132">
      <c r="A31" s="125"/>
      <c r="B31" s="118">
        <v>10</v>
      </c>
      <c r="C31" s="10" t="s">
        <v>130</v>
      </c>
      <c r="D31" s="129" t="s">
        <v>112</v>
      </c>
      <c r="E31" s="151"/>
      <c r="F31" s="152"/>
      <c r="G31" s="11" t="s">
        <v>737</v>
      </c>
      <c r="H31" s="14">
        <v>0.23</v>
      </c>
      <c r="I31" s="120">
        <f t="shared" si="0"/>
        <v>2.3000000000000003</v>
      </c>
      <c r="J31" s="126"/>
    </row>
    <row r="32" spans="1:16" ht="132">
      <c r="A32" s="125"/>
      <c r="B32" s="118">
        <v>10</v>
      </c>
      <c r="C32" s="10" t="s">
        <v>130</v>
      </c>
      <c r="D32" s="129" t="s">
        <v>216</v>
      </c>
      <c r="E32" s="151"/>
      <c r="F32" s="152"/>
      <c r="G32" s="11" t="s">
        <v>737</v>
      </c>
      <c r="H32" s="14">
        <v>0.23</v>
      </c>
      <c r="I32" s="120">
        <f t="shared" si="0"/>
        <v>2.3000000000000003</v>
      </c>
      <c r="J32" s="126"/>
    </row>
    <row r="33" spans="1:10" ht="132">
      <c r="A33" s="125"/>
      <c r="B33" s="118">
        <v>5</v>
      </c>
      <c r="C33" s="10" t="s">
        <v>130</v>
      </c>
      <c r="D33" s="129" t="s">
        <v>218</v>
      </c>
      <c r="E33" s="151"/>
      <c r="F33" s="152"/>
      <c r="G33" s="11" t="s">
        <v>737</v>
      </c>
      <c r="H33" s="14">
        <v>0.23</v>
      </c>
      <c r="I33" s="120">
        <f t="shared" si="0"/>
        <v>1.1500000000000001</v>
      </c>
      <c r="J33" s="126"/>
    </row>
    <row r="34" spans="1:10" ht="132">
      <c r="A34" s="125"/>
      <c r="B34" s="118">
        <v>5</v>
      </c>
      <c r="C34" s="10" t="s">
        <v>130</v>
      </c>
      <c r="D34" s="129" t="s">
        <v>738</v>
      </c>
      <c r="E34" s="151"/>
      <c r="F34" s="152"/>
      <c r="G34" s="11" t="s">
        <v>737</v>
      </c>
      <c r="H34" s="14">
        <v>0.23</v>
      </c>
      <c r="I34" s="120">
        <f t="shared" si="0"/>
        <v>1.1500000000000001</v>
      </c>
      <c r="J34" s="126"/>
    </row>
    <row r="35" spans="1:10" ht="132">
      <c r="A35" s="125"/>
      <c r="B35" s="118">
        <v>1</v>
      </c>
      <c r="C35" s="10" t="s">
        <v>739</v>
      </c>
      <c r="D35" s="129" t="s">
        <v>620</v>
      </c>
      <c r="E35" s="151" t="s">
        <v>30</v>
      </c>
      <c r="F35" s="152"/>
      <c r="G35" s="11" t="s">
        <v>740</v>
      </c>
      <c r="H35" s="14">
        <v>0.33</v>
      </c>
      <c r="I35" s="120">
        <f t="shared" si="0"/>
        <v>0.33</v>
      </c>
      <c r="J35" s="126"/>
    </row>
    <row r="36" spans="1:10" ht="132">
      <c r="A36" s="125"/>
      <c r="B36" s="118">
        <v>1</v>
      </c>
      <c r="C36" s="10" t="s">
        <v>739</v>
      </c>
      <c r="D36" s="129" t="s">
        <v>620</v>
      </c>
      <c r="E36" s="151" t="s">
        <v>31</v>
      </c>
      <c r="F36" s="152"/>
      <c r="G36" s="11" t="s">
        <v>740</v>
      </c>
      <c r="H36" s="14">
        <v>0.33</v>
      </c>
      <c r="I36" s="120">
        <f t="shared" si="0"/>
        <v>0.33</v>
      </c>
      <c r="J36" s="126"/>
    </row>
    <row r="37" spans="1:10" ht="132">
      <c r="A37" s="125"/>
      <c r="B37" s="118">
        <v>1</v>
      </c>
      <c r="C37" s="10" t="s">
        <v>739</v>
      </c>
      <c r="D37" s="129" t="s">
        <v>620</v>
      </c>
      <c r="E37" s="151" t="s">
        <v>32</v>
      </c>
      <c r="F37" s="152"/>
      <c r="G37" s="11" t="s">
        <v>740</v>
      </c>
      <c r="H37" s="14">
        <v>0.33</v>
      </c>
      <c r="I37" s="120">
        <f t="shared" si="0"/>
        <v>0.33</v>
      </c>
      <c r="J37" s="126"/>
    </row>
    <row r="38" spans="1:10" ht="96">
      <c r="A38" s="125"/>
      <c r="B38" s="118">
        <v>20</v>
      </c>
      <c r="C38" s="10" t="s">
        <v>741</v>
      </c>
      <c r="D38" s="129" t="s">
        <v>32</v>
      </c>
      <c r="E38" s="151"/>
      <c r="F38" s="152"/>
      <c r="G38" s="11" t="s">
        <v>742</v>
      </c>
      <c r="H38" s="14">
        <v>1.26</v>
      </c>
      <c r="I38" s="120">
        <f t="shared" si="0"/>
        <v>25.2</v>
      </c>
      <c r="J38" s="126"/>
    </row>
    <row r="39" spans="1:10" ht="96">
      <c r="A39" s="125"/>
      <c r="B39" s="118">
        <v>20</v>
      </c>
      <c r="C39" s="10" t="s">
        <v>741</v>
      </c>
      <c r="D39" s="129" t="s">
        <v>34</v>
      </c>
      <c r="E39" s="151"/>
      <c r="F39" s="152"/>
      <c r="G39" s="11" t="s">
        <v>742</v>
      </c>
      <c r="H39" s="14">
        <v>1.26</v>
      </c>
      <c r="I39" s="120">
        <f t="shared" si="0"/>
        <v>25.2</v>
      </c>
      <c r="J39" s="126"/>
    </row>
    <row r="40" spans="1:10" ht="216">
      <c r="A40" s="125"/>
      <c r="B40" s="118">
        <v>1</v>
      </c>
      <c r="C40" s="10" t="s">
        <v>743</v>
      </c>
      <c r="D40" s="129" t="s">
        <v>213</v>
      </c>
      <c r="E40" s="151" t="s">
        <v>112</v>
      </c>
      <c r="F40" s="152"/>
      <c r="G40" s="11" t="s">
        <v>744</v>
      </c>
      <c r="H40" s="14">
        <v>18.649999999999999</v>
      </c>
      <c r="I40" s="120">
        <f t="shared" si="0"/>
        <v>18.649999999999999</v>
      </c>
      <c r="J40" s="126"/>
    </row>
    <row r="41" spans="1:10" ht="84">
      <c r="A41" s="125"/>
      <c r="B41" s="118">
        <v>5</v>
      </c>
      <c r="C41" s="10" t="s">
        <v>745</v>
      </c>
      <c r="D41" s="129" t="s">
        <v>28</v>
      </c>
      <c r="E41" s="151"/>
      <c r="F41" s="152"/>
      <c r="G41" s="11" t="s">
        <v>746</v>
      </c>
      <c r="H41" s="14">
        <v>0.97</v>
      </c>
      <c r="I41" s="120">
        <f t="shared" si="0"/>
        <v>4.8499999999999996</v>
      </c>
      <c r="J41" s="126"/>
    </row>
    <row r="42" spans="1:10" ht="84">
      <c r="A42" s="125"/>
      <c r="B42" s="118">
        <v>40</v>
      </c>
      <c r="C42" s="10" t="s">
        <v>745</v>
      </c>
      <c r="D42" s="129" t="s">
        <v>30</v>
      </c>
      <c r="E42" s="151"/>
      <c r="F42" s="152"/>
      <c r="G42" s="11" t="s">
        <v>746</v>
      </c>
      <c r="H42" s="14">
        <v>0.97</v>
      </c>
      <c r="I42" s="120">
        <f t="shared" si="0"/>
        <v>38.799999999999997</v>
      </c>
      <c r="J42" s="126"/>
    </row>
    <row r="43" spans="1:10" ht="84">
      <c r="A43" s="125"/>
      <c r="B43" s="118">
        <v>100</v>
      </c>
      <c r="C43" s="10" t="s">
        <v>745</v>
      </c>
      <c r="D43" s="129" t="s">
        <v>31</v>
      </c>
      <c r="E43" s="151"/>
      <c r="F43" s="152"/>
      <c r="G43" s="11" t="s">
        <v>746</v>
      </c>
      <c r="H43" s="14">
        <v>0.97</v>
      </c>
      <c r="I43" s="120">
        <f t="shared" si="0"/>
        <v>97</v>
      </c>
      <c r="J43" s="126"/>
    </row>
    <row r="44" spans="1:10" ht="132">
      <c r="A44" s="125"/>
      <c r="B44" s="118">
        <v>20</v>
      </c>
      <c r="C44" s="10" t="s">
        <v>322</v>
      </c>
      <c r="D44" s="129" t="s">
        <v>747</v>
      </c>
      <c r="E44" s="151"/>
      <c r="F44" s="152"/>
      <c r="G44" s="11" t="s">
        <v>748</v>
      </c>
      <c r="H44" s="14">
        <v>0.77</v>
      </c>
      <c r="I44" s="120">
        <f t="shared" si="0"/>
        <v>15.4</v>
      </c>
      <c r="J44" s="126"/>
    </row>
    <row r="45" spans="1:10" ht="132">
      <c r="A45" s="125"/>
      <c r="B45" s="118">
        <v>20</v>
      </c>
      <c r="C45" s="10" t="s">
        <v>749</v>
      </c>
      <c r="D45" s="129" t="s">
        <v>278</v>
      </c>
      <c r="E45" s="151" t="s">
        <v>30</v>
      </c>
      <c r="F45" s="152"/>
      <c r="G45" s="11" t="s">
        <v>750</v>
      </c>
      <c r="H45" s="14">
        <v>1.65</v>
      </c>
      <c r="I45" s="120">
        <f t="shared" si="0"/>
        <v>33</v>
      </c>
      <c r="J45" s="126"/>
    </row>
    <row r="46" spans="1:10" ht="132">
      <c r="A46" s="125"/>
      <c r="B46" s="118">
        <v>40</v>
      </c>
      <c r="C46" s="10" t="s">
        <v>749</v>
      </c>
      <c r="D46" s="129" t="s">
        <v>278</v>
      </c>
      <c r="E46" s="151" t="s">
        <v>31</v>
      </c>
      <c r="F46" s="152"/>
      <c r="G46" s="11" t="s">
        <v>750</v>
      </c>
      <c r="H46" s="14">
        <v>1.65</v>
      </c>
      <c r="I46" s="120">
        <f t="shared" si="0"/>
        <v>66</v>
      </c>
      <c r="J46" s="126"/>
    </row>
    <row r="47" spans="1:10" ht="132">
      <c r="A47" s="125"/>
      <c r="B47" s="118">
        <v>10</v>
      </c>
      <c r="C47" s="10" t="s">
        <v>749</v>
      </c>
      <c r="D47" s="129" t="s">
        <v>278</v>
      </c>
      <c r="E47" s="151" t="s">
        <v>32</v>
      </c>
      <c r="F47" s="152"/>
      <c r="G47" s="11" t="s">
        <v>750</v>
      </c>
      <c r="H47" s="14">
        <v>1.65</v>
      </c>
      <c r="I47" s="120">
        <f t="shared" si="0"/>
        <v>16.5</v>
      </c>
      <c r="J47" s="126"/>
    </row>
    <row r="48" spans="1:10" ht="240">
      <c r="A48" s="125"/>
      <c r="B48" s="119">
        <v>2</v>
      </c>
      <c r="C48" s="12" t="s">
        <v>751</v>
      </c>
      <c r="D48" s="130" t="s">
        <v>278</v>
      </c>
      <c r="E48" s="163" t="s">
        <v>28</v>
      </c>
      <c r="F48" s="164"/>
      <c r="G48" s="13" t="s">
        <v>752</v>
      </c>
      <c r="H48" s="15">
        <v>5.13</v>
      </c>
      <c r="I48" s="121">
        <f t="shared" si="0"/>
        <v>10.26</v>
      </c>
      <c r="J48" s="126"/>
    </row>
  </sheetData>
  <mergeCells count="31">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6:F46"/>
    <mergeCell ref="E47:F47"/>
    <mergeCell ref="E48:F48"/>
    <mergeCell ref="E41:F41"/>
    <mergeCell ref="E42:F42"/>
    <mergeCell ref="E43:F43"/>
    <mergeCell ref="E44:F44"/>
    <mergeCell ref="E45:F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2"/>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424.65999999999997</v>
      </c>
      <c r="O2" t="s">
        <v>188</v>
      </c>
    </row>
    <row r="3" spans="1:15" ht="12.75" customHeight="1">
      <c r="A3" s="125"/>
      <c r="B3" s="132" t="s">
        <v>767</v>
      </c>
      <c r="C3" s="131"/>
      <c r="D3" s="131"/>
      <c r="E3" s="131"/>
      <c r="F3" s="131"/>
      <c r="G3" s="131"/>
      <c r="H3" s="131"/>
      <c r="I3" s="131"/>
      <c r="J3" s="131"/>
      <c r="K3" s="131"/>
      <c r="L3" s="126"/>
      <c r="N3">
        <v>424.65999999999997</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5">
        <f>IF(Invoice!J10&lt;&gt;"",Invoice!J10,"")</f>
        <v>51343</v>
      </c>
      <c r="L10" s="126"/>
    </row>
    <row r="11" spans="1:15" ht="12.75" customHeight="1">
      <c r="A11" s="125"/>
      <c r="B11" s="125" t="s">
        <v>718</v>
      </c>
      <c r="C11" s="131"/>
      <c r="D11" s="131"/>
      <c r="E11" s="131"/>
      <c r="F11" s="126"/>
      <c r="G11" s="127"/>
      <c r="H11" s="127" t="s">
        <v>718</v>
      </c>
      <c r="I11" s="131"/>
      <c r="J11" s="131"/>
      <c r="K11" s="156"/>
      <c r="L11" s="126"/>
    </row>
    <row r="12" spans="1:15" ht="12.75" customHeight="1">
      <c r="A12" s="125"/>
      <c r="B12" s="125" t="s">
        <v>764</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57">
        <f>Invoice!J14</f>
        <v>45177</v>
      </c>
      <c r="L14" s="126"/>
    </row>
    <row r="15" spans="1:15" ht="15" customHeight="1">
      <c r="A15" s="125"/>
      <c r="B15" s="148" t="s">
        <v>765</v>
      </c>
      <c r="C15" s="7"/>
      <c r="D15" s="7"/>
      <c r="E15" s="7"/>
      <c r="F15" s="8"/>
      <c r="G15" s="127"/>
      <c r="H15" s="149" t="s">
        <v>765</v>
      </c>
      <c r="I15" s="131"/>
      <c r="J15" s="131"/>
      <c r="K15" s="158"/>
      <c r="L15" s="126"/>
    </row>
    <row r="16" spans="1:15" ht="15" customHeight="1">
      <c r="A16" s="125"/>
      <c r="B16" s="131"/>
      <c r="C16" s="131"/>
      <c r="D16" s="131"/>
      <c r="E16" s="131"/>
      <c r="F16" s="131"/>
      <c r="G16" s="131"/>
      <c r="H16" s="131"/>
      <c r="I16" s="134" t="s">
        <v>147</v>
      </c>
      <c r="J16" s="134" t="s">
        <v>147</v>
      </c>
      <c r="K16" s="140">
        <v>39913</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9" t="s">
        <v>207</v>
      </c>
      <c r="G20" s="160"/>
      <c r="H20" s="111" t="s">
        <v>174</v>
      </c>
      <c r="I20" s="111" t="s">
        <v>208</v>
      </c>
      <c r="J20" s="111" t="s">
        <v>208</v>
      </c>
      <c r="K20" s="111" t="s">
        <v>26</v>
      </c>
      <c r="L20" s="126"/>
    </row>
    <row r="21" spans="1:12" ht="38.25">
      <c r="A21" s="125"/>
      <c r="B21" s="116"/>
      <c r="C21" s="116"/>
      <c r="D21" s="116"/>
      <c r="E21" s="117"/>
      <c r="F21" s="161"/>
      <c r="G21" s="162"/>
      <c r="H21" s="144" t="s">
        <v>780</v>
      </c>
      <c r="I21" s="116"/>
      <c r="J21" s="116"/>
      <c r="K21" s="116"/>
      <c r="L21" s="126"/>
    </row>
    <row r="22" spans="1:12" ht="12.75" customHeight="1">
      <c r="A22" s="125"/>
      <c r="B22" s="118">
        <f>'Tax Invoice'!D18</f>
        <v>4</v>
      </c>
      <c r="C22" s="10" t="s">
        <v>724</v>
      </c>
      <c r="D22" s="10" t="s">
        <v>753</v>
      </c>
      <c r="E22" s="129" t="s">
        <v>725</v>
      </c>
      <c r="F22" s="151"/>
      <c r="G22" s="152"/>
      <c r="H22" s="11" t="s">
        <v>777</v>
      </c>
      <c r="I22" s="14">
        <f t="shared" ref="I22:I48" si="0">J22*$N$1</f>
        <v>0.3775</v>
      </c>
      <c r="J22" s="14">
        <v>1.51</v>
      </c>
      <c r="K22" s="120">
        <f t="shared" ref="K22:K48" si="1">I22*B22</f>
        <v>1.51</v>
      </c>
      <c r="L22" s="126"/>
    </row>
    <row r="23" spans="1:12" ht="12.75" customHeight="1">
      <c r="A23" s="125"/>
      <c r="B23" s="118">
        <f>'Tax Invoice'!D19</f>
        <v>4</v>
      </c>
      <c r="C23" s="10" t="s">
        <v>724</v>
      </c>
      <c r="D23" s="10" t="s">
        <v>754</v>
      </c>
      <c r="E23" s="129" t="s">
        <v>727</v>
      </c>
      <c r="F23" s="151"/>
      <c r="G23" s="152"/>
      <c r="H23" s="11" t="s">
        <v>777</v>
      </c>
      <c r="I23" s="14">
        <f t="shared" si="0"/>
        <v>0.39</v>
      </c>
      <c r="J23" s="14">
        <v>1.56</v>
      </c>
      <c r="K23" s="120">
        <f t="shared" si="1"/>
        <v>1.56</v>
      </c>
      <c r="L23" s="126"/>
    </row>
    <row r="24" spans="1:12" ht="12.75" customHeight="1">
      <c r="A24" s="125"/>
      <c r="B24" s="118">
        <f>'Tax Invoice'!D20</f>
        <v>6</v>
      </c>
      <c r="C24" s="10" t="s">
        <v>724</v>
      </c>
      <c r="D24" s="10" t="s">
        <v>755</v>
      </c>
      <c r="E24" s="129" t="s">
        <v>728</v>
      </c>
      <c r="F24" s="151"/>
      <c r="G24" s="152"/>
      <c r="H24" s="11" t="s">
        <v>777</v>
      </c>
      <c r="I24" s="14">
        <f t="shared" si="0"/>
        <v>0.39</v>
      </c>
      <c r="J24" s="14">
        <v>1.56</v>
      </c>
      <c r="K24" s="120">
        <f t="shared" si="1"/>
        <v>2.34</v>
      </c>
      <c r="L24" s="126"/>
    </row>
    <row r="25" spans="1:12" ht="12.75" customHeight="1">
      <c r="A25" s="125"/>
      <c r="B25" s="118">
        <f>'Tax Invoice'!D21</f>
        <v>4</v>
      </c>
      <c r="C25" s="10" t="s">
        <v>724</v>
      </c>
      <c r="D25" s="10" t="s">
        <v>756</v>
      </c>
      <c r="E25" s="129" t="s">
        <v>729</v>
      </c>
      <c r="F25" s="151"/>
      <c r="G25" s="152"/>
      <c r="H25" s="11" t="s">
        <v>777</v>
      </c>
      <c r="I25" s="14">
        <f t="shared" si="0"/>
        <v>0.6825</v>
      </c>
      <c r="J25" s="14">
        <v>2.73</v>
      </c>
      <c r="K25" s="120">
        <f t="shared" si="1"/>
        <v>2.73</v>
      </c>
      <c r="L25" s="126"/>
    </row>
    <row r="26" spans="1:12" ht="12.75" customHeight="1">
      <c r="A26" s="125"/>
      <c r="B26" s="118">
        <f>'Tax Invoice'!D22</f>
        <v>4</v>
      </c>
      <c r="C26" s="10" t="s">
        <v>724</v>
      </c>
      <c r="D26" s="10" t="s">
        <v>757</v>
      </c>
      <c r="E26" s="129" t="s">
        <v>730</v>
      </c>
      <c r="F26" s="151"/>
      <c r="G26" s="152"/>
      <c r="H26" s="11" t="s">
        <v>777</v>
      </c>
      <c r="I26" s="14">
        <f t="shared" si="0"/>
        <v>1.0375000000000001</v>
      </c>
      <c r="J26" s="14">
        <v>4.1500000000000004</v>
      </c>
      <c r="K26" s="120">
        <f t="shared" si="1"/>
        <v>4.1500000000000004</v>
      </c>
      <c r="L26" s="126"/>
    </row>
    <row r="27" spans="1:12" ht="12.75" customHeight="1">
      <c r="A27" s="125"/>
      <c r="B27" s="118">
        <f>'Tax Invoice'!D23</f>
        <v>2</v>
      </c>
      <c r="C27" s="10" t="s">
        <v>724</v>
      </c>
      <c r="D27" s="10" t="s">
        <v>758</v>
      </c>
      <c r="E27" s="129" t="s">
        <v>731</v>
      </c>
      <c r="F27" s="151"/>
      <c r="G27" s="152"/>
      <c r="H27" s="11" t="s">
        <v>777</v>
      </c>
      <c r="I27" s="14">
        <f t="shared" si="0"/>
        <v>1.6975</v>
      </c>
      <c r="J27" s="14">
        <v>6.79</v>
      </c>
      <c r="K27" s="120">
        <f t="shared" si="1"/>
        <v>3.395</v>
      </c>
      <c r="L27" s="126"/>
    </row>
    <row r="28" spans="1:12" ht="24" customHeight="1">
      <c r="A28" s="125"/>
      <c r="B28" s="118">
        <f>'Tax Invoice'!D24</f>
        <v>1</v>
      </c>
      <c r="C28" s="10" t="s">
        <v>732</v>
      </c>
      <c r="D28" s="10" t="s">
        <v>732</v>
      </c>
      <c r="E28" s="129" t="s">
        <v>42</v>
      </c>
      <c r="F28" s="151"/>
      <c r="G28" s="152"/>
      <c r="H28" s="11" t="s">
        <v>775</v>
      </c>
      <c r="I28" s="14">
        <f t="shared" si="0"/>
        <v>0.41249999999999998</v>
      </c>
      <c r="J28" s="14">
        <v>1.65</v>
      </c>
      <c r="K28" s="120">
        <f t="shared" si="1"/>
        <v>0.41249999999999998</v>
      </c>
      <c r="L28" s="126"/>
    </row>
    <row r="29" spans="1:12" ht="24" customHeight="1">
      <c r="A29" s="125"/>
      <c r="B29" s="118">
        <f>'Tax Invoice'!D25</f>
        <v>4</v>
      </c>
      <c r="C29" s="10" t="s">
        <v>121</v>
      </c>
      <c r="D29" s="10" t="s">
        <v>121</v>
      </c>
      <c r="E29" s="129"/>
      <c r="F29" s="151"/>
      <c r="G29" s="152"/>
      <c r="H29" s="11" t="s">
        <v>778</v>
      </c>
      <c r="I29" s="14">
        <f t="shared" si="0"/>
        <v>4.7500000000000001E-2</v>
      </c>
      <c r="J29" s="14">
        <v>0.19</v>
      </c>
      <c r="K29" s="120">
        <f t="shared" si="1"/>
        <v>0.19</v>
      </c>
      <c r="L29" s="126"/>
    </row>
    <row r="30" spans="1:12" ht="24" customHeight="1">
      <c r="A30" s="125"/>
      <c r="B30" s="118">
        <f>'Tax Invoice'!D26</f>
        <v>4</v>
      </c>
      <c r="C30" s="10" t="s">
        <v>735</v>
      </c>
      <c r="D30" s="10" t="s">
        <v>735</v>
      </c>
      <c r="E30" s="129"/>
      <c r="F30" s="151"/>
      <c r="G30" s="152"/>
      <c r="H30" s="11" t="s">
        <v>779</v>
      </c>
      <c r="I30" s="14">
        <f t="shared" si="0"/>
        <v>4.7500000000000001E-2</v>
      </c>
      <c r="J30" s="14">
        <v>0.19</v>
      </c>
      <c r="K30" s="120">
        <f t="shared" si="1"/>
        <v>0.19</v>
      </c>
      <c r="L30" s="126"/>
    </row>
    <row r="31" spans="1:12" ht="24" customHeight="1">
      <c r="A31" s="125"/>
      <c r="B31" s="118">
        <f>'Tax Invoice'!D27</f>
        <v>10</v>
      </c>
      <c r="C31" s="10" t="s">
        <v>130</v>
      </c>
      <c r="D31" s="10" t="s">
        <v>130</v>
      </c>
      <c r="E31" s="129" t="s">
        <v>112</v>
      </c>
      <c r="F31" s="151"/>
      <c r="G31" s="152"/>
      <c r="H31" s="11" t="s">
        <v>776</v>
      </c>
      <c r="I31" s="14">
        <f t="shared" si="0"/>
        <v>5.7500000000000002E-2</v>
      </c>
      <c r="J31" s="14">
        <v>0.23</v>
      </c>
      <c r="K31" s="120">
        <f t="shared" si="1"/>
        <v>0.57500000000000007</v>
      </c>
      <c r="L31" s="126"/>
    </row>
    <row r="32" spans="1:12" ht="24" customHeight="1">
      <c r="A32" s="125"/>
      <c r="B32" s="118">
        <f>'Tax Invoice'!D28</f>
        <v>10</v>
      </c>
      <c r="C32" s="10" t="s">
        <v>130</v>
      </c>
      <c r="D32" s="10" t="s">
        <v>130</v>
      </c>
      <c r="E32" s="129" t="s">
        <v>216</v>
      </c>
      <c r="F32" s="151"/>
      <c r="G32" s="152"/>
      <c r="H32" s="11" t="s">
        <v>776</v>
      </c>
      <c r="I32" s="14">
        <f t="shared" si="0"/>
        <v>5.7500000000000002E-2</v>
      </c>
      <c r="J32" s="14">
        <v>0.23</v>
      </c>
      <c r="K32" s="120">
        <f t="shared" si="1"/>
        <v>0.57500000000000007</v>
      </c>
      <c r="L32" s="126"/>
    </row>
    <row r="33" spans="1:12" ht="24" customHeight="1">
      <c r="A33" s="125"/>
      <c r="B33" s="118">
        <f>'Tax Invoice'!D29</f>
        <v>5</v>
      </c>
      <c r="C33" s="10" t="s">
        <v>130</v>
      </c>
      <c r="D33" s="10" t="s">
        <v>130</v>
      </c>
      <c r="E33" s="129" t="s">
        <v>218</v>
      </c>
      <c r="F33" s="151"/>
      <c r="G33" s="152"/>
      <c r="H33" s="11" t="s">
        <v>776</v>
      </c>
      <c r="I33" s="14">
        <f t="shared" si="0"/>
        <v>5.7500000000000002E-2</v>
      </c>
      <c r="J33" s="14">
        <v>0.23</v>
      </c>
      <c r="K33" s="120">
        <f t="shared" si="1"/>
        <v>0.28750000000000003</v>
      </c>
      <c r="L33" s="126"/>
    </row>
    <row r="34" spans="1:12" ht="24" customHeight="1">
      <c r="A34" s="125"/>
      <c r="B34" s="118">
        <f>'Tax Invoice'!D30</f>
        <v>5</v>
      </c>
      <c r="C34" s="10" t="s">
        <v>130</v>
      </c>
      <c r="D34" s="10" t="s">
        <v>130</v>
      </c>
      <c r="E34" s="129" t="s">
        <v>738</v>
      </c>
      <c r="F34" s="151"/>
      <c r="G34" s="152"/>
      <c r="H34" s="11" t="s">
        <v>776</v>
      </c>
      <c r="I34" s="14">
        <f t="shared" si="0"/>
        <v>5.7500000000000002E-2</v>
      </c>
      <c r="J34" s="14">
        <v>0.23</v>
      </c>
      <c r="K34" s="120">
        <f t="shared" si="1"/>
        <v>0.28750000000000003</v>
      </c>
      <c r="L34" s="126"/>
    </row>
    <row r="35" spans="1:12" ht="24" customHeight="1">
      <c r="A35" s="125"/>
      <c r="B35" s="118">
        <f>'Tax Invoice'!D31</f>
        <v>1</v>
      </c>
      <c r="C35" s="10" t="s">
        <v>739</v>
      </c>
      <c r="D35" s="10" t="s">
        <v>759</v>
      </c>
      <c r="E35" s="129" t="s">
        <v>620</v>
      </c>
      <c r="F35" s="151" t="s">
        <v>30</v>
      </c>
      <c r="G35" s="152"/>
      <c r="H35" s="11" t="s">
        <v>740</v>
      </c>
      <c r="I35" s="14">
        <f t="shared" si="0"/>
        <v>8.2500000000000004E-2</v>
      </c>
      <c r="J35" s="14">
        <v>0.33</v>
      </c>
      <c r="K35" s="120">
        <f t="shared" si="1"/>
        <v>8.2500000000000004E-2</v>
      </c>
      <c r="L35" s="126"/>
    </row>
    <row r="36" spans="1:12" ht="24" customHeight="1">
      <c r="A36" s="125"/>
      <c r="B36" s="118">
        <f>'Tax Invoice'!D32</f>
        <v>1</v>
      </c>
      <c r="C36" s="10" t="s">
        <v>739</v>
      </c>
      <c r="D36" s="10" t="s">
        <v>759</v>
      </c>
      <c r="E36" s="129" t="s">
        <v>620</v>
      </c>
      <c r="F36" s="151" t="s">
        <v>31</v>
      </c>
      <c r="G36" s="152"/>
      <c r="H36" s="11" t="s">
        <v>740</v>
      </c>
      <c r="I36" s="14">
        <f t="shared" si="0"/>
        <v>8.2500000000000004E-2</v>
      </c>
      <c r="J36" s="14">
        <v>0.33</v>
      </c>
      <c r="K36" s="120">
        <f t="shared" si="1"/>
        <v>8.2500000000000004E-2</v>
      </c>
      <c r="L36" s="126"/>
    </row>
    <row r="37" spans="1:12" ht="24" customHeight="1">
      <c r="A37" s="125"/>
      <c r="B37" s="118">
        <f>'Tax Invoice'!D33</f>
        <v>1</v>
      </c>
      <c r="C37" s="10" t="s">
        <v>739</v>
      </c>
      <c r="D37" s="10" t="s">
        <v>759</v>
      </c>
      <c r="E37" s="129" t="s">
        <v>620</v>
      </c>
      <c r="F37" s="151" t="s">
        <v>32</v>
      </c>
      <c r="G37" s="152"/>
      <c r="H37" s="11" t="s">
        <v>740</v>
      </c>
      <c r="I37" s="14">
        <f t="shared" si="0"/>
        <v>8.2500000000000004E-2</v>
      </c>
      <c r="J37" s="14">
        <v>0.33</v>
      </c>
      <c r="K37" s="120">
        <f t="shared" si="1"/>
        <v>8.2500000000000004E-2</v>
      </c>
      <c r="L37" s="126"/>
    </row>
    <row r="38" spans="1:12" ht="12.75" customHeight="1">
      <c r="A38" s="125"/>
      <c r="B38" s="118">
        <f>'Tax Invoice'!D34</f>
        <v>20</v>
      </c>
      <c r="C38" s="10" t="s">
        <v>741</v>
      </c>
      <c r="D38" s="10" t="s">
        <v>741</v>
      </c>
      <c r="E38" s="129" t="s">
        <v>32</v>
      </c>
      <c r="F38" s="151"/>
      <c r="G38" s="152"/>
      <c r="H38" s="11" t="s">
        <v>769</v>
      </c>
      <c r="I38" s="14">
        <f t="shared" si="0"/>
        <v>0.315</v>
      </c>
      <c r="J38" s="14">
        <v>1.26</v>
      </c>
      <c r="K38" s="120">
        <f t="shared" si="1"/>
        <v>6.3</v>
      </c>
      <c r="L38" s="126"/>
    </row>
    <row r="39" spans="1:12" ht="12.75" customHeight="1">
      <c r="A39" s="125"/>
      <c r="B39" s="118">
        <f>'Tax Invoice'!D35</f>
        <v>20</v>
      </c>
      <c r="C39" s="10" t="s">
        <v>741</v>
      </c>
      <c r="D39" s="10" t="s">
        <v>741</v>
      </c>
      <c r="E39" s="129" t="s">
        <v>34</v>
      </c>
      <c r="F39" s="151"/>
      <c r="G39" s="152"/>
      <c r="H39" s="11" t="s">
        <v>769</v>
      </c>
      <c r="I39" s="14">
        <f t="shared" si="0"/>
        <v>0.315</v>
      </c>
      <c r="J39" s="14">
        <v>1.26</v>
      </c>
      <c r="K39" s="120">
        <f t="shared" si="1"/>
        <v>6.3</v>
      </c>
      <c r="L39" s="126"/>
    </row>
    <row r="40" spans="1:12" ht="24">
      <c r="A40" s="125"/>
      <c r="B40" s="118">
        <f>'Tax Invoice'!D36</f>
        <v>1</v>
      </c>
      <c r="C40" s="10" t="s">
        <v>743</v>
      </c>
      <c r="D40" s="10" t="s">
        <v>760</v>
      </c>
      <c r="E40" s="129" t="s">
        <v>213</v>
      </c>
      <c r="F40" s="151" t="s">
        <v>112</v>
      </c>
      <c r="G40" s="152"/>
      <c r="H40" s="11" t="s">
        <v>771</v>
      </c>
      <c r="I40" s="14">
        <f t="shared" si="0"/>
        <v>4.6624999999999996</v>
      </c>
      <c r="J40" s="14">
        <v>18.649999999999999</v>
      </c>
      <c r="K40" s="120">
        <f t="shared" si="1"/>
        <v>4.6624999999999996</v>
      </c>
      <c r="L40" s="126"/>
    </row>
    <row r="41" spans="1:12" ht="12.75" customHeight="1">
      <c r="A41" s="125"/>
      <c r="B41" s="118">
        <f>'Tax Invoice'!D37</f>
        <v>5</v>
      </c>
      <c r="C41" s="10" t="s">
        <v>745</v>
      </c>
      <c r="D41" s="10" t="s">
        <v>745</v>
      </c>
      <c r="E41" s="129" t="s">
        <v>28</v>
      </c>
      <c r="F41" s="151"/>
      <c r="G41" s="152"/>
      <c r="H41" s="11" t="s">
        <v>770</v>
      </c>
      <c r="I41" s="14">
        <f t="shared" si="0"/>
        <v>0.24249999999999999</v>
      </c>
      <c r="J41" s="14">
        <v>0.97</v>
      </c>
      <c r="K41" s="120">
        <f t="shared" si="1"/>
        <v>1.2124999999999999</v>
      </c>
      <c r="L41" s="126"/>
    </row>
    <row r="42" spans="1:12" ht="12.75" customHeight="1">
      <c r="A42" s="125"/>
      <c r="B42" s="118">
        <f>'Tax Invoice'!D38</f>
        <v>40</v>
      </c>
      <c r="C42" s="10" t="s">
        <v>745</v>
      </c>
      <c r="D42" s="10" t="s">
        <v>745</v>
      </c>
      <c r="E42" s="129" t="s">
        <v>30</v>
      </c>
      <c r="F42" s="151"/>
      <c r="G42" s="152"/>
      <c r="H42" s="11" t="s">
        <v>770</v>
      </c>
      <c r="I42" s="14">
        <f t="shared" si="0"/>
        <v>0.24249999999999999</v>
      </c>
      <c r="J42" s="14">
        <v>0.97</v>
      </c>
      <c r="K42" s="120">
        <f t="shared" si="1"/>
        <v>9.6999999999999993</v>
      </c>
      <c r="L42" s="126"/>
    </row>
    <row r="43" spans="1:12" ht="12.75" customHeight="1">
      <c r="A43" s="125"/>
      <c r="B43" s="118">
        <f>'Tax Invoice'!D39</f>
        <v>100</v>
      </c>
      <c r="C43" s="10" t="s">
        <v>745</v>
      </c>
      <c r="D43" s="10" t="s">
        <v>745</v>
      </c>
      <c r="E43" s="129" t="s">
        <v>31</v>
      </c>
      <c r="F43" s="151"/>
      <c r="G43" s="152"/>
      <c r="H43" s="11" t="s">
        <v>770</v>
      </c>
      <c r="I43" s="14">
        <f t="shared" si="0"/>
        <v>0.24249999999999999</v>
      </c>
      <c r="J43" s="14">
        <v>0.97</v>
      </c>
      <c r="K43" s="120">
        <f t="shared" si="1"/>
        <v>24.25</v>
      </c>
      <c r="L43" s="126"/>
    </row>
    <row r="44" spans="1:12" ht="24" customHeight="1">
      <c r="A44" s="125"/>
      <c r="B44" s="118">
        <f>'Tax Invoice'!D40</f>
        <v>20</v>
      </c>
      <c r="C44" s="10" t="s">
        <v>322</v>
      </c>
      <c r="D44" s="10" t="s">
        <v>761</v>
      </c>
      <c r="E44" s="129" t="s">
        <v>747</v>
      </c>
      <c r="F44" s="151"/>
      <c r="G44" s="152"/>
      <c r="H44" s="11" t="s">
        <v>772</v>
      </c>
      <c r="I44" s="14">
        <f t="shared" si="0"/>
        <v>0.1925</v>
      </c>
      <c r="J44" s="14">
        <v>0.77</v>
      </c>
      <c r="K44" s="120">
        <f t="shared" si="1"/>
        <v>3.85</v>
      </c>
      <c r="L44" s="126"/>
    </row>
    <row r="45" spans="1:12" ht="12" customHeight="1">
      <c r="A45" s="125"/>
      <c r="B45" s="118">
        <f>'Tax Invoice'!D41</f>
        <v>20</v>
      </c>
      <c r="C45" s="10" t="s">
        <v>749</v>
      </c>
      <c r="D45" s="10" t="s">
        <v>749</v>
      </c>
      <c r="E45" s="129" t="s">
        <v>278</v>
      </c>
      <c r="F45" s="151" t="s">
        <v>30</v>
      </c>
      <c r="G45" s="152"/>
      <c r="H45" s="11" t="s">
        <v>773</v>
      </c>
      <c r="I45" s="14">
        <f t="shared" si="0"/>
        <v>0.41249999999999998</v>
      </c>
      <c r="J45" s="14">
        <v>1.65</v>
      </c>
      <c r="K45" s="120">
        <f t="shared" si="1"/>
        <v>8.25</v>
      </c>
      <c r="L45" s="126"/>
    </row>
    <row r="46" spans="1:12" ht="12" customHeight="1">
      <c r="A46" s="125"/>
      <c r="B46" s="118">
        <f>'Tax Invoice'!D42</f>
        <v>40</v>
      </c>
      <c r="C46" s="10" t="s">
        <v>749</v>
      </c>
      <c r="D46" s="10" t="s">
        <v>749</v>
      </c>
      <c r="E46" s="129" t="s">
        <v>278</v>
      </c>
      <c r="F46" s="151" t="s">
        <v>31</v>
      </c>
      <c r="G46" s="152"/>
      <c r="H46" s="11" t="s">
        <v>773</v>
      </c>
      <c r="I46" s="14">
        <f t="shared" si="0"/>
        <v>0.41249999999999998</v>
      </c>
      <c r="J46" s="14">
        <v>1.65</v>
      </c>
      <c r="K46" s="120">
        <f t="shared" si="1"/>
        <v>16.5</v>
      </c>
      <c r="L46" s="126"/>
    </row>
    <row r="47" spans="1:12" ht="12" customHeight="1">
      <c r="A47" s="125"/>
      <c r="B47" s="119">
        <f>'Tax Invoice'!D43</f>
        <v>10</v>
      </c>
      <c r="C47" s="12" t="s">
        <v>749</v>
      </c>
      <c r="D47" s="12" t="s">
        <v>749</v>
      </c>
      <c r="E47" s="130" t="s">
        <v>278</v>
      </c>
      <c r="F47" s="163" t="s">
        <v>32</v>
      </c>
      <c r="G47" s="164"/>
      <c r="H47" s="13" t="s">
        <v>773</v>
      </c>
      <c r="I47" s="15">
        <f t="shared" si="0"/>
        <v>0.41249999999999998</v>
      </c>
      <c r="J47" s="15">
        <v>1.65</v>
      </c>
      <c r="K47" s="121">
        <f t="shared" si="1"/>
        <v>4.125</v>
      </c>
      <c r="L47" s="126"/>
    </row>
    <row r="48" spans="1:12" ht="24" hidden="1">
      <c r="A48" s="125"/>
      <c r="B48" s="145">
        <f>'Tax Invoice'!D44</f>
        <v>0</v>
      </c>
      <c r="C48" s="147" t="s">
        <v>751</v>
      </c>
      <c r="D48" s="147" t="s">
        <v>751</v>
      </c>
      <c r="E48" s="141" t="s">
        <v>278</v>
      </c>
      <c r="F48" s="153" t="s">
        <v>28</v>
      </c>
      <c r="G48" s="154"/>
      <c r="H48" s="146" t="s">
        <v>774</v>
      </c>
      <c r="I48" s="142">
        <f t="shared" si="0"/>
        <v>1.2825</v>
      </c>
      <c r="J48" s="142">
        <v>5.13</v>
      </c>
      <c r="K48" s="143">
        <f t="shared" si="1"/>
        <v>0</v>
      </c>
      <c r="L48" s="126"/>
    </row>
    <row r="49" spans="1:12" ht="12.75" customHeight="1">
      <c r="A49" s="125"/>
      <c r="B49" s="137"/>
      <c r="C49" s="137"/>
      <c r="D49" s="137"/>
      <c r="E49" s="137"/>
      <c r="F49" s="137"/>
      <c r="G49" s="137"/>
      <c r="H49" s="137"/>
      <c r="I49" s="138" t="s">
        <v>261</v>
      </c>
      <c r="J49" s="138" t="s">
        <v>261</v>
      </c>
      <c r="K49" s="139">
        <f>SUM(K22:K48)</f>
        <v>103.6</v>
      </c>
      <c r="L49" s="126"/>
    </row>
    <row r="50" spans="1:12" ht="12.75" customHeight="1">
      <c r="A50" s="125"/>
      <c r="B50" s="137"/>
      <c r="C50" s="137"/>
      <c r="D50" s="137"/>
      <c r="E50" s="137"/>
      <c r="F50" s="137"/>
      <c r="G50" s="137"/>
      <c r="H50" s="137"/>
      <c r="I50" s="138" t="s">
        <v>768</v>
      </c>
      <c r="J50" s="138" t="s">
        <v>190</v>
      </c>
      <c r="K50" s="139">
        <f>Invoice!J50</f>
        <v>0</v>
      </c>
      <c r="L50" s="126"/>
    </row>
    <row r="51" spans="1:12" ht="12.75" customHeight="1">
      <c r="A51" s="125"/>
      <c r="B51" s="137"/>
      <c r="C51" s="137"/>
      <c r="D51" s="137"/>
      <c r="E51" s="137"/>
      <c r="F51" s="137"/>
      <c r="G51" s="137"/>
      <c r="H51" s="137"/>
      <c r="I51" s="138" t="s">
        <v>263</v>
      </c>
      <c r="J51" s="138" t="s">
        <v>263</v>
      </c>
      <c r="K51" s="139">
        <f>SUM(K49:K50)</f>
        <v>103.6</v>
      </c>
      <c r="L51" s="126"/>
    </row>
    <row r="52" spans="1:12" ht="12.75" customHeight="1">
      <c r="A52" s="6"/>
      <c r="B52" s="7"/>
      <c r="C52" s="7"/>
      <c r="D52" s="7"/>
      <c r="E52" s="7"/>
      <c r="F52" s="7"/>
      <c r="G52" s="7"/>
      <c r="H52" s="7" t="s">
        <v>782</v>
      </c>
      <c r="I52" s="7"/>
      <c r="J52" s="7"/>
      <c r="K52" s="7"/>
      <c r="L52" s="8"/>
    </row>
  </sheetData>
  <mergeCells count="31">
    <mergeCell ref="F20:G20"/>
    <mergeCell ref="F21:G21"/>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37:G37"/>
    <mergeCell ref="F38:G38"/>
    <mergeCell ref="F39:G39"/>
    <mergeCell ref="F40:G40"/>
    <mergeCell ref="F41:G41"/>
    <mergeCell ref="F47:G47"/>
    <mergeCell ref="F48:G48"/>
    <mergeCell ref="F42:G42"/>
    <mergeCell ref="F43:G43"/>
    <mergeCell ref="F44:G44"/>
    <mergeCell ref="F45:G45"/>
    <mergeCell ref="F46:G4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424.65999999999997</v>
      </c>
      <c r="O2" s="21" t="s">
        <v>265</v>
      </c>
    </row>
    <row r="3" spans="1:15" s="21" customFormat="1" ht="15" customHeight="1" thickBot="1">
      <c r="A3" s="22" t="s">
        <v>156</v>
      </c>
      <c r="G3" s="28">
        <f>Invoice!J14</f>
        <v>45177</v>
      </c>
      <c r="H3" s="29"/>
      <c r="N3" s="21">
        <v>424.65999999999997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MAYJE TATTOO</v>
      </c>
      <c r="B10" s="37"/>
      <c r="C10" s="37"/>
      <c r="D10" s="37"/>
      <c r="F10" s="38" t="str">
        <f>'Copy paste to Here'!B10</f>
        <v>MAYJE TATTOO</v>
      </c>
      <c r="G10" s="39"/>
      <c r="H10" s="40"/>
      <c r="K10" s="106" t="s">
        <v>282</v>
      </c>
      <c r="L10" s="35" t="s">
        <v>282</v>
      </c>
      <c r="M10" s="21">
        <v>1</v>
      </c>
    </row>
    <row r="11" spans="1:15" s="21" customFormat="1" ht="15.75" thickBot="1">
      <c r="A11" s="41" t="str">
        <f>'Copy paste to Here'!G11</f>
        <v>MICHAEL EDUARDO SALAZAR MANCERO</v>
      </c>
      <c r="B11" s="42"/>
      <c r="C11" s="42"/>
      <c r="D11" s="42"/>
      <c r="F11" s="43" t="s">
        <v>783</v>
      </c>
      <c r="G11" s="44"/>
      <c r="H11" s="45"/>
      <c r="K11" s="104" t="s">
        <v>163</v>
      </c>
      <c r="L11" s="46" t="s">
        <v>164</v>
      </c>
      <c r="M11" s="21">
        <f>VLOOKUP(G3,[1]Sheet1!$A$9:$I$7290,2,FALSE)</f>
        <v>35.44</v>
      </c>
    </row>
    <row r="12" spans="1:15" s="21" customFormat="1" ht="15.75" thickBot="1">
      <c r="A12" s="41" t="str">
        <f>'Copy paste to Here'!G12</f>
        <v>CARRER DELS ANGELS #14 LOCAL</v>
      </c>
      <c r="B12" s="42"/>
      <c r="C12" s="42"/>
      <c r="D12" s="42"/>
      <c r="E12" s="88"/>
      <c r="F12" s="43" t="str">
        <f>'Copy paste to Here'!B12</f>
        <v>CARRER DELS ANGELS #14 LOCAL</v>
      </c>
      <c r="G12" s="44"/>
      <c r="H12" s="45"/>
      <c r="K12" s="104" t="s">
        <v>165</v>
      </c>
      <c r="L12" s="46" t="s">
        <v>138</v>
      </c>
      <c r="M12" s="21">
        <f>VLOOKUP(G3,[1]Sheet1!$A$9:$I$7290,3,FALSE)</f>
        <v>37.75</v>
      </c>
    </row>
    <row r="13" spans="1:15" s="21" customFormat="1" ht="15.75" thickBot="1">
      <c r="A13" s="41" t="str">
        <f>'Copy paste to Here'!G13</f>
        <v>08001 Barcelona</v>
      </c>
      <c r="B13" s="42"/>
      <c r="C13" s="42"/>
      <c r="D13" s="42"/>
      <c r="E13" s="122" t="s">
        <v>138</v>
      </c>
      <c r="F13" s="43" t="str">
        <f>'Copy paste to Here'!B13</f>
        <v>08001 Barcelona</v>
      </c>
      <c r="G13" s="44"/>
      <c r="H13" s="45"/>
      <c r="K13" s="104" t="s">
        <v>166</v>
      </c>
      <c r="L13" s="46" t="s">
        <v>167</v>
      </c>
      <c r="M13" s="124">
        <f>VLOOKUP(G3,[1]Sheet1!$A$9:$I$7290,4,FALSE)</f>
        <v>43.99</v>
      </c>
    </row>
    <row r="14" spans="1:15" s="21" customFormat="1" ht="15.75" thickBot="1">
      <c r="A14" s="41" t="str">
        <f>'Copy paste to Here'!G14</f>
        <v>Spain</v>
      </c>
      <c r="B14" s="42"/>
      <c r="C14" s="42"/>
      <c r="D14" s="42"/>
      <c r="E14" s="122">
        <f>VLOOKUP(J9,$L$10:$M$17,2,FALSE)</f>
        <v>37.75</v>
      </c>
      <c r="F14" s="43" t="str">
        <f>'Copy paste to Here'!B14</f>
        <v>Spain</v>
      </c>
      <c r="G14" s="44"/>
      <c r="H14" s="45"/>
      <c r="K14" s="104" t="s">
        <v>168</v>
      </c>
      <c r="L14" s="46" t="s">
        <v>169</v>
      </c>
      <c r="M14" s="21">
        <f>VLOOKUP(G3,[1]Sheet1!$A$9:$I$7290,5,FALSE)</f>
        <v>22.2</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v>
      </c>
    </row>
    <row r="16" spans="1:15" s="21" customFormat="1" ht="13.7" customHeight="1" thickBot="1">
      <c r="A16" s="52"/>
      <c r="K16" s="105" t="s">
        <v>172</v>
      </c>
      <c r="L16" s="51" t="s">
        <v>173</v>
      </c>
      <c r="M16" s="21">
        <f>VLOOKUP(G3,[1]Sheet1!$A$9:$I$7290,7,FALSE)</f>
        <v>20.56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Mirror polished surgical steel screw-fit flesh tunnel &amp; Gauge: 1.6mm  &amp;  </v>
      </c>
      <c r="B18" s="57" t="str">
        <f>'Copy paste to Here'!C22</f>
        <v>FPG</v>
      </c>
      <c r="C18" s="57" t="s">
        <v>753</v>
      </c>
      <c r="D18" s="58">
        <f>Invoice!B22</f>
        <v>4</v>
      </c>
      <c r="E18" s="59">
        <f>'Shipping Invoice'!J22*$N$1</f>
        <v>1.51</v>
      </c>
      <c r="F18" s="59">
        <f>D18*E18</f>
        <v>6.04</v>
      </c>
      <c r="G18" s="60">
        <f>E18*$E$14</f>
        <v>57.002499999999998</v>
      </c>
      <c r="H18" s="61">
        <f>D18*G18</f>
        <v>228.01</v>
      </c>
    </row>
    <row r="19" spans="1:13" s="62" customFormat="1" ht="24">
      <c r="A19" s="123" t="str">
        <f>IF((LEN('Copy paste to Here'!G23))&gt;5,((CONCATENATE('Copy paste to Here'!G23," &amp; ",'Copy paste to Here'!D23,"  &amp;  ",'Copy paste to Here'!E23))),"Empty Cell")</f>
        <v xml:space="preserve">Mirror polished surgical steel screw-fit flesh tunnel &amp; Gauge: 4mm  &amp;  </v>
      </c>
      <c r="B19" s="57" t="str">
        <f>'Copy paste to Here'!C23</f>
        <v>FPG</v>
      </c>
      <c r="C19" s="57" t="s">
        <v>754</v>
      </c>
      <c r="D19" s="58">
        <f>Invoice!B23</f>
        <v>4</v>
      </c>
      <c r="E19" s="59">
        <f>'Shipping Invoice'!J23*$N$1</f>
        <v>1.56</v>
      </c>
      <c r="F19" s="59">
        <f t="shared" ref="F19:F82" si="0">D19*E19</f>
        <v>6.24</v>
      </c>
      <c r="G19" s="60">
        <f t="shared" ref="G19:G82" si="1">E19*$E$14</f>
        <v>58.89</v>
      </c>
      <c r="H19" s="63">
        <f t="shared" ref="H19:H82" si="2">D19*G19</f>
        <v>235.56</v>
      </c>
    </row>
    <row r="20" spans="1:13" s="62" customFormat="1" ht="24">
      <c r="A20" s="56" t="str">
        <f>IF((LEN('Copy paste to Here'!G24))&gt;5,((CONCATENATE('Copy paste to Here'!G24," &amp; ",'Copy paste to Here'!D24,"  &amp;  ",'Copy paste to Here'!E24))),"Empty Cell")</f>
        <v xml:space="preserve">Mirror polished surgical steel screw-fit flesh tunnel &amp; Gauge: 6mm  &amp;  </v>
      </c>
      <c r="B20" s="57" t="str">
        <f>'Copy paste to Here'!C24</f>
        <v>FPG</v>
      </c>
      <c r="C20" s="57" t="s">
        <v>755</v>
      </c>
      <c r="D20" s="58">
        <f>Invoice!B24</f>
        <v>6</v>
      </c>
      <c r="E20" s="59">
        <f>'Shipping Invoice'!J24*$N$1</f>
        <v>1.56</v>
      </c>
      <c r="F20" s="59">
        <f t="shared" si="0"/>
        <v>9.36</v>
      </c>
      <c r="G20" s="60">
        <f t="shared" si="1"/>
        <v>58.89</v>
      </c>
      <c r="H20" s="63">
        <f t="shared" si="2"/>
        <v>353.34000000000003</v>
      </c>
    </row>
    <row r="21" spans="1:13" s="62" customFormat="1" ht="24">
      <c r="A21" s="56" t="str">
        <f>IF((LEN('Copy paste to Here'!G25))&gt;5,((CONCATENATE('Copy paste to Here'!G25," &amp; ",'Copy paste to Here'!D25,"  &amp;  ",'Copy paste to Here'!E25))),"Empty Cell")</f>
        <v xml:space="preserve">Mirror polished surgical steel screw-fit flesh tunnel &amp; Gauge: 16mm  &amp;  </v>
      </c>
      <c r="B21" s="57" t="str">
        <f>'Copy paste to Here'!C25</f>
        <v>FPG</v>
      </c>
      <c r="C21" s="57" t="s">
        <v>756</v>
      </c>
      <c r="D21" s="58">
        <f>Invoice!B25</f>
        <v>4</v>
      </c>
      <c r="E21" s="59">
        <f>'Shipping Invoice'!J25*$N$1</f>
        <v>2.73</v>
      </c>
      <c r="F21" s="59">
        <f t="shared" si="0"/>
        <v>10.92</v>
      </c>
      <c r="G21" s="60">
        <f t="shared" si="1"/>
        <v>103.0575</v>
      </c>
      <c r="H21" s="63">
        <f t="shared" si="2"/>
        <v>412.23</v>
      </c>
    </row>
    <row r="22" spans="1:13" s="62" customFormat="1" ht="24">
      <c r="A22" s="56" t="str">
        <f>IF((LEN('Copy paste to Here'!G26))&gt;5,((CONCATENATE('Copy paste to Here'!G26," &amp; ",'Copy paste to Here'!D26,"  &amp;  ",'Copy paste to Here'!E26))),"Empty Cell")</f>
        <v xml:space="preserve">Mirror polished surgical steel screw-fit flesh tunnel &amp; Gauge: 25mm  &amp;  </v>
      </c>
      <c r="B22" s="57" t="str">
        <f>'Copy paste to Here'!C26</f>
        <v>FPG</v>
      </c>
      <c r="C22" s="57" t="s">
        <v>757</v>
      </c>
      <c r="D22" s="58">
        <f>Invoice!B26</f>
        <v>4</v>
      </c>
      <c r="E22" s="59">
        <f>'Shipping Invoice'!J26*$N$1</f>
        <v>4.1500000000000004</v>
      </c>
      <c r="F22" s="59">
        <f t="shared" si="0"/>
        <v>16.600000000000001</v>
      </c>
      <c r="G22" s="60">
        <f t="shared" si="1"/>
        <v>156.66250000000002</v>
      </c>
      <c r="H22" s="63">
        <f t="shared" si="2"/>
        <v>626.65000000000009</v>
      </c>
    </row>
    <row r="23" spans="1:13" s="62" customFormat="1" ht="24">
      <c r="A23" s="56" t="str">
        <f>IF((LEN('Copy paste to Here'!G27))&gt;5,((CONCATENATE('Copy paste to Here'!G27," &amp; ",'Copy paste to Here'!D27,"  &amp;  ",'Copy paste to Here'!E27))),"Empty Cell")</f>
        <v xml:space="preserve">Mirror polished surgical steel screw-fit flesh tunnel &amp; Gauge: 35mm  &amp;  </v>
      </c>
      <c r="B23" s="57" t="str">
        <f>'Copy paste to Here'!C27</f>
        <v>FPG</v>
      </c>
      <c r="C23" s="57" t="s">
        <v>758</v>
      </c>
      <c r="D23" s="58">
        <f>Invoice!B27</f>
        <v>2</v>
      </c>
      <c r="E23" s="59">
        <f>'Shipping Invoice'!J27*$N$1</f>
        <v>6.79</v>
      </c>
      <c r="F23" s="59">
        <f t="shared" si="0"/>
        <v>13.58</v>
      </c>
      <c r="G23" s="60">
        <f t="shared" si="1"/>
        <v>256.32249999999999</v>
      </c>
      <c r="H23" s="63">
        <f t="shared" si="2"/>
        <v>512.64499999999998</v>
      </c>
    </row>
    <row r="24" spans="1:13" s="62" customFormat="1" ht="24">
      <c r="A24" s="56" t="str">
        <f>IF((LEN('Copy paste to Here'!G28))&gt;5,((CONCATENATE('Copy paste to Here'!G28," &amp; ",'Copy paste to Here'!D28,"  &amp;  ",'Copy paste to Here'!E28))),"Empty Cell")</f>
        <v xml:space="preserve">Surgical steel industrial barbell, 14g (1.6mm) with a 5mm cone and casted arrow end &amp; Length: 38mm  &amp;  </v>
      </c>
      <c r="B24" s="57" t="str">
        <f>'Copy paste to Here'!C28</f>
        <v>INDAW</v>
      </c>
      <c r="C24" s="57" t="s">
        <v>732</v>
      </c>
      <c r="D24" s="58">
        <f>Invoice!B28</f>
        <v>1</v>
      </c>
      <c r="E24" s="59">
        <f>'Shipping Invoice'!J28*$N$1</f>
        <v>1.65</v>
      </c>
      <c r="F24" s="59">
        <f t="shared" si="0"/>
        <v>1.65</v>
      </c>
      <c r="G24" s="60">
        <f t="shared" si="1"/>
        <v>62.287499999999994</v>
      </c>
      <c r="H24" s="63">
        <f t="shared" si="2"/>
        <v>62.287499999999994</v>
      </c>
    </row>
    <row r="25" spans="1:13" s="62" customFormat="1" ht="24">
      <c r="A25" s="56" t="str">
        <f>IF((LEN('Copy paste to Here'!G29))&gt;5,((CONCATENATE('Copy paste to Here'!G29," &amp; ",'Copy paste to Here'!D29,"  &amp;  ",'Copy paste to Here'!E29))),"Empty Cell")</f>
        <v xml:space="preserve">High polished surgical steel nose screw, 0.8mm (20g) with 2mm ball shaped top &amp;   &amp;  </v>
      </c>
      <c r="B25" s="57" t="str">
        <f>'Copy paste to Here'!C29</f>
        <v>NSB</v>
      </c>
      <c r="C25" s="57" t="s">
        <v>121</v>
      </c>
      <c r="D25" s="58">
        <f>Invoice!B29</f>
        <v>4</v>
      </c>
      <c r="E25" s="59">
        <f>'Shipping Invoice'!J29*$N$1</f>
        <v>0.19</v>
      </c>
      <c r="F25" s="59">
        <f t="shared" si="0"/>
        <v>0.76</v>
      </c>
      <c r="G25" s="60">
        <f t="shared" si="1"/>
        <v>7.1725000000000003</v>
      </c>
      <c r="H25" s="63">
        <f t="shared" si="2"/>
        <v>28.69</v>
      </c>
    </row>
    <row r="26" spans="1:13" s="62" customFormat="1" ht="24">
      <c r="A26" s="56" t="str">
        <f>IF((LEN('Copy paste to Here'!G30))&gt;5,((CONCATENATE('Copy paste to Here'!G30," &amp; ",'Copy paste to Here'!D30,"  &amp;  ",'Copy paste to Here'!E30))),"Empty Cell")</f>
        <v xml:space="preserve">High polished surgical steel nose screw, 1mm (18g) with 2mm ball shaped top &amp;   &amp;  </v>
      </c>
      <c r="B26" s="57" t="str">
        <f>'Copy paste to Here'!C30</f>
        <v>NSB18</v>
      </c>
      <c r="C26" s="57" t="s">
        <v>735</v>
      </c>
      <c r="D26" s="58">
        <f>Invoice!B30</f>
        <v>4</v>
      </c>
      <c r="E26" s="59">
        <f>'Shipping Invoice'!J30*$N$1</f>
        <v>0.19</v>
      </c>
      <c r="F26" s="59">
        <f t="shared" si="0"/>
        <v>0.76</v>
      </c>
      <c r="G26" s="60">
        <f t="shared" si="1"/>
        <v>7.1725000000000003</v>
      </c>
      <c r="H26" s="63">
        <f t="shared" si="2"/>
        <v>28.69</v>
      </c>
    </row>
    <row r="27" spans="1:13" s="62" customFormat="1" ht="24">
      <c r="A27" s="56" t="str">
        <f>IF((LEN('Copy paste to Here'!G31))&gt;5,((CONCATENATE('Copy paste to Here'!G31," &amp; ",'Copy paste to Here'!D31,"  &amp;  ",'Copy paste to Here'!E31))),"Empty Cell")</f>
        <v xml:space="preserve">Surgical steel nose screw, 20g (0.8mm) with 2mm half ball shaped round crystal top &amp; Crystal Color: Clear  &amp;  </v>
      </c>
      <c r="B27" s="57" t="str">
        <f>'Copy paste to Here'!C31</f>
        <v>NSC</v>
      </c>
      <c r="C27" s="57" t="s">
        <v>130</v>
      </c>
      <c r="D27" s="58">
        <f>Invoice!B31</f>
        <v>10</v>
      </c>
      <c r="E27" s="59">
        <f>'Shipping Invoice'!J31*$N$1</f>
        <v>0.23</v>
      </c>
      <c r="F27" s="59">
        <f t="shared" si="0"/>
        <v>2.3000000000000003</v>
      </c>
      <c r="G27" s="60">
        <f t="shared" si="1"/>
        <v>8.682500000000001</v>
      </c>
      <c r="H27" s="63">
        <f t="shared" si="2"/>
        <v>86.825000000000017</v>
      </c>
    </row>
    <row r="28" spans="1:13" s="62" customFormat="1" ht="24">
      <c r="A28" s="56" t="str">
        <f>IF((LEN('Copy paste to Here'!G32))&gt;5,((CONCATENATE('Copy paste to Here'!G32," &amp; ",'Copy paste to Here'!D32,"  &amp;  ",'Copy paste to Here'!E32))),"Empty Cell")</f>
        <v xml:space="preserve">Surgical steel nose screw, 20g (0.8mm) with 2mm half ball shaped round crystal top &amp; Crystal Color: AB  &amp;  </v>
      </c>
      <c r="B28" s="57" t="str">
        <f>'Copy paste to Here'!C32</f>
        <v>NSC</v>
      </c>
      <c r="C28" s="57" t="s">
        <v>130</v>
      </c>
      <c r="D28" s="58">
        <f>Invoice!B32</f>
        <v>10</v>
      </c>
      <c r="E28" s="59">
        <f>'Shipping Invoice'!J32*$N$1</f>
        <v>0.23</v>
      </c>
      <c r="F28" s="59">
        <f t="shared" si="0"/>
        <v>2.3000000000000003</v>
      </c>
      <c r="G28" s="60">
        <f t="shared" si="1"/>
        <v>8.682500000000001</v>
      </c>
      <c r="H28" s="63">
        <f t="shared" si="2"/>
        <v>86.825000000000017</v>
      </c>
    </row>
    <row r="29" spans="1:13" s="62" customFormat="1" ht="24">
      <c r="A29" s="56" t="str">
        <f>IF((LEN('Copy paste to Here'!G33))&gt;5,((CONCATENATE('Copy paste to Here'!G33," &amp; ",'Copy paste to Here'!D33,"  &amp;  ",'Copy paste to Here'!E33))),"Empty Cell")</f>
        <v xml:space="preserve">Surgical steel nose screw, 20g (0.8mm) with 2mm half ball shaped round crystal top &amp; Crystal Color: Rose  &amp;  </v>
      </c>
      <c r="B29" s="57" t="str">
        <f>'Copy paste to Here'!C33</f>
        <v>NSC</v>
      </c>
      <c r="C29" s="57" t="s">
        <v>130</v>
      </c>
      <c r="D29" s="58">
        <f>Invoice!B33</f>
        <v>5</v>
      </c>
      <c r="E29" s="59">
        <f>'Shipping Invoice'!J33*$N$1</f>
        <v>0.23</v>
      </c>
      <c r="F29" s="59">
        <f t="shared" si="0"/>
        <v>1.1500000000000001</v>
      </c>
      <c r="G29" s="60">
        <f t="shared" si="1"/>
        <v>8.682500000000001</v>
      </c>
      <c r="H29" s="63">
        <f t="shared" si="2"/>
        <v>43.412500000000009</v>
      </c>
    </row>
    <row r="30" spans="1:13" s="62" customFormat="1" ht="24">
      <c r="A30" s="56" t="str">
        <f>IF((LEN('Copy paste to Here'!G34))&gt;5,((CONCATENATE('Copy paste to Here'!G34," &amp; ",'Copy paste to Here'!D34,"  &amp;  ",'Copy paste to Here'!E34))),"Empty Cell")</f>
        <v xml:space="preserve">Surgical steel nose screw, 20g (0.8mm) with 2mm half ball shaped round crystal top &amp; Crystal Color: AB Rose  &amp;  </v>
      </c>
      <c r="B30" s="57" t="str">
        <f>'Copy paste to Here'!C34</f>
        <v>NSC</v>
      </c>
      <c r="C30" s="57" t="s">
        <v>130</v>
      </c>
      <c r="D30" s="58">
        <f>Invoice!B34</f>
        <v>5</v>
      </c>
      <c r="E30" s="59">
        <f>'Shipping Invoice'!J34*$N$1</f>
        <v>0.23</v>
      </c>
      <c r="F30" s="59">
        <f t="shared" si="0"/>
        <v>1.1500000000000001</v>
      </c>
      <c r="G30" s="60">
        <f t="shared" si="1"/>
        <v>8.682500000000001</v>
      </c>
      <c r="H30" s="63">
        <f t="shared" si="2"/>
        <v>43.412500000000009</v>
      </c>
    </row>
    <row r="31" spans="1:13" s="62" customFormat="1" ht="24">
      <c r="A31" s="56" t="str">
        <f>IF((LEN('Copy paste to Here'!G35))&gt;5,((CONCATENATE('Copy paste to Here'!G35," &amp; ",'Copy paste to Here'!D35,"  &amp;  ",'Copy paste to Here'!E35))),"Empty Cell")</f>
        <v>316L steel septum retainer in a simple inverted U shape with outward pointing ends &amp; Gauge: 1.2mm  &amp;  Length: 8mm</v>
      </c>
      <c r="B31" s="57" t="str">
        <f>'Copy paste to Here'!C35</f>
        <v>SEPB</v>
      </c>
      <c r="C31" s="57" t="s">
        <v>759</v>
      </c>
      <c r="D31" s="58">
        <f>Invoice!B35</f>
        <v>1</v>
      </c>
      <c r="E31" s="59">
        <f>'Shipping Invoice'!J35*$N$1</f>
        <v>0.33</v>
      </c>
      <c r="F31" s="59">
        <f t="shared" si="0"/>
        <v>0.33</v>
      </c>
      <c r="G31" s="60">
        <f t="shared" si="1"/>
        <v>12.457500000000001</v>
      </c>
      <c r="H31" s="63">
        <f t="shared" si="2"/>
        <v>12.457500000000001</v>
      </c>
    </row>
    <row r="32" spans="1:13" s="62" customFormat="1" ht="24">
      <c r="A32" s="56" t="str">
        <f>IF((LEN('Copy paste to Here'!G36))&gt;5,((CONCATENATE('Copy paste to Here'!G36," &amp; ",'Copy paste to Here'!D36,"  &amp;  ",'Copy paste to Here'!E36))),"Empty Cell")</f>
        <v>316L steel septum retainer in a simple inverted U shape with outward pointing ends &amp; Gauge: 1.2mm  &amp;  Length: 10mm</v>
      </c>
      <c r="B32" s="57" t="str">
        <f>'Copy paste to Here'!C36</f>
        <v>SEPB</v>
      </c>
      <c r="C32" s="57" t="s">
        <v>759</v>
      </c>
      <c r="D32" s="58">
        <f>Invoice!B36</f>
        <v>1</v>
      </c>
      <c r="E32" s="59">
        <f>'Shipping Invoice'!J36*$N$1</f>
        <v>0.33</v>
      </c>
      <c r="F32" s="59">
        <f t="shared" si="0"/>
        <v>0.33</v>
      </c>
      <c r="G32" s="60">
        <f t="shared" si="1"/>
        <v>12.457500000000001</v>
      </c>
      <c r="H32" s="63">
        <f t="shared" si="2"/>
        <v>12.457500000000001</v>
      </c>
    </row>
    <row r="33" spans="1:8" s="62" customFormat="1" ht="24">
      <c r="A33" s="56" t="str">
        <f>IF((LEN('Copy paste to Here'!G37))&gt;5,((CONCATENATE('Copy paste to Here'!G37," &amp; ",'Copy paste to Here'!D37,"  &amp;  ",'Copy paste to Here'!E37))),"Empty Cell")</f>
        <v>316L steel septum retainer in a simple inverted U shape with outward pointing ends &amp; Gauge: 1.2mm  &amp;  Length: 12mm</v>
      </c>
      <c r="B33" s="57" t="str">
        <f>'Copy paste to Here'!C37</f>
        <v>SEPB</v>
      </c>
      <c r="C33" s="57" t="s">
        <v>759</v>
      </c>
      <c r="D33" s="58">
        <f>Invoice!B37</f>
        <v>1</v>
      </c>
      <c r="E33" s="59">
        <f>'Shipping Invoice'!J37*$N$1</f>
        <v>0.33</v>
      </c>
      <c r="F33" s="59">
        <f t="shared" si="0"/>
        <v>0.33</v>
      </c>
      <c r="G33" s="60">
        <f t="shared" si="1"/>
        <v>12.457500000000001</v>
      </c>
      <c r="H33" s="63">
        <f t="shared" si="2"/>
        <v>12.457500000000001</v>
      </c>
    </row>
    <row r="34" spans="1:8" s="62" customFormat="1" ht="24">
      <c r="A34" s="56" t="str">
        <f>IF((LEN('Copy paste to Here'!G38))&gt;5,((CONCATENATE('Copy paste to Here'!G38," &amp; ",'Copy paste to Here'!D38,"  &amp;  ",'Copy paste to Here'!E38))),"Empty Cell")</f>
        <v xml:space="preserve">Titanium G23 barbell, 14g (1.6mm) with two 4mm balls &amp; Length: 12mm  &amp;  </v>
      </c>
      <c r="B34" s="57" t="str">
        <f>'Copy paste to Here'!C38</f>
        <v>UBBNPS</v>
      </c>
      <c r="C34" s="57" t="s">
        <v>741</v>
      </c>
      <c r="D34" s="58">
        <f>Invoice!B38</f>
        <v>20</v>
      </c>
      <c r="E34" s="59">
        <f>'Shipping Invoice'!J38*$N$1</f>
        <v>1.26</v>
      </c>
      <c r="F34" s="59">
        <f t="shared" si="0"/>
        <v>25.2</v>
      </c>
      <c r="G34" s="60">
        <f t="shared" si="1"/>
        <v>47.564999999999998</v>
      </c>
      <c r="H34" s="63">
        <f t="shared" si="2"/>
        <v>951.3</v>
      </c>
    </row>
    <row r="35" spans="1:8" s="62" customFormat="1" ht="24">
      <c r="A35" s="56" t="str">
        <f>IF((LEN('Copy paste to Here'!G39))&gt;5,((CONCATENATE('Copy paste to Here'!G39," &amp; ",'Copy paste to Here'!D39,"  &amp;  ",'Copy paste to Here'!E39))),"Empty Cell")</f>
        <v xml:space="preserve">Titanium G23 barbell, 14g (1.6mm) with two 4mm balls &amp; Length: 16mm  &amp;  </v>
      </c>
      <c r="B35" s="57" t="str">
        <f>'Copy paste to Here'!C39</f>
        <v>UBBNPS</v>
      </c>
      <c r="C35" s="57" t="s">
        <v>741</v>
      </c>
      <c r="D35" s="58">
        <f>Invoice!B39</f>
        <v>20</v>
      </c>
      <c r="E35" s="59">
        <f>'Shipping Invoice'!J39*$N$1</f>
        <v>1.26</v>
      </c>
      <c r="F35" s="59">
        <f t="shared" si="0"/>
        <v>25.2</v>
      </c>
      <c r="G35" s="60">
        <f t="shared" si="1"/>
        <v>47.564999999999998</v>
      </c>
      <c r="H35" s="63">
        <f t="shared" si="2"/>
        <v>951.3</v>
      </c>
    </row>
    <row r="36" spans="1:8" s="62" customFormat="1" ht="48">
      <c r="A36" s="56" t="str">
        <f>IF((LEN('Copy paste to Here'!G40))&gt;5,((CONCATENATE('Copy paste to Here'!G40," &amp; ",'Copy paste to Here'!D40,"  &amp;  ",'Copy paste to Here'!E40))),"Empty Cell")</f>
        <v>Piercing supplies: Assortment of 12 to 250 pcs. of EO gas sterilized piercing: Titanium G23 nose screw, 18g (1mm) with 2.5mm bezel set round crystal top &amp; Quantity In Bulk: 12 pcs.  &amp;  Crystal Color: Clear</v>
      </c>
      <c r="B36" s="57" t="str">
        <f>'Copy paste to Here'!C40</f>
        <v>UBLK490</v>
      </c>
      <c r="C36" s="57" t="s">
        <v>760</v>
      </c>
      <c r="D36" s="58">
        <f>Invoice!B40</f>
        <v>1</v>
      </c>
      <c r="E36" s="59">
        <f>'Shipping Invoice'!J40*$N$1</f>
        <v>18.649999999999999</v>
      </c>
      <c r="F36" s="59">
        <f t="shared" si="0"/>
        <v>18.649999999999999</v>
      </c>
      <c r="G36" s="60">
        <f t="shared" si="1"/>
        <v>704.03749999999991</v>
      </c>
      <c r="H36" s="63">
        <f t="shared" si="2"/>
        <v>704.03749999999991</v>
      </c>
    </row>
    <row r="37" spans="1:8" s="62" customFormat="1" ht="24">
      <c r="A37" s="56" t="str">
        <f>IF((LEN('Copy paste to Here'!G41))&gt;5,((CONCATENATE('Copy paste to Here'!G41," &amp; ",'Copy paste to Here'!D41,"  &amp;  ",'Copy paste to Here'!E41))),"Empty Cell")</f>
        <v xml:space="preserve">Titanium G23 labret 16g (1.2mm) with a 2.5mm ball &amp; Length: 6mm  &amp;  </v>
      </c>
      <c r="B37" s="57" t="str">
        <f>'Copy paste to Here'!C41</f>
        <v>ULB25</v>
      </c>
      <c r="C37" s="57" t="s">
        <v>745</v>
      </c>
      <c r="D37" s="58">
        <f>Invoice!B41</f>
        <v>5</v>
      </c>
      <c r="E37" s="59">
        <f>'Shipping Invoice'!J41*$N$1</f>
        <v>0.97</v>
      </c>
      <c r="F37" s="59">
        <f t="shared" si="0"/>
        <v>4.8499999999999996</v>
      </c>
      <c r="G37" s="60">
        <f t="shared" si="1"/>
        <v>36.6175</v>
      </c>
      <c r="H37" s="63">
        <f t="shared" si="2"/>
        <v>183.08750000000001</v>
      </c>
    </row>
    <row r="38" spans="1:8" s="62" customFormat="1" ht="24">
      <c r="A38" s="56" t="str">
        <f>IF((LEN('Copy paste to Here'!G42))&gt;5,((CONCATENATE('Copy paste to Here'!G42," &amp; ",'Copy paste to Here'!D42,"  &amp;  ",'Copy paste to Here'!E42))),"Empty Cell")</f>
        <v xml:space="preserve">Titanium G23 labret 16g (1.2mm) with a 2.5mm ball &amp; Length: 8mm  &amp;  </v>
      </c>
      <c r="B38" s="57" t="str">
        <f>'Copy paste to Here'!C42</f>
        <v>ULB25</v>
      </c>
      <c r="C38" s="57" t="s">
        <v>745</v>
      </c>
      <c r="D38" s="58">
        <f>Invoice!B42</f>
        <v>40</v>
      </c>
      <c r="E38" s="59">
        <f>'Shipping Invoice'!J42*$N$1</f>
        <v>0.97</v>
      </c>
      <c r="F38" s="59">
        <f t="shared" si="0"/>
        <v>38.799999999999997</v>
      </c>
      <c r="G38" s="60">
        <f t="shared" si="1"/>
        <v>36.6175</v>
      </c>
      <c r="H38" s="63">
        <f t="shared" si="2"/>
        <v>1464.7</v>
      </c>
    </row>
    <row r="39" spans="1:8" s="62" customFormat="1" ht="24">
      <c r="A39" s="56" t="str">
        <f>IF((LEN('Copy paste to Here'!G43))&gt;5,((CONCATENATE('Copy paste to Here'!G43," &amp; ",'Copy paste to Here'!D43,"  &amp;  ",'Copy paste to Here'!E43))),"Empty Cell")</f>
        <v xml:space="preserve">Titanium G23 labret 16g (1.2mm) with a 2.5mm ball &amp; Length: 10mm  &amp;  </v>
      </c>
      <c r="B39" s="57" t="str">
        <f>'Copy paste to Here'!C43</f>
        <v>ULB25</v>
      </c>
      <c r="C39" s="57" t="s">
        <v>745</v>
      </c>
      <c r="D39" s="58">
        <f>Invoice!B43</f>
        <v>100</v>
      </c>
      <c r="E39" s="59">
        <f>'Shipping Invoice'!J43*$N$1</f>
        <v>0.97</v>
      </c>
      <c r="F39" s="59">
        <f t="shared" si="0"/>
        <v>97</v>
      </c>
      <c r="G39" s="60">
        <f t="shared" si="1"/>
        <v>36.6175</v>
      </c>
      <c r="H39" s="63">
        <f t="shared" si="2"/>
        <v>3661.75</v>
      </c>
    </row>
    <row r="40" spans="1:8" s="62" customFormat="1" ht="24">
      <c r="A40" s="56" t="str">
        <f>IF((LEN('Copy paste to Here'!G44))&gt;5,((CONCATENATE('Copy paste to Here'!G44," &amp; ",'Copy paste to Here'!D44,"  &amp;  ",'Copy paste to Here'!E44))),"Empty Cell")</f>
        <v xml:space="preserve">High polished titanium G23 nose screw, 0.8mm (20g) and 1mm (18g) with 2mm ball on top &amp; Gauge: 0.8mm  &amp;  </v>
      </c>
      <c r="B40" s="57" t="str">
        <f>'Copy paste to Here'!C44</f>
        <v>UNSB</v>
      </c>
      <c r="C40" s="57" t="s">
        <v>761</v>
      </c>
      <c r="D40" s="58">
        <f>Invoice!B44</f>
        <v>20</v>
      </c>
      <c r="E40" s="59">
        <f>'Shipping Invoice'!J44*$N$1</f>
        <v>0.77</v>
      </c>
      <c r="F40" s="59">
        <f t="shared" si="0"/>
        <v>15.4</v>
      </c>
      <c r="G40" s="60">
        <f t="shared" si="1"/>
        <v>29.067499999999999</v>
      </c>
      <c r="H40" s="63">
        <f t="shared" si="2"/>
        <v>581.35</v>
      </c>
    </row>
    <row r="41" spans="1:8" s="62" customFormat="1" ht="25.5">
      <c r="A41" s="56" t="str">
        <f>IF((LEN('Copy paste to Here'!G45))&gt;5,((CONCATENATE('Copy paste to Here'!G45," &amp; ",'Copy paste to Here'!D45,"  &amp;  ",'Copy paste to Here'!E45))),"Empty Cell")</f>
        <v>PVD plated titanium G23 internally threaded labret, 1.2mm (16g) with a 3mm ball &amp; Color: Gold  &amp;  Length: 8mm</v>
      </c>
      <c r="B41" s="57" t="str">
        <f>'Copy paste to Here'!C45</f>
        <v>UTLBB3IN</v>
      </c>
      <c r="C41" s="57" t="s">
        <v>749</v>
      </c>
      <c r="D41" s="58">
        <f>Invoice!B45</f>
        <v>20</v>
      </c>
      <c r="E41" s="59">
        <f>'Shipping Invoice'!J45*$N$1</f>
        <v>1.65</v>
      </c>
      <c r="F41" s="59">
        <f t="shared" si="0"/>
        <v>33</v>
      </c>
      <c r="G41" s="60">
        <f t="shared" si="1"/>
        <v>62.287499999999994</v>
      </c>
      <c r="H41" s="63">
        <f t="shared" si="2"/>
        <v>1245.75</v>
      </c>
    </row>
    <row r="42" spans="1:8" s="62" customFormat="1" ht="25.5">
      <c r="A42" s="56" t="str">
        <f>IF((LEN('Copy paste to Here'!G46))&gt;5,((CONCATENATE('Copy paste to Here'!G46," &amp; ",'Copy paste to Here'!D46,"  &amp;  ",'Copy paste to Here'!E46))),"Empty Cell")</f>
        <v>PVD plated titanium G23 internally threaded labret, 1.2mm (16g) with a 3mm ball &amp; Color: Gold  &amp;  Length: 10mm</v>
      </c>
      <c r="B42" s="57" t="str">
        <f>'Copy paste to Here'!C46</f>
        <v>UTLBB3IN</v>
      </c>
      <c r="C42" s="57" t="s">
        <v>749</v>
      </c>
      <c r="D42" s="58">
        <f>Invoice!B46</f>
        <v>40</v>
      </c>
      <c r="E42" s="59">
        <f>'Shipping Invoice'!J46*$N$1</f>
        <v>1.65</v>
      </c>
      <c r="F42" s="59">
        <f t="shared" si="0"/>
        <v>66</v>
      </c>
      <c r="G42" s="60">
        <f t="shared" si="1"/>
        <v>62.287499999999994</v>
      </c>
      <c r="H42" s="63">
        <f t="shared" si="2"/>
        <v>2491.5</v>
      </c>
    </row>
    <row r="43" spans="1:8" s="62" customFormat="1" ht="25.5">
      <c r="A43" s="56" t="str">
        <f>IF((LEN('Copy paste to Here'!G47))&gt;5,((CONCATENATE('Copy paste to Here'!G47," &amp; ",'Copy paste to Here'!D47,"  &amp;  ",'Copy paste to Here'!E47))),"Empty Cell")</f>
        <v>PVD plated titanium G23 internally threaded labret, 1.2mm (16g) with a 3mm ball &amp; Color: Gold  &amp;  Length: 12mm</v>
      </c>
      <c r="B43" s="57" t="str">
        <f>'Copy paste to Here'!C47</f>
        <v>UTLBB3IN</v>
      </c>
      <c r="C43" s="57" t="s">
        <v>749</v>
      </c>
      <c r="D43" s="58">
        <f>Invoice!B47</f>
        <v>10</v>
      </c>
      <c r="E43" s="59">
        <f>'Shipping Invoice'!J47*$N$1</f>
        <v>1.65</v>
      </c>
      <c r="F43" s="59">
        <f t="shared" si="0"/>
        <v>16.5</v>
      </c>
      <c r="G43" s="60">
        <f t="shared" si="1"/>
        <v>62.287499999999994</v>
      </c>
      <c r="H43" s="63">
        <f t="shared" si="2"/>
        <v>622.875</v>
      </c>
    </row>
    <row r="44" spans="1:8" s="62" customFormat="1" ht="36" hidden="1">
      <c r="A44" s="56" t="str">
        <f>IF((LEN('Copy paste to Here'!G48))&gt;5,((CONCATENATE('Copy paste to Here'!G48," &amp; ",'Copy paste to Here'!D48,"  &amp;  ",'Copy paste to Here'!E48))),"Empty Cell")</f>
        <v>PVD plated titanium G23 internally threaded labret, 1.2mm (16g) flower shape design top with five 1.2mm prong set Cubic Zirconia (CZ) stones &amp; Color: Gold  &amp;  Length: 6mm</v>
      </c>
      <c r="B44" s="57" t="str">
        <f>'Copy paste to Here'!C48</f>
        <v>UTLBIN54</v>
      </c>
      <c r="C44" s="57" t="s">
        <v>751</v>
      </c>
      <c r="D44" s="58">
        <f>Invoice!B48</f>
        <v>0</v>
      </c>
      <c r="E44" s="59">
        <f>'Shipping Invoice'!J48*$N$1</f>
        <v>5.13</v>
      </c>
      <c r="F44" s="59">
        <f t="shared" si="0"/>
        <v>0</v>
      </c>
      <c r="G44" s="60">
        <f t="shared" si="1"/>
        <v>193.6575</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414.4</v>
      </c>
      <c r="G1000" s="60"/>
      <c r="H1000" s="61">
        <f t="shared" ref="H1000:H1007" si="49">F1000*$E$14</f>
        <v>15643.599999999999</v>
      </c>
    </row>
    <row r="1001" spans="1:8" s="62" customFormat="1">
      <c r="A1001" s="56" t="str">
        <f>Invoice!I50</f>
        <v>Free Shipping to Spain via DHL due to order over 350USD:</v>
      </c>
      <c r="B1001" s="75"/>
      <c r="C1001" s="75"/>
      <c r="D1001" s="76"/>
      <c r="E1001" s="67"/>
      <c r="F1001" s="59">
        <f>Invoice!J50</f>
        <v>0</v>
      </c>
      <c r="G1001" s="60"/>
      <c r="H1001" s="61">
        <f t="shared" si="49"/>
        <v>0</v>
      </c>
    </row>
    <row r="1002" spans="1:8" s="62" customFormat="1" hidden="1" outlineLevel="1">
      <c r="A1002" s="56" t="str">
        <f>'[2]Copy paste to Here'!T3</f>
        <v>DISCOUNT</v>
      </c>
      <c r="B1002" s="75"/>
      <c r="C1002" s="75"/>
      <c r="D1002" s="76"/>
      <c r="E1002" s="67"/>
      <c r="F1002" s="59">
        <v>0</v>
      </c>
      <c r="G1002" s="60"/>
      <c r="H1002" s="61">
        <f t="shared" si="49"/>
        <v>0</v>
      </c>
    </row>
    <row r="1003" spans="1:8" s="62" customFormat="1" collapsed="1">
      <c r="A1003" s="56" t="str">
        <f>'[2]Copy paste to Here'!T4</f>
        <v>Total:</v>
      </c>
      <c r="B1003" s="75"/>
      <c r="C1003" s="75"/>
      <c r="D1003" s="76"/>
      <c r="E1003" s="67"/>
      <c r="F1003" s="59">
        <f>SUM(F1000:F1002)</f>
        <v>414.4</v>
      </c>
      <c r="G1003" s="60"/>
      <c r="H1003" s="61">
        <f t="shared" si="49"/>
        <v>15643.599999999999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15643.6</v>
      </c>
    </row>
    <row r="1010" spans="1:8" s="21" customFormat="1">
      <c r="A1010" s="22"/>
      <c r="E1010" s="21" t="s">
        <v>182</v>
      </c>
      <c r="H1010" s="84">
        <f>(SUMIF($A$1000:$A$1008,"Total:",$H$1000:$H$1008))</f>
        <v>15643.599999999999</v>
      </c>
    </row>
    <row r="1011" spans="1:8" s="21" customFormat="1">
      <c r="E1011" s="21" t="s">
        <v>183</v>
      </c>
      <c r="H1011" s="85">
        <f>H1013-H1012</f>
        <v>14620.19</v>
      </c>
    </row>
    <row r="1012" spans="1:8" s="21" customFormat="1">
      <c r="E1012" s="21" t="s">
        <v>184</v>
      </c>
      <c r="H1012" s="85">
        <f>ROUND((H1013*7)/107,2)</f>
        <v>1023.41</v>
      </c>
    </row>
    <row r="1013" spans="1:8" s="21" customFormat="1">
      <c r="E1013" s="22" t="s">
        <v>185</v>
      </c>
      <c r="H1013" s="86">
        <f>ROUND((SUMIF($A$1000:$A$1008,"Total:",$H$1000:$H$1008)),2)</f>
        <v>15643.6</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0"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7"/>
  <sheetViews>
    <sheetView workbookViewId="0">
      <selection activeCell="A5" sqref="A5"/>
    </sheetView>
  </sheetViews>
  <sheetFormatPr defaultRowHeight="15"/>
  <sheetData>
    <row r="1" spans="1:1">
      <c r="A1" s="2" t="s">
        <v>753</v>
      </c>
    </row>
    <row r="2" spans="1:1">
      <c r="A2" s="2" t="s">
        <v>754</v>
      </c>
    </row>
    <row r="3" spans="1:1">
      <c r="A3" s="2" t="s">
        <v>755</v>
      </c>
    </row>
    <row r="4" spans="1:1">
      <c r="A4" s="2" t="s">
        <v>756</v>
      </c>
    </row>
    <row r="5" spans="1:1">
      <c r="A5" s="2" t="s">
        <v>757</v>
      </c>
    </row>
    <row r="6" spans="1:1">
      <c r="A6" s="2" t="s">
        <v>758</v>
      </c>
    </row>
    <row r="7" spans="1:1">
      <c r="A7" s="2" t="s">
        <v>732</v>
      </c>
    </row>
    <row r="8" spans="1:1">
      <c r="A8" s="2" t="s">
        <v>121</v>
      </c>
    </row>
    <row r="9" spans="1:1">
      <c r="A9" s="2" t="s">
        <v>735</v>
      </c>
    </row>
    <row r="10" spans="1:1">
      <c r="A10" s="2" t="s">
        <v>130</v>
      </c>
    </row>
    <row r="11" spans="1:1">
      <c r="A11" s="2" t="s">
        <v>130</v>
      </c>
    </row>
    <row r="12" spans="1:1">
      <c r="A12" s="2" t="s">
        <v>130</v>
      </c>
    </row>
    <row r="13" spans="1:1">
      <c r="A13" s="2" t="s">
        <v>130</v>
      </c>
    </row>
    <row r="14" spans="1:1">
      <c r="A14" s="2" t="s">
        <v>759</v>
      </c>
    </row>
    <row r="15" spans="1:1">
      <c r="A15" s="2" t="s">
        <v>759</v>
      </c>
    </row>
    <row r="16" spans="1:1">
      <c r="A16" s="2" t="s">
        <v>759</v>
      </c>
    </row>
    <row r="17" spans="1:1">
      <c r="A17" s="2" t="s">
        <v>741</v>
      </c>
    </row>
    <row r="18" spans="1:1">
      <c r="A18" s="2" t="s">
        <v>741</v>
      </c>
    </row>
    <row r="19" spans="1:1">
      <c r="A19" s="2" t="s">
        <v>760</v>
      </c>
    </row>
    <row r="20" spans="1:1">
      <c r="A20" s="2" t="s">
        <v>745</v>
      </c>
    </row>
    <row r="21" spans="1:1">
      <c r="A21" s="2" t="s">
        <v>745</v>
      </c>
    </row>
    <row r="22" spans="1:1">
      <c r="A22" s="2" t="s">
        <v>745</v>
      </c>
    </row>
    <row r="23" spans="1:1">
      <c r="A23" s="2" t="s">
        <v>761</v>
      </c>
    </row>
    <row r="24" spans="1:1">
      <c r="A24" s="2" t="s">
        <v>749</v>
      </c>
    </row>
    <row r="25" spans="1:1">
      <c r="A25" s="2" t="s">
        <v>749</v>
      </c>
    </row>
    <row r="26" spans="1:1">
      <c r="A26" s="2" t="s">
        <v>749</v>
      </c>
    </row>
    <row r="27" spans="1:1">
      <c r="A27" s="2" t="s">
        <v>751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2023-09-08T11:31:21Z</cp:lastPrinted>
  <dcterms:created xsi:type="dcterms:W3CDTF">2009-06-02T18:56:54Z</dcterms:created>
  <dcterms:modified xsi:type="dcterms:W3CDTF">2023-09-08T11:31:21Z</dcterms:modified>
</cp:coreProperties>
</file>