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CF14336-3316-4D3D-98DC-2B54FC62576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Shipping Invoice Customer"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Invoice!$A$1:$K$54</definedName>
    <definedName name="_xlnm.Print_Area" localSheetId="3">'Shipping Invoice'!$A$1:$L$48</definedName>
    <definedName name="_xlnm.Print_Area" localSheetId="4">'Shipping Invoice Customer'!$A$1:$L$26</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4">'Shipping Invoice Customer'!$1:$21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22" i="12"/>
  <c r="K24" i="12" s="1"/>
  <c r="K17" i="12"/>
  <c r="K14" i="12"/>
  <c r="K10" i="12"/>
  <c r="K46" i="7" l="1"/>
  <c r="K45" i="7"/>
  <c r="E36" i="6"/>
  <c r="E35" i="6"/>
  <c r="E30" i="6"/>
  <c r="E29" i="6"/>
  <c r="E24" i="6"/>
  <c r="E23" i="6"/>
  <c r="E18" i="6"/>
  <c r="K14" i="7"/>
  <c r="K17" i="7"/>
  <c r="K10" i="7"/>
  <c r="B31" i="7"/>
  <c r="B25" i="7"/>
  <c r="N1" i="7"/>
  <c r="I43" i="7" s="1"/>
  <c r="N1" i="6"/>
  <c r="E20" i="6" s="1"/>
  <c r="F1001" i="6"/>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D26" i="6"/>
  <c r="B30" i="7" s="1"/>
  <c r="D25" i="6"/>
  <c r="B29" i="7" s="1"/>
  <c r="D24" i="6"/>
  <c r="B28" i="7" s="1"/>
  <c r="D23" i="6"/>
  <c r="B27" i="7" s="1"/>
  <c r="D22" i="6"/>
  <c r="B26" i="7" s="1"/>
  <c r="D21" i="6"/>
  <c r="D20" i="6"/>
  <c r="B24" i="7" s="1"/>
  <c r="D19" i="6"/>
  <c r="B23" i="7" s="1"/>
  <c r="D18" i="6"/>
  <c r="B22" i="7" s="1"/>
  <c r="I43" i="5"/>
  <c r="I42" i="5"/>
  <c r="I41" i="5"/>
  <c r="I40" i="5"/>
  <c r="I39" i="5"/>
  <c r="I38" i="5"/>
  <c r="I37" i="5"/>
  <c r="I36" i="5"/>
  <c r="I35" i="5"/>
  <c r="I34" i="5"/>
  <c r="I33" i="5"/>
  <c r="I32" i="5"/>
  <c r="I31" i="5"/>
  <c r="I30" i="5"/>
  <c r="I29" i="5"/>
  <c r="I28" i="5"/>
  <c r="I27" i="5"/>
  <c r="I26" i="5"/>
  <c r="I25" i="5"/>
  <c r="I24" i="5"/>
  <c r="I23" i="5"/>
  <c r="I22" i="5"/>
  <c r="J43" i="2"/>
  <c r="J42" i="2"/>
  <c r="J41" i="2"/>
  <c r="J40" i="2"/>
  <c r="J39" i="2"/>
  <c r="J38" i="2"/>
  <c r="J37" i="2"/>
  <c r="J36" i="2"/>
  <c r="J35" i="2"/>
  <c r="J34" i="2"/>
  <c r="J33" i="2"/>
  <c r="J32" i="2"/>
  <c r="J31" i="2"/>
  <c r="J30" i="2"/>
  <c r="J29" i="2"/>
  <c r="J28" i="2"/>
  <c r="J27" i="2"/>
  <c r="J26" i="2"/>
  <c r="J25" i="2"/>
  <c r="J24" i="2"/>
  <c r="J23" i="2"/>
  <c r="J22" i="2"/>
  <c r="I27" i="7" l="1"/>
  <c r="K27" i="7" s="1"/>
  <c r="I23" i="7"/>
  <c r="I29" i="7"/>
  <c r="K29" i="7" s="1"/>
  <c r="K38" i="7"/>
  <c r="I24" i="7"/>
  <c r="I25" i="7"/>
  <c r="I32" i="7"/>
  <c r="K32" i="7" s="1"/>
  <c r="K23" i="7"/>
  <c r="I22" i="7"/>
  <c r="K22" i="7" s="1"/>
  <c r="I33" i="7"/>
  <c r="I34" i="7"/>
  <c r="I28" i="7"/>
  <c r="K28" i="7" s="1"/>
  <c r="I38" i="7"/>
  <c r="I39" i="7"/>
  <c r="K39" i="7" s="1"/>
  <c r="I40" i="7"/>
  <c r="K25" i="7"/>
  <c r="J44" i="2"/>
  <c r="K43" i="7"/>
  <c r="K34" i="7"/>
  <c r="K40" i="7"/>
  <c r="I30" i="7"/>
  <c r="K30" i="7" s="1"/>
  <c r="I35" i="7"/>
  <c r="K35" i="7" s="1"/>
  <c r="I41" i="7"/>
  <c r="K41" i="7" s="1"/>
  <c r="K33" i="7"/>
  <c r="I31" i="7"/>
  <c r="I36" i="7"/>
  <c r="K36" i="7" s="1"/>
  <c r="I42" i="7"/>
  <c r="K42" i="7" s="1"/>
  <c r="K24" i="7"/>
  <c r="I26" i="7"/>
  <c r="K26" i="7" s="1"/>
  <c r="K31" i="7"/>
  <c r="I37" i="7"/>
  <c r="K37" i="7" s="1"/>
  <c r="E19" i="6"/>
  <c r="E31" i="6"/>
  <c r="E26" i="6"/>
  <c r="E32" i="6"/>
  <c r="E38" i="6"/>
  <c r="E21" i="6"/>
  <c r="E27" i="6"/>
  <c r="E33" i="6"/>
  <c r="E39" i="6"/>
  <c r="E22" i="6"/>
  <c r="E28" i="6"/>
  <c r="E34" i="6"/>
  <c r="E25" i="6"/>
  <c r="E37" i="6"/>
  <c r="J46" i="2"/>
  <c r="A1007" i="6"/>
  <c r="A1006" i="6"/>
  <c r="A1005" i="6"/>
  <c r="F1004" i="6"/>
  <c r="A1004" i="6"/>
  <c r="A1003" i="6"/>
  <c r="A1002" i="6"/>
  <c r="K44" i="7" l="1"/>
  <c r="K47" i="7" s="1"/>
  <c r="M11" i="6"/>
  <c r="I5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9" i="2" s="1"/>
  <c r="I5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2" i="2" l="1"/>
  <c r="I53" i="2"/>
  <c r="I51" i="2" s="1"/>
  <c r="H1013" i="6"/>
  <c r="H1010" i="6"/>
  <c r="H1009" i="6"/>
  <c r="H1012" i="6" l="1"/>
  <c r="H1011" i="6" s="1"/>
</calcChain>
</file>

<file path=xl/sharedStrings.xml><?xml version="1.0" encoding="utf-8"?>
<sst xmlns="http://schemas.openxmlformats.org/spreadsheetml/2006/main" count="2229" uniqueCount="751">
  <si>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</si>
  <si>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</si>
  <si>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</si>
  <si>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</si>
  <si>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</si>
  <si>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</si>
  <si>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</si>
  <si>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</si>
  <si>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</si>
  <si>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</si>
  <si>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</si>
  <si>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</si>
  <si>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</si>
  <si>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</si>
  <si>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</si>
  <si>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</si>
  <si>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</si>
  <si>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</si>
  <si>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</si>
  <si>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</si>
  <si>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</si>
  <si>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</si>
  <si>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</si>
  <si>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</si>
  <si>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</si>
  <si>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</si>
  <si>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</si>
  <si>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</si>
  <si>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</si>
  <si>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</si>
  <si>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</si>
  <si>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</si>
  <si>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</si>
  <si>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</si>
  <si>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</si>
  <si>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</si>
  <si>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</si>
  <si>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</si>
  <si>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</si>
  <si>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</si>
  <si>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</si>
  <si>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</si>
  <si>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</si>
  <si>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</si>
  <si>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</si>
  <si>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</si>
  <si>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</si>
  <si>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</si>
  <si>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</si>
  <si>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</si>
  <si>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</si>
  <si>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</si>
  <si>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</si>
  <si>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</si>
  <si>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</si>
  <si>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</si>
  <si>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</si>
  <si>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</si>
  <si>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</si>
  <si>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</si>
  <si>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</si>
  <si>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</si>
  <si>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</si>
  <si>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</si>
  <si>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</si>
  <si>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</si>
  <si>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</si>
  <si>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</si>
  <si>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</si>
  <si>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</si>
  <si>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</si>
  <si>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</si>
  <si>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</si>
  <si>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</si>
  <si>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</si>
  <si>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</si>
  <si>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</si>
  <si>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</si>
  <si>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</si>
  <si>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</si>
  <si>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</si>
  <si>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</si>
  <si>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</si>
  <si>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</si>
  <si>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</si>
  <si>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</si>
  <si>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</si>
  <si>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</si>
  <si>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</si>
  <si>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</si>
  <si>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</si>
  <si>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</si>
  <si>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</si>
  <si>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</si>
  <si>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</si>
  <si>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</si>
  <si>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</si>
  <si>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</si>
  <si>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</si>
  <si>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</si>
  <si>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</si>
  <si>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</si>
  <si>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</si>
  <si>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</si>
  <si>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</si>
  <si>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</si>
  <si>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</si>
  <si>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</si>
  <si>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</si>
  <si>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</si>
  <si>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</si>
  <si>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</si>
  <si>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</si>
  <si>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</si>
  <si>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</si>
  <si>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</si>
  <si>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</si>
  <si>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</si>
  <si>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</si>
  <si>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</si>
  <si>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</si>
  <si>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</si>
  <si>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</si>
  <si>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</si>
  <si>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</si>
  <si>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</si>
  <si>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</si>
  <si>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</si>
  <si>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</si>
  <si>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</si>
  <si>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</si>
  <si>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</si>
  <si>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</si>
  <si>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</si>
  <si>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</si>
  <si>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</si>
  <si>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</si>
  <si>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</si>
  <si>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</si>
  <si>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</si>
  <si>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</si>
  <si>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</si>
  <si>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</si>
  <si>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</si>
  <si>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</si>
  <si>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</si>
  <si>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</si>
  <si>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</si>
  <si>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</si>
  <si>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</si>
  <si>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</si>
  <si>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</si>
  <si>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</si>
  <si>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</si>
  <si>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</si>
  <si>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</si>
  <si>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</si>
  <si>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</si>
  <si>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</si>
  <si>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</si>
  <si>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</si>
  <si>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</si>
  <si>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</si>
  <si>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</si>
  <si>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</si>
  <si>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</si>
  <si>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</si>
  <si>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</si>
  <si>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</si>
  <si>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</si>
  <si>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</si>
  <si>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</si>
  <si>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</si>
  <si>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</si>
  <si>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</si>
  <si>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</si>
  <si>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</si>
  <si>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</si>
  <si>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</si>
  <si>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</si>
  <si>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</si>
  <si>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</si>
  <si>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</si>
  <si>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</si>
  <si>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</si>
  <si>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</si>
  <si>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</si>
  <si>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</si>
  <si>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</si>
  <si>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</si>
  <si>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</si>
  <si>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</si>
  <si>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</si>
  <si>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</si>
  <si>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</si>
  <si>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</si>
  <si>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</si>
  <si>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</si>
  <si>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</si>
  <si>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</si>
  <si>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</si>
  <si>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</si>
  <si>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</si>
  <si>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</si>
  <si>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</si>
  <si>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</si>
  <si>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</si>
  <si>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</si>
  <si>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</si>
  <si>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</si>
  <si>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</si>
  <si>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</si>
  <si>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</si>
  <si>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</si>
  <si>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</si>
  <si>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</si>
  <si>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</si>
  <si>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</si>
  <si>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</si>
  <si>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</si>
  <si>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</si>
  <si>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</si>
  <si>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</si>
  <si>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</si>
  <si>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</si>
  <si>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</si>
  <si>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</si>
  <si>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</si>
  <si>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</si>
  <si>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</si>
  <si>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</si>
  <si>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</si>
  <si>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</si>
  <si>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</si>
  <si>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</si>
  <si>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</si>
  <si>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</si>
  <si>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</si>
  <si>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</si>
  <si>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</si>
  <si>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</si>
  <si>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</si>
  <si>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</si>
  <si>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</si>
  <si>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</si>
  <si>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</si>
  <si>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</si>
  <si>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</si>
  <si>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</si>
  <si>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</si>
  <si>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</si>
  <si>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</si>
  <si>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</si>
  <si>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</si>
  <si>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</si>
  <si>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</si>
  <si>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</si>
  <si>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</si>
  <si>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</si>
  <si>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</si>
  <si>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</si>
  <si>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</si>
  <si>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</si>
  <si>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</si>
  <si>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</si>
  <si>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</si>
  <si>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</si>
  <si>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</si>
  <si>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</si>
  <si>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</si>
  <si>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</si>
  <si>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</si>
  <si>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</si>
  <si>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</si>
  <si>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</si>
  <si>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</si>
  <si>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</si>
  <si>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</si>
  <si>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</si>
  <si>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</si>
  <si>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</si>
  <si>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</si>
  <si>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</si>
  <si>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</si>
  <si>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</si>
  <si>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</si>
  <si>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</si>
  <si>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</si>
  <si>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</si>
  <si>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</si>
  <si>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</si>
  <si>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</si>
  <si>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</si>
  <si>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</si>
  <si>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</si>
  <si>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</si>
  <si>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</si>
  <si>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</si>
  <si>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</si>
  <si>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</si>
  <si>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</si>
  <si>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</si>
  <si>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</si>
  <si>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</si>
  <si>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</si>
  <si>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</si>
  <si>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</si>
  <si>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</si>
  <si>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</si>
  <si>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</si>
  <si>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</si>
  <si>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</si>
  <si>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</si>
  <si>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</si>
  <si>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</si>
  <si>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</si>
  <si>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</si>
  <si>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</si>
  <si>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</si>
  <si>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</si>
  <si>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</si>
  <si>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</si>
  <si>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</si>
  <si>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</si>
  <si>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</si>
  <si>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</si>
  <si>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</si>
  <si>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</si>
  <si>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</si>
  <si>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</si>
  <si>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</si>
  <si>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</si>
  <si>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</si>
  <si>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</si>
  <si>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</si>
  <si>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</si>
  <si>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</si>
  <si>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</si>
  <si>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</si>
  <si>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</si>
  <si>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</si>
  <si>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</si>
  <si>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</si>
  <si>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</si>
  <si>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</si>
  <si>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</si>
  <si>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</si>
  <si>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</si>
  <si>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</si>
  <si>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</si>
  <si>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</si>
  <si>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</si>
  <si>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</si>
  <si>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</si>
  <si>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</si>
  <si>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</si>
  <si>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</si>
  <si>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</si>
  <si>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</si>
  <si>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</si>
  <si>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</si>
  <si>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</si>
  <si>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</si>
  <si>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</si>
  <si>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</si>
  <si>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</si>
  <si>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</si>
  <si>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</si>
  <si>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</si>
  <si>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</si>
  <si>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</si>
  <si>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</si>
  <si>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</si>
  <si>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</si>
  <si>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</si>
  <si>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</si>
  <si>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</si>
  <si>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</si>
  <si>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</si>
  <si>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</si>
  <si>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</si>
  <si>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</si>
  <si>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</si>
  <si>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</si>
  <si>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</si>
  <si>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</si>
  <si>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</si>
  <si>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</si>
  <si>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</si>
  <si>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</si>
  <si>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</si>
  <si>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</si>
  <si>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</si>
  <si>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</si>
  <si>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</si>
  <si>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</si>
  <si>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</si>
  <si>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</si>
  <si>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</si>
  <si>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</si>
  <si>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</si>
  <si>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</si>
  <si>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</si>
  <si>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</si>
  <si>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</si>
  <si>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</si>
  <si>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</si>
  <si>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</si>
  <si>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</si>
  <si>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</si>
  <si>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</si>
  <si>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</si>
  <si>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</si>
  <si>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</si>
  <si>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</si>
  <si>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</si>
  <si>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</si>
  <si>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</si>
  <si>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</si>
  <si>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</si>
  <si>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</si>
  <si>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</si>
  <si>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</si>
  <si>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</si>
  <si>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</si>
  <si>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</si>
  <si>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</si>
  <si>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</si>
  <si>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</si>
  <si>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</si>
  <si>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</si>
  <si>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</si>
  <si>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</si>
  <si>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</si>
  <si>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</si>
  <si>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</si>
  <si>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</si>
  <si>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</si>
  <si>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</si>
  <si>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</si>
  <si>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</si>
  <si>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</si>
  <si>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</si>
  <si>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</si>
  <si>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</si>
  <si>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</si>
  <si>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</si>
  <si>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</si>
  <si>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</si>
  <si>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</si>
  <si>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</si>
  <si>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</si>
  <si>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</si>
  <si>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</si>
  <si>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</si>
  <si>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</si>
  <si>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</si>
  <si>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</si>
  <si>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</si>
  <si>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</si>
  <si>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</si>
  <si>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</si>
  <si>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</si>
  <si>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</si>
  <si>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</si>
  <si>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</si>
  <si>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</si>
  <si>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</si>
  <si>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</si>
  <si>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</si>
  <si>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</si>
  <si>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</si>
  <si>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</si>
  <si>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</si>
  <si>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</si>
  <si>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</si>
  <si>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</si>
  <si>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</si>
  <si>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</si>
  <si>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</si>
  <si>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</si>
  <si>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</si>
  <si>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</si>
  <si>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</si>
  <si>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</si>
  <si>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</si>
  <si>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</si>
  <si>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</si>
  <si>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</si>
  <si>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</si>
  <si>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</si>
  <si>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</si>
  <si>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</si>
  <si>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</si>
  <si>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</si>
  <si>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</si>
  <si>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</si>
  <si>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</si>
  <si>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</si>
  <si>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</si>
  <si>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</si>
  <si>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</si>
  <si>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</si>
  <si>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</si>
  <si>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</si>
  <si>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</si>
  <si>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</si>
  <si>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</si>
  <si>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</si>
  <si>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</si>
  <si>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</si>
  <si>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</si>
  <si>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</si>
  <si>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</si>
  <si>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</si>
  <si>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</si>
  <si>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</si>
  <si>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</si>
  <si>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</si>
  <si>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</si>
  <si>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</si>
  <si>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</si>
  <si>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</si>
  <si>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</si>
  <si>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</si>
  <si>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</si>
  <si>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</si>
  <si>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</si>
  <si>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</si>
  <si>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</si>
  <si>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</si>
  <si>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</si>
  <si>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</si>
  <si>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</si>
  <si>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</si>
  <si>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</si>
  <si>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</si>
  <si>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</si>
  <si>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</si>
  <si>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</si>
  <si>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</si>
  <si>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</si>
  <si>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</si>
  <si>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</si>
  <si>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</si>
  <si>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</si>
  <si>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</si>
  <si>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</si>
  <si>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</si>
  <si>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</si>
  <si>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</si>
  <si>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</si>
  <si>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</si>
  <si>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</si>
  <si>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</si>
  <si>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</si>
  <si>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</si>
  <si>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</si>
  <si>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</si>
  <si>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</si>
  <si>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</si>
  <si>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</si>
  <si>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</si>
  <si>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</si>
  <si>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</si>
  <si>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</si>
  <si>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</si>
  <si>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</si>
  <si>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</si>
  <si>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</si>
  <si>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</si>
  <si>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</si>
  <si>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</si>
  <si>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</si>
  <si>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</si>
  <si>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</si>
  <si>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</si>
  <si>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</si>
  <si>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</si>
  <si>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</si>
  <si>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</si>
  <si>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</si>
  <si>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</si>
  <si>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</si>
  <si>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</si>
  <si>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</si>
  <si>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</si>
  <si>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</si>
  <si>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</si>
  <si>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</si>
  <si>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</si>
  <si>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</si>
  <si>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</si>
  <si>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</si>
  <si>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</si>
  <si>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</si>
  <si>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</si>
  <si>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</si>
  <si>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</si>
  <si>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</si>
  <si>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</si>
  <si>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</si>
  <si>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</si>
  <si>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</si>
  <si>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</si>
  <si>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</si>
  <si>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</si>
  <si>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</si>
  <si>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</si>
  <si>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</si>
  <si>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</si>
  <si>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</si>
  <si>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</si>
  <si>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</si>
  <si>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</si>
  <si>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</si>
  <si>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</si>
  <si>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</si>
  <si>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</si>
  <si>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</si>
  <si>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</si>
  <si>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</si>
  <si>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</si>
  <si>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</si>
  <si>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</si>
  <si>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</si>
  <si>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</si>
  <si>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</si>
  <si>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</si>
  <si>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</si>
  <si>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</si>
  <si>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</si>
  <si>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</si>
  <si>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</si>
  <si>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</si>
  <si>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</si>
  <si>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</si>
  <si>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</si>
  <si>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</si>
  <si>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</si>
  <si>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</si>
  <si>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</si>
  <si>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</si>
  <si>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</si>
  <si>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</si>
  <si>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</si>
  <si>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</si>
  <si>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</si>
  <si>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</si>
  <si>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</si>
  <si>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</si>
  <si>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</si>
  <si>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</si>
  <si>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</si>
  <si>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</si>
  <si>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</si>
  <si>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</si>
  <si>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</si>
  <si>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</si>
  <si>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</si>
  <si>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</si>
  <si>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</si>
  <si>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</si>
  <si>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</si>
  <si>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</si>
  <si>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</si>
  <si>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</si>
  <si>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</si>
  <si>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</si>
  <si>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</si>
  <si>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</si>
  <si>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</si>
  <si>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</si>
  <si>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</si>
  <si>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</si>
  <si>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</si>
  <si>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</si>
  <si>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</si>
  <si>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</si>
  <si>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</si>
  <si>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</si>
  <si>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</si>
  <si>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</si>
  <si>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</si>
  <si>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</si>
  <si>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</si>
  <si>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</si>
  <si>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</si>
  <si>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</si>
  <si>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</si>
  <si>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</si>
  <si>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</si>
  <si>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</si>
  <si>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</si>
  <si>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</si>
  <si>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</si>
  <si>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</si>
  <si>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</si>
  <si>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</si>
  <si>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</si>
  <si>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</si>
  <si>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</si>
  <si>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</si>
  <si>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</si>
  <si>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</si>
  <si>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</si>
  <si>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</si>
  <si>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</si>
  <si>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</si>
  <si>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</si>
  <si>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</si>
  <si>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</si>
  <si>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</si>
  <si>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</si>
  <si>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</si>
  <si>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</si>
  <si>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</si>
  <si>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Michele Fenu</t>
  </si>
  <si>
    <t>Via dei Platani 14</t>
  </si>
  <si>
    <t>20090 Buccinasco, MI</t>
  </si>
  <si>
    <t>Italy</t>
  </si>
  <si>
    <t>Tel: +393491660524</t>
  </si>
  <si>
    <t>Email: fruttomike@gmail.com</t>
  </si>
  <si>
    <t>BBTB5</t>
  </si>
  <si>
    <t>Anodized surgical steel nipple or tongue barbell, 14g (1.6mm) with two 5mm balls</t>
  </si>
  <si>
    <t>BLK03A</t>
  </si>
  <si>
    <t>Bulk body jewelry: 100 pcs. assortment of surgical steel labrets,16g (1.2mm) with 3mm ball</t>
  </si>
  <si>
    <t>SEGH18</t>
  </si>
  <si>
    <t>Length: 5mm</t>
  </si>
  <si>
    <t>High polished surgical steel hinged segment ring, 18g (1.0mm)</t>
  </si>
  <si>
    <t>SEGH20</t>
  </si>
  <si>
    <t>High polished surgical steel hinged segment ring, 20g (0.8mm)</t>
  </si>
  <si>
    <t>SEGHT18</t>
  </si>
  <si>
    <t xml:space="preserve">PVD plated surgical steel hinged segment ring, 18g (1.0mm) </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</si>
  <si>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</si>
  <si>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</si>
  <si>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</si>
  <si>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UBLK303A</t>
  </si>
  <si>
    <t>One Hundred Seventy Seven and 59 cents EUR</t>
  </si>
  <si>
    <t>Leo</t>
  </si>
  <si>
    <t>Free Shipping via DHL Offered to Customer:</t>
  </si>
  <si>
    <t>One Hundred Fifty Seven and 90 cents EUR</t>
  </si>
  <si>
    <t>Imitation jewelry</t>
  </si>
  <si>
    <t>Imitation jewelry:</t>
  </si>
  <si>
    <t>MIXBJ-S</t>
  </si>
  <si>
    <t xml:space="preserve">MIX-Colors </t>
  </si>
  <si>
    <t xml:space="preserve">MIX-Types </t>
  </si>
  <si>
    <t>1 SET OF MIXED BODY JEWELRY</t>
  </si>
  <si>
    <t>PROMOTIONAL ITEMS</t>
  </si>
  <si>
    <t>FREE SHIPPING VIA DHL OFFERED TO CUSTOMER</t>
  </si>
  <si>
    <t>Ten and 01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</si>
</sst>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2"/>
      <color theme="1"/>
      <name val="Arial"/>
      <family val="2"/>
    </font>
    <font>
      <b/>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1" fontId="39" fillId="2" borderId="13" xfId="0" applyNumberFormat="1" applyFont="1" applyFill="1" applyBorder="1" applyAlignment="1">
      <alignment vertical="center" wrapText="1"/>
    </xf>
    <xf numFmtId="1" fontId="39" fillId="2" borderId="20" xfId="0" applyNumberFormat="1" applyFont="1" applyFill="1" applyBorder="1" applyAlignment="1">
      <alignment vertical="center" wrapText="1"/>
    </xf>
    <xf numFmtId="1" fontId="21" fillId="2" borderId="20" xfId="0" applyNumberFormat="1" applyFont="1" applyFill="1" applyBorder="1" applyAlignment="1">
      <alignment horizontal="center" vertical="center" wrapText="1"/>
    </xf>
    <xf numFmtId="169" fontId="21" fillId="2" borderId="0" xfId="0" applyNumberFormat="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39" fillId="2" borderId="13" xfId="0" applyNumberFormat="1" applyFont="1" applyFill="1" applyBorder="1" applyAlignment="1">
      <alignment vertical="center" wrapText="1"/>
    </xf>
    <xf numFmtId="1" fontId="39" fillId="2" borderId="18" xfId="0" applyNumberFormat="1" applyFont="1" applyFill="1" applyBorder="1" applyAlignment="1">
      <alignment vertical="center" wrapText="1"/>
    </xf>
    <xf numFmtId="1" fontId="40" fillId="2" borderId="24" xfId="0" applyNumberFormat="1" applyFont="1" applyFill="1" applyBorder="1" applyAlignment="1">
      <alignment horizontal="center" vertical="center" wrapText="1"/>
    </xf>
    <xf numFmtId="1" fontId="40" fillId="2" borderId="25" xfId="0" applyNumberFormat="1" applyFont="1" applyFill="1" applyBorder="1" applyAlignment="1">
      <alignment horizontal="center" vertical="center" wrapText="1"/>
    </xf>
    <xf numFmtId="1" fontId="40" fillId="2" borderId="26" xfId="0" applyNumberFormat="1" applyFont="1" applyFill="1" applyBorder="1" applyAlignment="1">
      <alignment horizontal="center" vertical="center" wrapText="1"/>
    </xf>
    <xf numFmtId="0" fontId="4" fillId="2" borderId="14" xfId="0" applyFont="1" applyFill="1" applyBorder="1" applyAlignment="1">
      <alignment horizontal="center"/>
    </xf>
    <xf numFmtId="1" fontId="21" fillId="2" borderId="0" xfId="0" applyNumberFormat="1" applyFont="1" applyFill="1" applyAlignment="1">
      <alignment horizontal="center" vertical="center" wrapText="1"/>
    </xf>
  </cellXfs>
  <cellStyles count="5358">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6 5" xfId="5346" xr:uid="{EE48B3A4-C8DF-4D93-BCB8-5773CD394CB8}"/>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5 5" xfId="5347" xr:uid="{F782480F-E38E-4D27-A5D0-239C98D43CE8}"/>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7 5" xfId="5348" xr:uid="{B3023BBD-35A4-4A4E-9FB0-F088B22AA0A5}"/>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3 2" xfId="5357" xr:uid="{6E5B71BD-0AE9-4235-A8E4-7BBC61F8890B}"/>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2 3" xfId="5356" xr:uid="{EADC4634-A4D5-41D2-A230-DB0F2FD5D332}"/>
    <cellStyle name="Normal 26 3" xfId="4361" xr:uid="{61FDC036-C01A-4BAE-90FF-91ACB3BF5BF8}"/>
    <cellStyle name="Normal 26 3 2" xfId="4436" xr:uid="{E127792E-D0CB-4937-942E-F3E189E1364D}"/>
    <cellStyle name="Normal 26 4" xfId="5355" xr:uid="{0A2A1D95-3E5F-46D0-A0FA-5BE47798F117}"/>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3 2" xfId="5353" xr:uid="{DC334BB7-8B47-4130-ABD3-6565FC4B09D6}"/>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4 2" xfId="5349" xr:uid="{AFE98DDA-C0CB-43AC-9A2D-3ACF66E77F28}"/>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4" xr:uid="{6023420F-E3E5-42F0-AD14-D57662CC0D46}"/>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5" xr:uid="{D7D56DB0-5DCA-425D-B4C8-B66FBA24A9B4}"/>
    <cellStyle name="Normal 4 5" xfId="2496" xr:uid="{54FF2A44-EDC6-492C-BA6B-977F1D1E55CF}"/>
    <cellStyle name="Normal 4 5 2" xfId="4391" xr:uid="{36734C85-221A-40DD-B367-12F7EF47B6D3}"/>
    <cellStyle name="Normal 4 5 3" xfId="5354" xr:uid="{B4681D98-05A8-4923-AD92-23B61C7CC0D4}"/>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6 5" xfId="5350" xr:uid="{1F2BC12B-5610-497D-931A-158A73575D78}"/>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7 5" xfId="5351" xr:uid="{0171ADED-DAB5-4D47-AA3B-778771FA1263}"/>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7 5" xfId="5352" xr:uid="{72AEBA6B-F283-43B6-8389-065B896CBF3E}"/>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6" t="s">
        <v>2</v>
      </c>
      <c r="C8" s="93"/>
      <c r="D8" s="93"/>
      <c r="E8" s="93"/>
      <c r="F8" s="93"/>
      <c r="G8" s="94"/>
    </row>
    <row r="9" spans="2:7" ht="14.25">
      <c r="B9" s="146"/>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4"/>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51461</v>
      </c>
      <c r="K10" s="126"/>
    </row>
    <row r="11" spans="1:11">
      <c r="A11" s="125"/>
      <c r="B11" s="125" t="s">
        <v>718</v>
      </c>
      <c r="C11" s="131"/>
      <c r="D11" s="131"/>
      <c r="E11" s="131"/>
      <c r="F11" s="126"/>
      <c r="G11" s="127"/>
      <c r="H11" s="127" t="s">
        <v>718</v>
      </c>
      <c r="I11" s="131"/>
      <c r="J11" s="15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51">
        <v>45188</v>
      </c>
      <c r="K14" s="126"/>
    </row>
    <row r="15" spans="1:11" ht="15" customHeight="1">
      <c r="A15" s="125"/>
      <c r="B15" s="6" t="s">
        <v>11</v>
      </c>
      <c r="C15" s="7"/>
      <c r="D15" s="7"/>
      <c r="E15" s="7"/>
      <c r="F15" s="8"/>
      <c r="G15" s="127"/>
      <c r="H15" s="9"/>
      <c r="I15" s="131"/>
      <c r="J15" s="152"/>
      <c r="K15" s="126"/>
    </row>
    <row r="16" spans="1:11" ht="15" customHeight="1">
      <c r="A16" s="125"/>
      <c r="B16" s="131"/>
      <c r="C16" s="131"/>
      <c r="D16" s="131"/>
      <c r="E16" s="131"/>
      <c r="F16" s="131"/>
      <c r="G16" s="131"/>
      <c r="H16" s="131"/>
      <c r="I16" s="134" t="s">
        <v>147</v>
      </c>
      <c r="J16" s="140">
        <v>40027</v>
      </c>
      <c r="K16" s="126"/>
    </row>
    <row r="17" spans="1:11">
      <c r="A17" s="125"/>
      <c r="B17" s="131" t="s">
        <v>721</v>
      </c>
      <c r="C17" s="131"/>
      <c r="D17" s="131"/>
      <c r="E17" s="131"/>
      <c r="F17" s="131"/>
      <c r="G17" s="131"/>
      <c r="H17" s="131"/>
      <c r="I17" s="134" t="s">
        <v>148</v>
      </c>
      <c r="J17" s="140" t="s">
        <v>739</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3" t="s">
        <v>207</v>
      </c>
      <c r="G20" s="154"/>
      <c r="H20" s="111" t="s">
        <v>174</v>
      </c>
      <c r="I20" s="111" t="s">
        <v>208</v>
      </c>
      <c r="J20" s="111" t="s">
        <v>26</v>
      </c>
      <c r="K20" s="126"/>
    </row>
    <row r="21" spans="1:11">
      <c r="A21" s="125"/>
      <c r="B21" s="116"/>
      <c r="C21" s="116"/>
      <c r="D21" s="117"/>
      <c r="E21" s="117"/>
      <c r="F21" s="155"/>
      <c r="G21" s="156"/>
      <c r="H21" s="116" t="s">
        <v>146</v>
      </c>
      <c r="I21" s="116"/>
      <c r="J21" s="116"/>
      <c r="K21" s="126"/>
    </row>
    <row r="22" spans="1:11" ht="24">
      <c r="A22" s="125"/>
      <c r="B22" s="118">
        <v>3</v>
      </c>
      <c r="C22" s="10" t="s">
        <v>723</v>
      </c>
      <c r="D22" s="129" t="s">
        <v>723</v>
      </c>
      <c r="E22" s="129" t="s">
        <v>33</v>
      </c>
      <c r="F22" s="147" t="s">
        <v>279</v>
      </c>
      <c r="G22" s="148"/>
      <c r="H22" s="11" t="s">
        <v>724</v>
      </c>
      <c r="I22" s="14">
        <v>0.68</v>
      </c>
      <c r="J22" s="120">
        <f t="shared" ref="J22:J43" si="0">I22*B22</f>
        <v>2.04</v>
      </c>
      <c r="K22" s="126"/>
    </row>
    <row r="23" spans="1:11" ht="24">
      <c r="A23" s="125"/>
      <c r="B23" s="118">
        <v>3</v>
      </c>
      <c r="C23" s="10" t="s">
        <v>725</v>
      </c>
      <c r="D23" s="129" t="s">
        <v>725</v>
      </c>
      <c r="E23" s="129" t="s">
        <v>30</v>
      </c>
      <c r="F23" s="147"/>
      <c r="G23" s="148"/>
      <c r="H23" s="11" t="s">
        <v>726</v>
      </c>
      <c r="I23" s="14">
        <v>15.75</v>
      </c>
      <c r="J23" s="120">
        <f t="shared" si="0"/>
        <v>47.25</v>
      </c>
      <c r="K23" s="126"/>
    </row>
    <row r="24" spans="1:11" ht="12" customHeight="1">
      <c r="A24" s="125"/>
      <c r="B24" s="118">
        <v>2</v>
      </c>
      <c r="C24" s="10" t="s">
        <v>727</v>
      </c>
      <c r="D24" s="129" t="s">
        <v>727</v>
      </c>
      <c r="E24" s="129" t="s">
        <v>728</v>
      </c>
      <c r="F24" s="147"/>
      <c r="G24" s="148"/>
      <c r="H24" s="11" t="s">
        <v>729</v>
      </c>
      <c r="I24" s="14">
        <v>1.66</v>
      </c>
      <c r="J24" s="120">
        <f t="shared" si="0"/>
        <v>3.32</v>
      </c>
      <c r="K24" s="126"/>
    </row>
    <row r="25" spans="1:11" ht="12" customHeight="1">
      <c r="A25" s="125"/>
      <c r="B25" s="118">
        <v>1</v>
      </c>
      <c r="C25" s="10" t="s">
        <v>727</v>
      </c>
      <c r="D25" s="129" t="s">
        <v>727</v>
      </c>
      <c r="E25" s="129" t="s">
        <v>28</v>
      </c>
      <c r="F25" s="147"/>
      <c r="G25" s="148"/>
      <c r="H25" s="11" t="s">
        <v>729</v>
      </c>
      <c r="I25" s="14">
        <v>1.66</v>
      </c>
      <c r="J25" s="120">
        <f t="shared" si="0"/>
        <v>1.66</v>
      </c>
      <c r="K25" s="126"/>
    </row>
    <row r="26" spans="1:11" ht="12" customHeight="1">
      <c r="A26" s="125"/>
      <c r="B26" s="118">
        <v>3</v>
      </c>
      <c r="C26" s="10" t="s">
        <v>727</v>
      </c>
      <c r="D26" s="129" t="s">
        <v>727</v>
      </c>
      <c r="E26" s="129" t="s">
        <v>657</v>
      </c>
      <c r="F26" s="147"/>
      <c r="G26" s="148"/>
      <c r="H26" s="11" t="s">
        <v>729</v>
      </c>
      <c r="I26" s="14">
        <v>1.66</v>
      </c>
      <c r="J26" s="120">
        <f t="shared" si="0"/>
        <v>4.9799999999999995</v>
      </c>
      <c r="K26" s="126"/>
    </row>
    <row r="27" spans="1:11" ht="12" customHeight="1">
      <c r="A27" s="125"/>
      <c r="B27" s="118">
        <v>3</v>
      </c>
      <c r="C27" s="10" t="s">
        <v>727</v>
      </c>
      <c r="D27" s="129" t="s">
        <v>727</v>
      </c>
      <c r="E27" s="129" t="s">
        <v>30</v>
      </c>
      <c r="F27" s="147"/>
      <c r="G27" s="148"/>
      <c r="H27" s="11" t="s">
        <v>729</v>
      </c>
      <c r="I27" s="14">
        <v>1.66</v>
      </c>
      <c r="J27" s="120">
        <f t="shared" si="0"/>
        <v>4.9799999999999995</v>
      </c>
      <c r="K27" s="126"/>
    </row>
    <row r="28" spans="1:11" ht="12" customHeight="1">
      <c r="A28" s="125"/>
      <c r="B28" s="118">
        <v>2</v>
      </c>
      <c r="C28" s="10" t="s">
        <v>727</v>
      </c>
      <c r="D28" s="129" t="s">
        <v>727</v>
      </c>
      <c r="E28" s="129" t="s">
        <v>72</v>
      </c>
      <c r="F28" s="147"/>
      <c r="G28" s="148"/>
      <c r="H28" s="11" t="s">
        <v>729</v>
      </c>
      <c r="I28" s="14">
        <v>1.66</v>
      </c>
      <c r="J28" s="120">
        <f t="shared" si="0"/>
        <v>3.32</v>
      </c>
      <c r="K28" s="126"/>
    </row>
    <row r="29" spans="1:11" ht="12" customHeight="1">
      <c r="A29" s="125"/>
      <c r="B29" s="118">
        <v>4</v>
      </c>
      <c r="C29" s="10" t="s">
        <v>727</v>
      </c>
      <c r="D29" s="129" t="s">
        <v>727</v>
      </c>
      <c r="E29" s="129" t="s">
        <v>31</v>
      </c>
      <c r="F29" s="147"/>
      <c r="G29" s="148"/>
      <c r="H29" s="11" t="s">
        <v>729</v>
      </c>
      <c r="I29" s="14">
        <v>1.66</v>
      </c>
      <c r="J29" s="120">
        <f t="shared" si="0"/>
        <v>6.64</v>
      </c>
      <c r="K29" s="126"/>
    </row>
    <row r="30" spans="1:11" ht="12" customHeight="1">
      <c r="A30" s="125"/>
      <c r="B30" s="118">
        <v>2</v>
      </c>
      <c r="C30" s="10" t="s">
        <v>727</v>
      </c>
      <c r="D30" s="129" t="s">
        <v>727</v>
      </c>
      <c r="E30" s="129" t="s">
        <v>32</v>
      </c>
      <c r="F30" s="147"/>
      <c r="G30" s="148"/>
      <c r="H30" s="11" t="s">
        <v>729</v>
      </c>
      <c r="I30" s="14">
        <v>1.66</v>
      </c>
      <c r="J30" s="120">
        <f t="shared" si="0"/>
        <v>3.32</v>
      </c>
      <c r="K30" s="126"/>
    </row>
    <row r="31" spans="1:11" ht="12" customHeight="1">
      <c r="A31" s="125"/>
      <c r="B31" s="118">
        <v>1</v>
      </c>
      <c r="C31" s="10" t="s">
        <v>730</v>
      </c>
      <c r="D31" s="129" t="s">
        <v>730</v>
      </c>
      <c r="E31" s="129" t="s">
        <v>728</v>
      </c>
      <c r="F31" s="147"/>
      <c r="G31" s="148"/>
      <c r="H31" s="11" t="s">
        <v>731</v>
      </c>
      <c r="I31" s="14">
        <v>2.06</v>
      </c>
      <c r="J31" s="120">
        <f t="shared" si="0"/>
        <v>2.06</v>
      </c>
      <c r="K31" s="126"/>
    </row>
    <row r="32" spans="1:11" ht="12" customHeight="1">
      <c r="A32" s="125"/>
      <c r="B32" s="118">
        <v>2</v>
      </c>
      <c r="C32" s="10" t="s">
        <v>730</v>
      </c>
      <c r="D32" s="129" t="s">
        <v>730</v>
      </c>
      <c r="E32" s="129" t="s">
        <v>28</v>
      </c>
      <c r="F32" s="147"/>
      <c r="G32" s="148"/>
      <c r="H32" s="11" t="s">
        <v>731</v>
      </c>
      <c r="I32" s="14">
        <v>2.06</v>
      </c>
      <c r="J32" s="120">
        <f t="shared" si="0"/>
        <v>4.12</v>
      </c>
      <c r="K32" s="126"/>
    </row>
    <row r="33" spans="1:11" ht="12" customHeight="1">
      <c r="A33" s="125"/>
      <c r="B33" s="118">
        <v>6</v>
      </c>
      <c r="C33" s="10" t="s">
        <v>730</v>
      </c>
      <c r="D33" s="129" t="s">
        <v>730</v>
      </c>
      <c r="E33" s="129" t="s">
        <v>657</v>
      </c>
      <c r="F33" s="147"/>
      <c r="G33" s="148"/>
      <c r="H33" s="11" t="s">
        <v>731</v>
      </c>
      <c r="I33" s="14">
        <v>2.06</v>
      </c>
      <c r="J33" s="120">
        <f t="shared" si="0"/>
        <v>12.36</v>
      </c>
      <c r="K33" s="126"/>
    </row>
    <row r="34" spans="1:11" ht="12" customHeight="1">
      <c r="A34" s="125"/>
      <c r="B34" s="118">
        <v>3</v>
      </c>
      <c r="C34" s="10" t="s">
        <v>730</v>
      </c>
      <c r="D34" s="129" t="s">
        <v>730</v>
      </c>
      <c r="E34" s="129" t="s">
        <v>30</v>
      </c>
      <c r="F34" s="147"/>
      <c r="G34" s="148"/>
      <c r="H34" s="11" t="s">
        <v>731</v>
      </c>
      <c r="I34" s="14">
        <v>2.06</v>
      </c>
      <c r="J34" s="120">
        <f t="shared" si="0"/>
        <v>6.18</v>
      </c>
      <c r="K34" s="126"/>
    </row>
    <row r="35" spans="1:11" ht="12" customHeight="1">
      <c r="A35" s="125"/>
      <c r="B35" s="118">
        <v>2</v>
      </c>
      <c r="C35" s="10" t="s">
        <v>730</v>
      </c>
      <c r="D35" s="129" t="s">
        <v>730</v>
      </c>
      <c r="E35" s="129" t="s">
        <v>72</v>
      </c>
      <c r="F35" s="147"/>
      <c r="G35" s="148"/>
      <c r="H35" s="11" t="s">
        <v>731</v>
      </c>
      <c r="I35" s="14">
        <v>2.06</v>
      </c>
      <c r="J35" s="120">
        <f t="shared" si="0"/>
        <v>4.12</v>
      </c>
      <c r="K35" s="126"/>
    </row>
    <row r="36" spans="1:11" ht="12" customHeight="1">
      <c r="A36" s="125"/>
      <c r="B36" s="118">
        <v>1</v>
      </c>
      <c r="C36" s="10" t="s">
        <v>730</v>
      </c>
      <c r="D36" s="129" t="s">
        <v>730</v>
      </c>
      <c r="E36" s="129" t="s">
        <v>31</v>
      </c>
      <c r="F36" s="147"/>
      <c r="G36" s="148"/>
      <c r="H36" s="11" t="s">
        <v>731</v>
      </c>
      <c r="I36" s="14">
        <v>2.06</v>
      </c>
      <c r="J36" s="120">
        <f t="shared" si="0"/>
        <v>2.06</v>
      </c>
      <c r="K36" s="126"/>
    </row>
    <row r="37" spans="1:11">
      <c r="A37" s="125"/>
      <c r="B37" s="118">
        <v>2</v>
      </c>
      <c r="C37" s="10" t="s">
        <v>732</v>
      </c>
      <c r="D37" s="129" t="s">
        <v>732</v>
      </c>
      <c r="E37" s="129" t="s">
        <v>728</v>
      </c>
      <c r="F37" s="147" t="s">
        <v>279</v>
      </c>
      <c r="G37" s="148"/>
      <c r="H37" s="11" t="s">
        <v>733</v>
      </c>
      <c r="I37" s="14">
        <v>2.06</v>
      </c>
      <c r="J37" s="120">
        <f t="shared" si="0"/>
        <v>4.12</v>
      </c>
      <c r="K37" s="126"/>
    </row>
    <row r="38" spans="1:11">
      <c r="A38" s="125"/>
      <c r="B38" s="118">
        <v>1</v>
      </c>
      <c r="C38" s="10" t="s">
        <v>732</v>
      </c>
      <c r="D38" s="129" t="s">
        <v>732</v>
      </c>
      <c r="E38" s="129" t="s">
        <v>728</v>
      </c>
      <c r="F38" s="147" t="s">
        <v>278</v>
      </c>
      <c r="G38" s="148"/>
      <c r="H38" s="11" t="s">
        <v>733</v>
      </c>
      <c r="I38" s="14">
        <v>2.06</v>
      </c>
      <c r="J38" s="120">
        <f t="shared" si="0"/>
        <v>2.06</v>
      </c>
      <c r="K38" s="126"/>
    </row>
    <row r="39" spans="1:11">
      <c r="A39" s="125"/>
      <c r="B39" s="118">
        <v>2</v>
      </c>
      <c r="C39" s="10" t="s">
        <v>732</v>
      </c>
      <c r="D39" s="129" t="s">
        <v>732</v>
      </c>
      <c r="E39" s="129" t="s">
        <v>28</v>
      </c>
      <c r="F39" s="147" t="s">
        <v>279</v>
      </c>
      <c r="G39" s="148"/>
      <c r="H39" s="11" t="s">
        <v>733</v>
      </c>
      <c r="I39" s="14">
        <v>2.06</v>
      </c>
      <c r="J39" s="120">
        <f t="shared" si="0"/>
        <v>4.12</v>
      </c>
      <c r="K39" s="126"/>
    </row>
    <row r="40" spans="1:11">
      <c r="A40" s="125"/>
      <c r="B40" s="118">
        <v>1</v>
      </c>
      <c r="C40" s="10" t="s">
        <v>732</v>
      </c>
      <c r="D40" s="129" t="s">
        <v>732</v>
      </c>
      <c r="E40" s="129" t="s">
        <v>30</v>
      </c>
      <c r="F40" s="147" t="s">
        <v>278</v>
      </c>
      <c r="G40" s="148"/>
      <c r="H40" s="11" t="s">
        <v>733</v>
      </c>
      <c r="I40" s="14">
        <v>2.06</v>
      </c>
      <c r="J40" s="120">
        <f t="shared" si="0"/>
        <v>2.06</v>
      </c>
      <c r="K40" s="126"/>
    </row>
    <row r="41" spans="1:11">
      <c r="A41" s="125"/>
      <c r="B41" s="118">
        <v>3</v>
      </c>
      <c r="C41" s="10" t="s">
        <v>479</v>
      </c>
      <c r="D41" s="129" t="s">
        <v>479</v>
      </c>
      <c r="E41" s="129" t="s">
        <v>728</v>
      </c>
      <c r="F41" s="147" t="s">
        <v>279</v>
      </c>
      <c r="G41" s="148"/>
      <c r="H41" s="11" t="s">
        <v>481</v>
      </c>
      <c r="I41" s="14">
        <v>2.21</v>
      </c>
      <c r="J41" s="120">
        <f t="shared" si="0"/>
        <v>6.63</v>
      </c>
      <c r="K41" s="126"/>
    </row>
    <row r="42" spans="1:11">
      <c r="A42" s="125"/>
      <c r="B42" s="118">
        <v>1</v>
      </c>
      <c r="C42" s="10" t="s">
        <v>479</v>
      </c>
      <c r="D42" s="129" t="s">
        <v>479</v>
      </c>
      <c r="E42" s="129" t="s">
        <v>728</v>
      </c>
      <c r="F42" s="147" t="s">
        <v>278</v>
      </c>
      <c r="G42" s="148"/>
      <c r="H42" s="11" t="s">
        <v>481</v>
      </c>
      <c r="I42" s="14">
        <v>2.21</v>
      </c>
      <c r="J42" s="120">
        <f t="shared" si="0"/>
        <v>2.21</v>
      </c>
      <c r="K42" s="126"/>
    </row>
    <row r="43" spans="1:11" ht="60">
      <c r="A43" s="125"/>
      <c r="B43" s="119">
        <v>1</v>
      </c>
      <c r="C43" s="12" t="s">
        <v>734</v>
      </c>
      <c r="D43" s="130" t="s">
        <v>737</v>
      </c>
      <c r="E43" s="130" t="s">
        <v>213</v>
      </c>
      <c r="F43" s="157" t="s">
        <v>735</v>
      </c>
      <c r="G43" s="158"/>
      <c r="H43" s="13" t="s">
        <v>736</v>
      </c>
      <c r="I43" s="15">
        <v>28.29</v>
      </c>
      <c r="J43" s="121">
        <f t="shared" si="0"/>
        <v>28.29</v>
      </c>
      <c r="K43" s="126"/>
    </row>
    <row r="44" spans="1:11">
      <c r="A44" s="125"/>
      <c r="B44" s="137"/>
      <c r="C44" s="137"/>
      <c r="D44" s="137"/>
      <c r="E44" s="137"/>
      <c r="F44" s="137"/>
      <c r="G44" s="137"/>
      <c r="H44" s="137"/>
      <c r="I44" s="138" t="s">
        <v>261</v>
      </c>
      <c r="J44" s="139">
        <f>SUM(J22:J43)</f>
        <v>157.9</v>
      </c>
      <c r="K44" s="126"/>
    </row>
    <row r="45" spans="1:11">
      <c r="A45" s="125"/>
      <c r="B45" s="137"/>
      <c r="C45" s="137"/>
      <c r="D45" s="137"/>
      <c r="E45" s="137"/>
      <c r="F45" s="137"/>
      <c r="G45" s="137"/>
      <c r="H45" s="137"/>
      <c r="I45" s="138" t="s">
        <v>740</v>
      </c>
      <c r="J45" s="139">
        <v>0</v>
      </c>
      <c r="K45" s="126"/>
    </row>
    <row r="46" spans="1:11">
      <c r="A46" s="125"/>
      <c r="B46" s="137"/>
      <c r="C46" s="137"/>
      <c r="D46" s="137"/>
      <c r="E46" s="137"/>
      <c r="F46" s="137"/>
      <c r="G46" s="137"/>
      <c r="H46" s="137"/>
      <c r="I46" s="138" t="s">
        <v>263</v>
      </c>
      <c r="J46" s="139">
        <f>SUM(J44:J45)</f>
        <v>157.9</v>
      </c>
      <c r="K46" s="126"/>
    </row>
    <row r="47" spans="1:11">
      <c r="A47" s="6"/>
      <c r="B47" s="7"/>
      <c r="C47" s="7"/>
      <c r="D47" s="7"/>
      <c r="E47" s="7"/>
      <c r="F47" s="7"/>
      <c r="G47" s="7"/>
      <c r="H47" s="7" t="s">
        <v>741</v>
      </c>
      <c r="I47" s="7"/>
      <c r="J47" s="7"/>
      <c r="K47" s="8"/>
    </row>
    <row r="49" spans="8:9">
      <c r="H49" s="1" t="s">
        <v>714</v>
      </c>
      <c r="I49" s="102">
        <f>'Tax Invoice'!E14</f>
        <v>37.78</v>
      </c>
    </row>
    <row r="50" spans="8:9">
      <c r="H50" s="1" t="s">
        <v>711</v>
      </c>
      <c r="I50" s="102">
        <f>'Tax Invoice'!M11</f>
        <v>35.54</v>
      </c>
    </row>
    <row r="51" spans="8:9">
      <c r="H51" s="1" t="s">
        <v>715</v>
      </c>
      <c r="I51" s="102">
        <f>I53/I50</f>
        <v>167.85205402363536</v>
      </c>
    </row>
    <row r="52" spans="8:9">
      <c r="H52" s="1" t="s">
        <v>716</v>
      </c>
      <c r="I52" s="102">
        <f>I54/I50</f>
        <v>167.85205402363536</v>
      </c>
    </row>
    <row r="53" spans="8:9">
      <c r="H53" s="1" t="s">
        <v>712</v>
      </c>
      <c r="I53" s="102">
        <f>I54</f>
        <v>5965.4620000000004</v>
      </c>
    </row>
    <row r="54" spans="8:9">
      <c r="H54" s="1" t="s">
        <v>713</v>
      </c>
      <c r="I54" s="102">
        <f>J46*I49</f>
        <v>5965.4620000000004</v>
      </c>
    </row>
  </sheetData>
  <mergeCells count="26">
    <mergeCell ref="F41:G41"/>
    <mergeCell ref="F42:G42"/>
    <mergeCell ref="F43:G43"/>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49</v>
      </c>
      <c r="O1" t="s">
        <v>149</v>
      </c>
      <c r="T1" t="s">
        <v>261</v>
      </c>
      <c r="U1">
        <v>157.9</v>
      </c>
    </row>
    <row r="2" spans="1:21" ht="15.75">
      <c r="A2" s="125"/>
      <c r="B2" s="135" t="s">
        <v>139</v>
      </c>
      <c r="C2" s="131"/>
      <c r="D2" s="131"/>
      <c r="E2" s="131"/>
      <c r="F2" s="131"/>
      <c r="G2" s="131"/>
      <c r="H2" s="131"/>
      <c r="I2" s="136" t="s">
        <v>145</v>
      </c>
      <c r="J2" s="126"/>
      <c r="T2" t="s">
        <v>190</v>
      </c>
      <c r="U2">
        <v>19.690000000000001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177.59</v>
      </c>
    </row>
    <row r="5" spans="1:21">
      <c r="A5" s="125"/>
      <c r="B5" s="132" t="s">
        <v>142</v>
      </c>
      <c r="C5" s="131"/>
      <c r="D5" s="131"/>
      <c r="E5" s="131"/>
      <c r="F5" s="131"/>
      <c r="G5" s="131"/>
      <c r="H5" s="131"/>
      <c r="I5" s="131"/>
      <c r="J5" s="126"/>
      <c r="S5" t="s">
        <v>738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51">
        <v>45187</v>
      </c>
      <c r="J14" s="126"/>
    </row>
    <row r="15" spans="1:21">
      <c r="A15" s="125"/>
      <c r="B15" s="6" t="s">
        <v>11</v>
      </c>
      <c r="C15" s="7"/>
      <c r="D15" s="7"/>
      <c r="E15" s="8"/>
      <c r="F15" s="127"/>
      <c r="G15" s="9"/>
      <c r="H15" s="131"/>
      <c r="I15" s="152"/>
      <c r="J15" s="126"/>
    </row>
    <row r="16" spans="1:21">
      <c r="A16" s="125"/>
      <c r="B16" s="131"/>
      <c r="C16" s="131"/>
      <c r="D16" s="131"/>
      <c r="E16" s="131"/>
      <c r="F16" s="131"/>
      <c r="G16" s="131"/>
      <c r="H16" s="134" t="s">
        <v>147</v>
      </c>
      <c r="I16" s="140">
        <v>40027</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45187</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32">
      <c r="A22" s="125"/>
      <c r="B22" s="118">
        <v>3</v>
      </c>
      <c r="C22" s="10" t="s">
        <v>723</v>
      </c>
      <c r="D22" s="129" t="s">
        <v>33</v>
      </c>
      <c r="E22" s="147" t="s">
        <v>279</v>
      </c>
      <c r="F22" s="148"/>
      <c r="G22" s="11" t="s">
        <v>724</v>
      </c>
      <c r="H22" s="14">
        <v>0.68</v>
      </c>
      <c r="I22" s="120">
        <f t="shared" ref="I22:I43" si="0">H22*B22</f>
        <v>2.04</v>
      </c>
      <c r="J22" s="126"/>
    </row>
    <row r="23" spans="1:16" ht="132">
      <c r="A23" s="125"/>
      <c r="B23" s="118">
        <v>3</v>
      </c>
      <c r="C23" s="10" t="s">
        <v>725</v>
      </c>
      <c r="D23" s="129" t="s">
        <v>30</v>
      </c>
      <c r="E23" s="147"/>
      <c r="F23" s="148"/>
      <c r="G23" s="11" t="s">
        <v>726</v>
      </c>
      <c r="H23" s="14">
        <v>15.75</v>
      </c>
      <c r="I23" s="120">
        <f t="shared" si="0"/>
        <v>47.25</v>
      </c>
      <c r="J23" s="126"/>
    </row>
    <row r="24" spans="1:16" ht="96">
      <c r="A24" s="125"/>
      <c r="B24" s="118">
        <v>2</v>
      </c>
      <c r="C24" s="10" t="s">
        <v>727</v>
      </c>
      <c r="D24" s="129" t="s">
        <v>728</v>
      </c>
      <c r="E24" s="147"/>
      <c r="F24" s="148"/>
      <c r="G24" s="11" t="s">
        <v>729</v>
      </c>
      <c r="H24" s="14">
        <v>1.66</v>
      </c>
      <c r="I24" s="120">
        <f t="shared" si="0"/>
        <v>3.32</v>
      </c>
      <c r="J24" s="126"/>
    </row>
    <row r="25" spans="1:16" ht="96">
      <c r="A25" s="125"/>
      <c r="B25" s="118">
        <v>1</v>
      </c>
      <c r="C25" s="10" t="s">
        <v>727</v>
      </c>
      <c r="D25" s="129" t="s">
        <v>28</v>
      </c>
      <c r="E25" s="147"/>
      <c r="F25" s="148"/>
      <c r="G25" s="11" t="s">
        <v>729</v>
      </c>
      <c r="H25" s="14">
        <v>1.66</v>
      </c>
      <c r="I25" s="120">
        <f t="shared" si="0"/>
        <v>1.66</v>
      </c>
      <c r="J25" s="126"/>
    </row>
    <row r="26" spans="1:16" ht="96">
      <c r="A26" s="125"/>
      <c r="B26" s="118">
        <v>3</v>
      </c>
      <c r="C26" s="10" t="s">
        <v>727</v>
      </c>
      <c r="D26" s="129" t="s">
        <v>657</v>
      </c>
      <c r="E26" s="147"/>
      <c r="F26" s="148"/>
      <c r="G26" s="11" t="s">
        <v>729</v>
      </c>
      <c r="H26" s="14">
        <v>1.66</v>
      </c>
      <c r="I26" s="120">
        <f t="shared" si="0"/>
        <v>4.9799999999999995</v>
      </c>
      <c r="J26" s="126"/>
    </row>
    <row r="27" spans="1:16" ht="96">
      <c r="A27" s="125"/>
      <c r="B27" s="118">
        <v>3</v>
      </c>
      <c r="C27" s="10" t="s">
        <v>727</v>
      </c>
      <c r="D27" s="129" t="s">
        <v>30</v>
      </c>
      <c r="E27" s="147"/>
      <c r="F27" s="148"/>
      <c r="G27" s="11" t="s">
        <v>729</v>
      </c>
      <c r="H27" s="14">
        <v>1.66</v>
      </c>
      <c r="I27" s="120">
        <f t="shared" si="0"/>
        <v>4.9799999999999995</v>
      </c>
      <c r="J27" s="126"/>
    </row>
    <row r="28" spans="1:16" ht="96">
      <c r="A28" s="125"/>
      <c r="B28" s="118">
        <v>2</v>
      </c>
      <c r="C28" s="10" t="s">
        <v>727</v>
      </c>
      <c r="D28" s="129" t="s">
        <v>72</v>
      </c>
      <c r="E28" s="147"/>
      <c r="F28" s="148"/>
      <c r="G28" s="11" t="s">
        <v>729</v>
      </c>
      <c r="H28" s="14">
        <v>1.66</v>
      </c>
      <c r="I28" s="120">
        <f t="shared" si="0"/>
        <v>3.32</v>
      </c>
      <c r="J28" s="126"/>
    </row>
    <row r="29" spans="1:16" ht="96">
      <c r="A29" s="125"/>
      <c r="B29" s="118">
        <v>4</v>
      </c>
      <c r="C29" s="10" t="s">
        <v>727</v>
      </c>
      <c r="D29" s="129" t="s">
        <v>31</v>
      </c>
      <c r="E29" s="147"/>
      <c r="F29" s="148"/>
      <c r="G29" s="11" t="s">
        <v>729</v>
      </c>
      <c r="H29" s="14">
        <v>1.66</v>
      </c>
      <c r="I29" s="120">
        <f t="shared" si="0"/>
        <v>6.64</v>
      </c>
      <c r="J29" s="126"/>
    </row>
    <row r="30" spans="1:16" ht="96">
      <c r="A30" s="125"/>
      <c r="B30" s="118">
        <v>2</v>
      </c>
      <c r="C30" s="10" t="s">
        <v>727</v>
      </c>
      <c r="D30" s="129" t="s">
        <v>32</v>
      </c>
      <c r="E30" s="147"/>
      <c r="F30" s="148"/>
      <c r="G30" s="11" t="s">
        <v>729</v>
      </c>
      <c r="H30" s="14">
        <v>1.66</v>
      </c>
      <c r="I30" s="120">
        <f t="shared" si="0"/>
        <v>3.32</v>
      </c>
      <c r="J30" s="126"/>
    </row>
    <row r="31" spans="1:16" ht="96">
      <c r="A31" s="125"/>
      <c r="B31" s="118">
        <v>1</v>
      </c>
      <c r="C31" s="10" t="s">
        <v>730</v>
      </c>
      <c r="D31" s="129" t="s">
        <v>728</v>
      </c>
      <c r="E31" s="147"/>
      <c r="F31" s="148"/>
      <c r="G31" s="11" t="s">
        <v>731</v>
      </c>
      <c r="H31" s="14">
        <v>2.06</v>
      </c>
      <c r="I31" s="120">
        <f t="shared" si="0"/>
        <v>2.06</v>
      </c>
      <c r="J31" s="126"/>
    </row>
    <row r="32" spans="1:16" ht="96">
      <c r="A32" s="125"/>
      <c r="B32" s="118">
        <v>2</v>
      </c>
      <c r="C32" s="10" t="s">
        <v>730</v>
      </c>
      <c r="D32" s="129" t="s">
        <v>28</v>
      </c>
      <c r="E32" s="147"/>
      <c r="F32" s="148"/>
      <c r="G32" s="11" t="s">
        <v>731</v>
      </c>
      <c r="H32" s="14">
        <v>2.06</v>
      </c>
      <c r="I32" s="120">
        <f t="shared" si="0"/>
        <v>4.12</v>
      </c>
      <c r="J32" s="126"/>
    </row>
    <row r="33" spans="1:10" ht="96">
      <c r="A33" s="125"/>
      <c r="B33" s="118">
        <v>6</v>
      </c>
      <c r="C33" s="10" t="s">
        <v>730</v>
      </c>
      <c r="D33" s="129" t="s">
        <v>657</v>
      </c>
      <c r="E33" s="147"/>
      <c r="F33" s="148"/>
      <c r="G33" s="11" t="s">
        <v>731</v>
      </c>
      <c r="H33" s="14">
        <v>2.06</v>
      </c>
      <c r="I33" s="120">
        <f t="shared" si="0"/>
        <v>12.36</v>
      </c>
      <c r="J33" s="126"/>
    </row>
    <row r="34" spans="1:10" ht="96">
      <c r="A34" s="125"/>
      <c r="B34" s="118">
        <v>3</v>
      </c>
      <c r="C34" s="10" t="s">
        <v>730</v>
      </c>
      <c r="D34" s="129" t="s">
        <v>30</v>
      </c>
      <c r="E34" s="147"/>
      <c r="F34" s="148"/>
      <c r="G34" s="11" t="s">
        <v>731</v>
      </c>
      <c r="H34" s="14">
        <v>2.06</v>
      </c>
      <c r="I34" s="120">
        <f t="shared" si="0"/>
        <v>6.18</v>
      </c>
      <c r="J34" s="126"/>
    </row>
    <row r="35" spans="1:10" ht="96">
      <c r="A35" s="125"/>
      <c r="B35" s="118">
        <v>2</v>
      </c>
      <c r="C35" s="10" t="s">
        <v>730</v>
      </c>
      <c r="D35" s="129" t="s">
        <v>72</v>
      </c>
      <c r="E35" s="147"/>
      <c r="F35" s="148"/>
      <c r="G35" s="11" t="s">
        <v>731</v>
      </c>
      <c r="H35" s="14">
        <v>2.06</v>
      </c>
      <c r="I35" s="120">
        <f t="shared" si="0"/>
        <v>4.12</v>
      </c>
      <c r="J35" s="126"/>
    </row>
    <row r="36" spans="1:10" ht="96">
      <c r="A36" s="125"/>
      <c r="B36" s="118">
        <v>1</v>
      </c>
      <c r="C36" s="10" t="s">
        <v>730</v>
      </c>
      <c r="D36" s="129" t="s">
        <v>31</v>
      </c>
      <c r="E36" s="147"/>
      <c r="F36" s="148"/>
      <c r="G36" s="11" t="s">
        <v>731</v>
      </c>
      <c r="H36" s="14">
        <v>2.06</v>
      </c>
      <c r="I36" s="120">
        <f t="shared" si="0"/>
        <v>2.06</v>
      </c>
      <c r="J36" s="126"/>
    </row>
    <row r="37" spans="1:10" ht="96">
      <c r="A37" s="125"/>
      <c r="B37" s="118">
        <v>2</v>
      </c>
      <c r="C37" s="10" t="s">
        <v>732</v>
      </c>
      <c r="D37" s="129" t="s">
        <v>728</v>
      </c>
      <c r="E37" s="147" t="s">
        <v>279</v>
      </c>
      <c r="F37" s="148"/>
      <c r="G37" s="11" t="s">
        <v>733</v>
      </c>
      <c r="H37" s="14">
        <v>2.06</v>
      </c>
      <c r="I37" s="120">
        <f t="shared" si="0"/>
        <v>4.12</v>
      </c>
      <c r="J37" s="126"/>
    </row>
    <row r="38" spans="1:10" ht="96">
      <c r="A38" s="125"/>
      <c r="B38" s="118">
        <v>1</v>
      </c>
      <c r="C38" s="10" t="s">
        <v>732</v>
      </c>
      <c r="D38" s="129" t="s">
        <v>728</v>
      </c>
      <c r="E38" s="147" t="s">
        <v>278</v>
      </c>
      <c r="F38" s="148"/>
      <c r="G38" s="11" t="s">
        <v>733</v>
      </c>
      <c r="H38" s="14">
        <v>2.06</v>
      </c>
      <c r="I38" s="120">
        <f t="shared" si="0"/>
        <v>2.06</v>
      </c>
      <c r="J38" s="126"/>
    </row>
    <row r="39" spans="1:10" ht="96">
      <c r="A39" s="125"/>
      <c r="B39" s="118">
        <v>2</v>
      </c>
      <c r="C39" s="10" t="s">
        <v>732</v>
      </c>
      <c r="D39" s="129" t="s">
        <v>28</v>
      </c>
      <c r="E39" s="147" t="s">
        <v>279</v>
      </c>
      <c r="F39" s="148"/>
      <c r="G39" s="11" t="s">
        <v>733</v>
      </c>
      <c r="H39" s="14">
        <v>2.06</v>
      </c>
      <c r="I39" s="120">
        <f t="shared" si="0"/>
        <v>4.12</v>
      </c>
      <c r="J39" s="126"/>
    </row>
    <row r="40" spans="1:10" ht="96">
      <c r="A40" s="125"/>
      <c r="B40" s="118">
        <v>1</v>
      </c>
      <c r="C40" s="10" t="s">
        <v>732</v>
      </c>
      <c r="D40" s="129" t="s">
        <v>30</v>
      </c>
      <c r="E40" s="147" t="s">
        <v>278</v>
      </c>
      <c r="F40" s="148"/>
      <c r="G40" s="11" t="s">
        <v>733</v>
      </c>
      <c r="H40" s="14">
        <v>2.06</v>
      </c>
      <c r="I40" s="120">
        <f t="shared" si="0"/>
        <v>2.06</v>
      </c>
      <c r="J40" s="126"/>
    </row>
    <row r="41" spans="1:10" ht="96">
      <c r="A41" s="125"/>
      <c r="B41" s="118">
        <v>3</v>
      </c>
      <c r="C41" s="10" t="s">
        <v>479</v>
      </c>
      <c r="D41" s="129" t="s">
        <v>728</v>
      </c>
      <c r="E41" s="147" t="s">
        <v>279</v>
      </c>
      <c r="F41" s="148"/>
      <c r="G41" s="11" t="s">
        <v>481</v>
      </c>
      <c r="H41" s="14">
        <v>2.21</v>
      </c>
      <c r="I41" s="120">
        <f t="shared" si="0"/>
        <v>6.63</v>
      </c>
      <c r="J41" s="126"/>
    </row>
    <row r="42" spans="1:10" ht="96">
      <c r="A42" s="125"/>
      <c r="B42" s="118">
        <v>1</v>
      </c>
      <c r="C42" s="10" t="s">
        <v>479</v>
      </c>
      <c r="D42" s="129" t="s">
        <v>728</v>
      </c>
      <c r="E42" s="147" t="s">
        <v>278</v>
      </c>
      <c r="F42" s="148"/>
      <c r="G42" s="11" t="s">
        <v>481</v>
      </c>
      <c r="H42" s="14">
        <v>2.21</v>
      </c>
      <c r="I42" s="120">
        <f t="shared" si="0"/>
        <v>2.21</v>
      </c>
      <c r="J42" s="126"/>
    </row>
    <row r="43" spans="1:10" ht="384">
      <c r="A43" s="125"/>
      <c r="B43" s="119">
        <v>1</v>
      </c>
      <c r="C43" s="12" t="s">
        <v>734</v>
      </c>
      <c r="D43" s="130" t="s">
        <v>213</v>
      </c>
      <c r="E43" s="157" t="s">
        <v>735</v>
      </c>
      <c r="F43" s="158"/>
      <c r="G43" s="13" t="s">
        <v>736</v>
      </c>
      <c r="H43" s="15">
        <v>28.29</v>
      </c>
      <c r="I43" s="121">
        <f t="shared" si="0"/>
        <v>28.29</v>
      </c>
      <c r="J43" s="126"/>
    </row>
  </sheetData>
  <mergeCells count="26">
    <mergeCell ref="E41:F41"/>
    <mergeCell ref="E42:F42"/>
    <mergeCell ref="E43:F43"/>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8"/>
  <sheetViews>
    <sheetView zoomScale="90" zoomScaleNormal="90" workbookViewId="0">
      <selection activeCell="H24" sqref="H2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157.9</v>
      </c>
      <c r="O2" t="s">
        <v>188</v>
      </c>
    </row>
    <row r="3" spans="1:15" ht="12.75" customHeight="1">
      <c r="A3" s="125"/>
      <c r="B3" s="132" t="s">
        <v>140</v>
      </c>
      <c r="C3" s="131"/>
      <c r="D3" s="131"/>
      <c r="E3" s="131"/>
      <c r="F3" s="131"/>
      <c r="G3" s="131"/>
      <c r="H3" s="131"/>
      <c r="I3" s="131"/>
      <c r="J3" s="131"/>
      <c r="K3" s="131"/>
      <c r="L3" s="126"/>
      <c r="N3">
        <v>157.9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hidden="1"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51461</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51">
        <f>Invoice!J14</f>
        <v>45188</v>
      </c>
      <c r="L14" s="126"/>
    </row>
    <row r="15" spans="1:15" ht="15" customHeight="1">
      <c r="A15" s="125"/>
      <c r="B15" s="6" t="s">
        <v>11</v>
      </c>
      <c r="C15" s="7"/>
      <c r="D15" s="7"/>
      <c r="E15" s="7"/>
      <c r="F15" s="8"/>
      <c r="G15" s="127"/>
      <c r="H15" s="9"/>
      <c r="I15" s="131"/>
      <c r="J15" s="131"/>
      <c r="K15" s="152"/>
      <c r="L15" s="126"/>
    </row>
    <row r="16" spans="1:15" ht="15" customHeight="1">
      <c r="A16" s="125"/>
      <c r="B16" s="131"/>
      <c r="C16" s="131"/>
      <c r="D16" s="131"/>
      <c r="E16" s="131"/>
      <c r="F16" s="131"/>
      <c r="G16" s="131"/>
      <c r="H16" s="131"/>
      <c r="I16" s="134" t="s">
        <v>147</v>
      </c>
      <c r="J16" s="134" t="s">
        <v>147</v>
      </c>
      <c r="K16" s="140">
        <v>40027</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c r="A21" s="125"/>
      <c r="B21" s="116"/>
      <c r="C21" s="116"/>
      <c r="D21" s="116"/>
      <c r="E21" s="117"/>
      <c r="F21" s="155"/>
      <c r="G21" s="156"/>
      <c r="H21" s="141" t="s">
        <v>743</v>
      </c>
      <c r="I21" s="116"/>
      <c r="J21" s="116"/>
      <c r="K21" s="116"/>
      <c r="L21" s="126"/>
    </row>
    <row r="22" spans="1:12" ht="24" customHeight="1">
      <c r="A22" s="125"/>
      <c r="B22" s="118">
        <f>'Tax Invoice'!D18</f>
        <v>3</v>
      </c>
      <c r="C22" s="10" t="s">
        <v>723</v>
      </c>
      <c r="D22" s="10" t="s">
        <v>723</v>
      </c>
      <c r="E22" s="129" t="s">
        <v>33</v>
      </c>
      <c r="F22" s="147" t="s">
        <v>279</v>
      </c>
      <c r="G22" s="148"/>
      <c r="H22" s="11" t="s">
        <v>724</v>
      </c>
      <c r="I22" s="14">
        <f t="shared" ref="I22:I43" si="0">J22*$N$1</f>
        <v>0.68</v>
      </c>
      <c r="J22" s="14">
        <v>0.68</v>
      </c>
      <c r="K22" s="120">
        <f t="shared" ref="K22:K43" si="1">I22*B22</f>
        <v>2.04</v>
      </c>
      <c r="L22" s="126"/>
    </row>
    <row r="23" spans="1:12" ht="24" customHeight="1">
      <c r="A23" s="125"/>
      <c r="B23" s="118">
        <f>'Tax Invoice'!D19</f>
        <v>3</v>
      </c>
      <c r="C23" s="10" t="s">
        <v>725</v>
      </c>
      <c r="D23" s="10" t="s">
        <v>725</v>
      </c>
      <c r="E23" s="129" t="s">
        <v>30</v>
      </c>
      <c r="F23" s="147"/>
      <c r="G23" s="148"/>
      <c r="H23" s="11" t="s">
        <v>726</v>
      </c>
      <c r="I23" s="14">
        <f t="shared" si="0"/>
        <v>15.75</v>
      </c>
      <c r="J23" s="14">
        <v>15.75</v>
      </c>
      <c r="K23" s="120">
        <f t="shared" si="1"/>
        <v>47.25</v>
      </c>
      <c r="L23" s="126"/>
    </row>
    <row r="24" spans="1:12" ht="24" customHeight="1">
      <c r="A24" s="125"/>
      <c r="B24" s="118">
        <f>'Tax Invoice'!D20</f>
        <v>2</v>
      </c>
      <c r="C24" s="10" t="s">
        <v>727</v>
      </c>
      <c r="D24" s="10" t="s">
        <v>727</v>
      </c>
      <c r="E24" s="129" t="s">
        <v>728</v>
      </c>
      <c r="F24" s="147"/>
      <c r="G24" s="148"/>
      <c r="H24" s="11" t="s">
        <v>729</v>
      </c>
      <c r="I24" s="14">
        <f t="shared" si="0"/>
        <v>1.66</v>
      </c>
      <c r="J24" s="14">
        <v>1.66</v>
      </c>
      <c r="K24" s="120">
        <f t="shared" si="1"/>
        <v>3.32</v>
      </c>
      <c r="L24" s="126"/>
    </row>
    <row r="25" spans="1:12" ht="24" customHeight="1">
      <c r="A25" s="125"/>
      <c r="B25" s="118">
        <f>'Tax Invoice'!D21</f>
        <v>1</v>
      </c>
      <c r="C25" s="10" t="s">
        <v>727</v>
      </c>
      <c r="D25" s="10" t="s">
        <v>727</v>
      </c>
      <c r="E25" s="129" t="s">
        <v>28</v>
      </c>
      <c r="F25" s="147"/>
      <c r="G25" s="148"/>
      <c r="H25" s="11" t="s">
        <v>729</v>
      </c>
      <c r="I25" s="14">
        <f t="shared" si="0"/>
        <v>1.66</v>
      </c>
      <c r="J25" s="14">
        <v>1.66</v>
      </c>
      <c r="K25" s="120">
        <f t="shared" si="1"/>
        <v>1.66</v>
      </c>
      <c r="L25" s="126"/>
    </row>
    <row r="26" spans="1:12" ht="24" customHeight="1">
      <c r="A26" s="125"/>
      <c r="B26" s="118">
        <f>'Tax Invoice'!D22</f>
        <v>3</v>
      </c>
      <c r="C26" s="10" t="s">
        <v>727</v>
      </c>
      <c r="D26" s="10" t="s">
        <v>727</v>
      </c>
      <c r="E26" s="129" t="s">
        <v>657</v>
      </c>
      <c r="F26" s="147"/>
      <c r="G26" s="148"/>
      <c r="H26" s="11" t="s">
        <v>729</v>
      </c>
      <c r="I26" s="14">
        <f t="shared" si="0"/>
        <v>1.66</v>
      </c>
      <c r="J26" s="14">
        <v>1.66</v>
      </c>
      <c r="K26" s="120">
        <f t="shared" si="1"/>
        <v>4.9799999999999995</v>
      </c>
      <c r="L26" s="126"/>
    </row>
    <row r="27" spans="1:12" ht="24" customHeight="1">
      <c r="A27" s="125"/>
      <c r="B27" s="118">
        <f>'Tax Invoice'!D23</f>
        <v>3</v>
      </c>
      <c r="C27" s="10" t="s">
        <v>727</v>
      </c>
      <c r="D27" s="10" t="s">
        <v>727</v>
      </c>
      <c r="E27" s="129" t="s">
        <v>30</v>
      </c>
      <c r="F27" s="147"/>
      <c r="G27" s="148"/>
      <c r="H27" s="11" t="s">
        <v>729</v>
      </c>
      <c r="I27" s="14">
        <f t="shared" si="0"/>
        <v>1.66</v>
      </c>
      <c r="J27" s="14">
        <v>1.66</v>
      </c>
      <c r="K27" s="120">
        <f t="shared" si="1"/>
        <v>4.9799999999999995</v>
      </c>
      <c r="L27" s="126"/>
    </row>
    <row r="28" spans="1:12" ht="24" customHeight="1">
      <c r="A28" s="125"/>
      <c r="B28" s="118">
        <f>'Tax Invoice'!D24</f>
        <v>2</v>
      </c>
      <c r="C28" s="10" t="s">
        <v>727</v>
      </c>
      <c r="D28" s="10" t="s">
        <v>727</v>
      </c>
      <c r="E28" s="129" t="s">
        <v>72</v>
      </c>
      <c r="F28" s="147"/>
      <c r="G28" s="148"/>
      <c r="H28" s="11" t="s">
        <v>729</v>
      </c>
      <c r="I28" s="14">
        <f t="shared" si="0"/>
        <v>1.66</v>
      </c>
      <c r="J28" s="14">
        <v>1.66</v>
      </c>
      <c r="K28" s="120">
        <f t="shared" si="1"/>
        <v>3.32</v>
      </c>
      <c r="L28" s="126"/>
    </row>
    <row r="29" spans="1:12" ht="24" customHeight="1">
      <c r="A29" s="125"/>
      <c r="B29" s="118">
        <f>'Tax Invoice'!D25</f>
        <v>4</v>
      </c>
      <c r="C29" s="10" t="s">
        <v>727</v>
      </c>
      <c r="D29" s="10" t="s">
        <v>727</v>
      </c>
      <c r="E29" s="129" t="s">
        <v>31</v>
      </c>
      <c r="F29" s="147"/>
      <c r="G29" s="148"/>
      <c r="H29" s="11" t="s">
        <v>729</v>
      </c>
      <c r="I29" s="14">
        <f t="shared" si="0"/>
        <v>1.66</v>
      </c>
      <c r="J29" s="14">
        <v>1.66</v>
      </c>
      <c r="K29" s="120">
        <f t="shared" si="1"/>
        <v>6.64</v>
      </c>
      <c r="L29" s="126"/>
    </row>
    <row r="30" spans="1:12" ht="24" customHeight="1">
      <c r="A30" s="125"/>
      <c r="B30" s="118">
        <f>'Tax Invoice'!D26</f>
        <v>2</v>
      </c>
      <c r="C30" s="10" t="s">
        <v>727</v>
      </c>
      <c r="D30" s="10" t="s">
        <v>727</v>
      </c>
      <c r="E30" s="129" t="s">
        <v>32</v>
      </c>
      <c r="F30" s="147"/>
      <c r="G30" s="148"/>
      <c r="H30" s="11" t="s">
        <v>729</v>
      </c>
      <c r="I30" s="14">
        <f t="shared" si="0"/>
        <v>1.66</v>
      </c>
      <c r="J30" s="14">
        <v>1.66</v>
      </c>
      <c r="K30" s="120">
        <f t="shared" si="1"/>
        <v>3.32</v>
      </c>
      <c r="L30" s="126"/>
    </row>
    <row r="31" spans="1:12" ht="24" customHeight="1">
      <c r="A31" s="125"/>
      <c r="B31" s="118">
        <f>'Tax Invoice'!D27</f>
        <v>1</v>
      </c>
      <c r="C31" s="10" t="s">
        <v>730</v>
      </c>
      <c r="D31" s="10" t="s">
        <v>730</v>
      </c>
      <c r="E31" s="129" t="s">
        <v>728</v>
      </c>
      <c r="F31" s="147"/>
      <c r="G31" s="148"/>
      <c r="H31" s="11" t="s">
        <v>731</v>
      </c>
      <c r="I31" s="14">
        <f t="shared" si="0"/>
        <v>2.06</v>
      </c>
      <c r="J31" s="14">
        <v>2.06</v>
      </c>
      <c r="K31" s="120">
        <f t="shared" si="1"/>
        <v>2.06</v>
      </c>
      <c r="L31" s="126"/>
    </row>
    <row r="32" spans="1:12" ht="24" customHeight="1">
      <c r="A32" s="125"/>
      <c r="B32" s="118">
        <f>'Tax Invoice'!D28</f>
        <v>2</v>
      </c>
      <c r="C32" s="10" t="s">
        <v>730</v>
      </c>
      <c r="D32" s="10" t="s">
        <v>730</v>
      </c>
      <c r="E32" s="129" t="s">
        <v>28</v>
      </c>
      <c r="F32" s="147"/>
      <c r="G32" s="148"/>
      <c r="H32" s="11" t="s">
        <v>731</v>
      </c>
      <c r="I32" s="14">
        <f t="shared" si="0"/>
        <v>2.06</v>
      </c>
      <c r="J32" s="14">
        <v>2.06</v>
      </c>
      <c r="K32" s="120">
        <f t="shared" si="1"/>
        <v>4.12</v>
      </c>
      <c r="L32" s="126"/>
    </row>
    <row r="33" spans="1:12" ht="24" customHeight="1">
      <c r="A33" s="125"/>
      <c r="B33" s="118">
        <f>'Tax Invoice'!D29</f>
        <v>6</v>
      </c>
      <c r="C33" s="10" t="s">
        <v>730</v>
      </c>
      <c r="D33" s="10" t="s">
        <v>730</v>
      </c>
      <c r="E33" s="129" t="s">
        <v>657</v>
      </c>
      <c r="F33" s="147"/>
      <c r="G33" s="148"/>
      <c r="H33" s="11" t="s">
        <v>731</v>
      </c>
      <c r="I33" s="14">
        <f t="shared" si="0"/>
        <v>2.06</v>
      </c>
      <c r="J33" s="14">
        <v>2.06</v>
      </c>
      <c r="K33" s="120">
        <f t="shared" si="1"/>
        <v>12.36</v>
      </c>
      <c r="L33" s="126"/>
    </row>
    <row r="34" spans="1:12" ht="24" customHeight="1">
      <c r="A34" s="125"/>
      <c r="B34" s="118">
        <f>'Tax Invoice'!D30</f>
        <v>3</v>
      </c>
      <c r="C34" s="10" t="s">
        <v>730</v>
      </c>
      <c r="D34" s="10" t="s">
        <v>730</v>
      </c>
      <c r="E34" s="129" t="s">
        <v>30</v>
      </c>
      <c r="F34" s="147"/>
      <c r="G34" s="148"/>
      <c r="H34" s="11" t="s">
        <v>731</v>
      </c>
      <c r="I34" s="14">
        <f t="shared" si="0"/>
        <v>2.06</v>
      </c>
      <c r="J34" s="14">
        <v>2.06</v>
      </c>
      <c r="K34" s="120">
        <f t="shared" si="1"/>
        <v>6.18</v>
      </c>
      <c r="L34" s="126"/>
    </row>
    <row r="35" spans="1:12" ht="24" customHeight="1">
      <c r="A35" s="125"/>
      <c r="B35" s="118">
        <f>'Tax Invoice'!D31</f>
        <v>2</v>
      </c>
      <c r="C35" s="10" t="s">
        <v>730</v>
      </c>
      <c r="D35" s="10" t="s">
        <v>730</v>
      </c>
      <c r="E35" s="129" t="s">
        <v>72</v>
      </c>
      <c r="F35" s="147"/>
      <c r="G35" s="148"/>
      <c r="H35" s="11" t="s">
        <v>731</v>
      </c>
      <c r="I35" s="14">
        <f t="shared" si="0"/>
        <v>2.06</v>
      </c>
      <c r="J35" s="14">
        <v>2.06</v>
      </c>
      <c r="K35" s="120">
        <f t="shared" si="1"/>
        <v>4.12</v>
      </c>
      <c r="L35" s="126"/>
    </row>
    <row r="36" spans="1:12" ht="24" customHeight="1">
      <c r="A36" s="125"/>
      <c r="B36" s="118">
        <f>'Tax Invoice'!D32</f>
        <v>1</v>
      </c>
      <c r="C36" s="10" t="s">
        <v>730</v>
      </c>
      <c r="D36" s="10" t="s">
        <v>730</v>
      </c>
      <c r="E36" s="129" t="s">
        <v>31</v>
      </c>
      <c r="F36" s="147"/>
      <c r="G36" s="148"/>
      <c r="H36" s="11" t="s">
        <v>731</v>
      </c>
      <c r="I36" s="14">
        <f t="shared" si="0"/>
        <v>2.06</v>
      </c>
      <c r="J36" s="14">
        <v>2.06</v>
      </c>
      <c r="K36" s="120">
        <f t="shared" si="1"/>
        <v>2.06</v>
      </c>
      <c r="L36" s="126"/>
    </row>
    <row r="37" spans="1:12" ht="12.75" customHeight="1">
      <c r="A37" s="125"/>
      <c r="B37" s="118">
        <f>'Tax Invoice'!D33</f>
        <v>2</v>
      </c>
      <c r="C37" s="10" t="s">
        <v>732</v>
      </c>
      <c r="D37" s="10" t="s">
        <v>732</v>
      </c>
      <c r="E37" s="129" t="s">
        <v>728</v>
      </c>
      <c r="F37" s="147" t="s">
        <v>279</v>
      </c>
      <c r="G37" s="148"/>
      <c r="H37" s="11" t="s">
        <v>733</v>
      </c>
      <c r="I37" s="14">
        <f t="shared" si="0"/>
        <v>2.06</v>
      </c>
      <c r="J37" s="14">
        <v>2.06</v>
      </c>
      <c r="K37" s="120">
        <f t="shared" si="1"/>
        <v>4.12</v>
      </c>
      <c r="L37" s="126"/>
    </row>
    <row r="38" spans="1:12" ht="12.75" customHeight="1">
      <c r="A38" s="125"/>
      <c r="B38" s="118">
        <f>'Tax Invoice'!D34</f>
        <v>1</v>
      </c>
      <c r="C38" s="10" t="s">
        <v>732</v>
      </c>
      <c r="D38" s="10" t="s">
        <v>732</v>
      </c>
      <c r="E38" s="129" t="s">
        <v>728</v>
      </c>
      <c r="F38" s="147" t="s">
        <v>278</v>
      </c>
      <c r="G38" s="148"/>
      <c r="H38" s="11" t="s">
        <v>733</v>
      </c>
      <c r="I38" s="14">
        <f t="shared" si="0"/>
        <v>2.06</v>
      </c>
      <c r="J38" s="14">
        <v>2.06</v>
      </c>
      <c r="K38" s="120">
        <f t="shared" si="1"/>
        <v>2.06</v>
      </c>
      <c r="L38" s="126"/>
    </row>
    <row r="39" spans="1:12" ht="12.75" customHeight="1">
      <c r="A39" s="125"/>
      <c r="B39" s="118">
        <f>'Tax Invoice'!D35</f>
        <v>2</v>
      </c>
      <c r="C39" s="10" t="s">
        <v>732</v>
      </c>
      <c r="D39" s="10" t="s">
        <v>732</v>
      </c>
      <c r="E39" s="129" t="s">
        <v>28</v>
      </c>
      <c r="F39" s="147" t="s">
        <v>279</v>
      </c>
      <c r="G39" s="148"/>
      <c r="H39" s="11" t="s">
        <v>733</v>
      </c>
      <c r="I39" s="14">
        <f t="shared" si="0"/>
        <v>2.06</v>
      </c>
      <c r="J39" s="14">
        <v>2.06</v>
      </c>
      <c r="K39" s="120">
        <f t="shared" si="1"/>
        <v>4.12</v>
      </c>
      <c r="L39" s="126"/>
    </row>
    <row r="40" spans="1:12" ht="12.75" customHeight="1">
      <c r="A40" s="125"/>
      <c r="B40" s="118">
        <f>'Tax Invoice'!D36</f>
        <v>1</v>
      </c>
      <c r="C40" s="10" t="s">
        <v>732</v>
      </c>
      <c r="D40" s="10" t="s">
        <v>732</v>
      </c>
      <c r="E40" s="129" t="s">
        <v>30</v>
      </c>
      <c r="F40" s="147" t="s">
        <v>278</v>
      </c>
      <c r="G40" s="148"/>
      <c r="H40" s="11" t="s">
        <v>733</v>
      </c>
      <c r="I40" s="14">
        <f t="shared" si="0"/>
        <v>2.06</v>
      </c>
      <c r="J40" s="14">
        <v>2.06</v>
      </c>
      <c r="K40" s="120">
        <f t="shared" si="1"/>
        <v>2.06</v>
      </c>
      <c r="L40" s="126"/>
    </row>
    <row r="41" spans="1:12" ht="12.75" customHeight="1">
      <c r="A41" s="125"/>
      <c r="B41" s="118">
        <f>'Tax Invoice'!D37</f>
        <v>3</v>
      </c>
      <c r="C41" s="10" t="s">
        <v>479</v>
      </c>
      <c r="D41" s="10" t="s">
        <v>479</v>
      </c>
      <c r="E41" s="129" t="s">
        <v>728</v>
      </c>
      <c r="F41" s="147" t="s">
        <v>279</v>
      </c>
      <c r="G41" s="148"/>
      <c r="H41" s="11" t="s">
        <v>481</v>
      </c>
      <c r="I41" s="14">
        <f t="shared" si="0"/>
        <v>2.21</v>
      </c>
      <c r="J41" s="14">
        <v>2.21</v>
      </c>
      <c r="K41" s="120">
        <f t="shared" si="1"/>
        <v>6.63</v>
      </c>
      <c r="L41" s="126"/>
    </row>
    <row r="42" spans="1:12" ht="12.75" customHeight="1">
      <c r="A42" s="125"/>
      <c r="B42" s="118">
        <f>'Tax Invoice'!D38</f>
        <v>1</v>
      </c>
      <c r="C42" s="10" t="s">
        <v>479</v>
      </c>
      <c r="D42" s="10" t="s">
        <v>479</v>
      </c>
      <c r="E42" s="129" t="s">
        <v>728</v>
      </c>
      <c r="F42" s="147" t="s">
        <v>278</v>
      </c>
      <c r="G42" s="148"/>
      <c r="H42" s="11" t="s">
        <v>481</v>
      </c>
      <c r="I42" s="14">
        <f t="shared" si="0"/>
        <v>2.21</v>
      </c>
      <c r="J42" s="14">
        <v>2.21</v>
      </c>
      <c r="K42" s="120">
        <f t="shared" si="1"/>
        <v>2.21</v>
      </c>
      <c r="L42" s="126"/>
    </row>
    <row r="43" spans="1:12" ht="60" customHeight="1">
      <c r="A43" s="125"/>
      <c r="B43" s="119">
        <f>'Tax Invoice'!D39</f>
        <v>1</v>
      </c>
      <c r="C43" s="12" t="s">
        <v>734</v>
      </c>
      <c r="D43" s="12" t="s">
        <v>737</v>
      </c>
      <c r="E43" s="130" t="s">
        <v>213</v>
      </c>
      <c r="F43" s="157" t="s">
        <v>735</v>
      </c>
      <c r="G43" s="158"/>
      <c r="H43" s="13" t="s">
        <v>736</v>
      </c>
      <c r="I43" s="15">
        <f t="shared" si="0"/>
        <v>28.29</v>
      </c>
      <c r="J43" s="15">
        <v>28.29</v>
      </c>
      <c r="K43" s="121">
        <f t="shared" si="1"/>
        <v>28.29</v>
      </c>
      <c r="L43" s="126"/>
    </row>
    <row r="44" spans="1:12" ht="12.75" customHeight="1">
      <c r="A44" s="125"/>
      <c r="B44" s="137"/>
      <c r="C44" s="137"/>
      <c r="D44" s="137"/>
      <c r="E44" s="137"/>
      <c r="F44" s="137"/>
      <c r="G44" s="137"/>
      <c r="H44" s="137"/>
      <c r="I44" s="138" t="s">
        <v>261</v>
      </c>
      <c r="J44" s="138" t="s">
        <v>261</v>
      </c>
      <c r="K44" s="139">
        <f>SUM(K22:K43)</f>
        <v>157.9</v>
      </c>
      <c r="L44" s="126"/>
    </row>
    <row r="45" spans="1:12" ht="12.75" customHeight="1">
      <c r="A45" s="125"/>
      <c r="B45" s="137"/>
      <c r="C45" s="137"/>
      <c r="D45" s="137"/>
      <c r="E45" s="137"/>
      <c r="F45" s="137"/>
      <c r="G45" s="137"/>
      <c r="H45" s="137"/>
      <c r="I45" s="138" t="s">
        <v>190</v>
      </c>
      <c r="J45" s="138" t="s">
        <v>190</v>
      </c>
      <c r="K45" s="139">
        <f>Invoice!J45</f>
        <v>0</v>
      </c>
      <c r="L45" s="126"/>
    </row>
    <row r="46" spans="1:12" ht="12.75" customHeight="1" outlineLevel="1">
      <c r="A46" s="125"/>
      <c r="B46" s="137"/>
      <c r="C46" s="137"/>
      <c r="D46" s="137"/>
      <c r="E46" s="137"/>
      <c r="F46" s="137"/>
      <c r="G46" s="137"/>
      <c r="H46" s="137"/>
      <c r="I46" s="138" t="s">
        <v>191</v>
      </c>
      <c r="J46" s="138" t="s">
        <v>191</v>
      </c>
      <c r="K46" s="139" t="e">
        <f>Invoice!#REF!</f>
        <v>#REF!</v>
      </c>
      <c r="L46" s="126"/>
    </row>
    <row r="47" spans="1:12" ht="12.75" customHeight="1">
      <c r="A47" s="125"/>
      <c r="B47" s="137"/>
      <c r="C47" s="137"/>
      <c r="D47" s="137"/>
      <c r="E47" s="137"/>
      <c r="F47" s="137"/>
      <c r="G47" s="137"/>
      <c r="H47" s="137"/>
      <c r="I47" s="138" t="s">
        <v>263</v>
      </c>
      <c r="J47" s="138" t="s">
        <v>263</v>
      </c>
      <c r="K47" s="139" t="e">
        <f>SUM(K44:K46)</f>
        <v>#REF!</v>
      </c>
      <c r="L47" s="126"/>
    </row>
    <row r="48" spans="1:12" ht="12.75" customHeight="1">
      <c r="A48" s="6"/>
      <c r="B48" s="7"/>
      <c r="C48" s="7"/>
      <c r="D48" s="7"/>
      <c r="E48" s="7"/>
      <c r="F48" s="7"/>
      <c r="G48" s="7"/>
      <c r="H48" s="7" t="s">
        <v>738</v>
      </c>
      <c r="I48" s="7"/>
      <c r="J48" s="7"/>
      <c r="K48" s="7"/>
      <c r="L48" s="8"/>
    </row>
  </sheetData>
  <mergeCells count="26">
    <mergeCell ref="F42:G42"/>
    <mergeCell ref="F43:G43"/>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188B-1C14-432A-BA68-9A48F5BF1E72}">
  <sheetPr codeName="shShippingInvoice1">
    <tabColor rgb="FFFF0000"/>
  </sheetPr>
  <dimension ref="A1:O2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v>
      </c>
      <c r="O1" t="s">
        <v>187</v>
      </c>
    </row>
    <row r="2" spans="1:15" ht="15.75" customHeight="1">
      <c r="A2" s="125"/>
      <c r="B2" s="135" t="s">
        <v>139</v>
      </c>
      <c r="C2" s="131"/>
      <c r="D2" s="131"/>
      <c r="E2" s="131"/>
      <c r="F2" s="131"/>
      <c r="G2" s="131"/>
      <c r="H2" s="131"/>
      <c r="I2" s="131"/>
      <c r="J2" s="131"/>
      <c r="K2" s="136" t="s">
        <v>145</v>
      </c>
      <c r="L2" s="126"/>
      <c r="N2">
        <v>157.9</v>
      </c>
      <c r="O2" t="s">
        <v>188</v>
      </c>
    </row>
    <row r="3" spans="1:15" ht="12.75" customHeight="1">
      <c r="A3" s="125"/>
      <c r="B3" s="132" t="s">
        <v>140</v>
      </c>
      <c r="C3" s="131"/>
      <c r="D3" s="131"/>
      <c r="E3" s="131"/>
      <c r="F3" s="131"/>
      <c r="G3" s="131"/>
      <c r="H3" s="131"/>
      <c r="I3" s="131"/>
      <c r="J3" s="131"/>
      <c r="K3" s="131"/>
      <c r="L3" s="126"/>
      <c r="N3">
        <v>157.9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hidden="1"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51461</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51">
        <f>Invoice!J14</f>
        <v>45188</v>
      </c>
      <c r="L14" s="126"/>
    </row>
    <row r="15" spans="1:15" ht="15" customHeight="1">
      <c r="A15" s="125"/>
      <c r="B15" s="6" t="s">
        <v>11</v>
      </c>
      <c r="C15" s="7"/>
      <c r="D15" s="7"/>
      <c r="E15" s="7"/>
      <c r="F15" s="8"/>
      <c r="G15" s="127"/>
      <c r="H15" s="9"/>
      <c r="I15" s="131"/>
      <c r="J15" s="131"/>
      <c r="K15" s="152"/>
      <c r="L15" s="126"/>
    </row>
    <row r="16" spans="1:15" ht="15" customHeight="1">
      <c r="A16" s="125"/>
      <c r="B16" s="131"/>
      <c r="C16" s="131"/>
      <c r="D16" s="131"/>
      <c r="E16" s="131"/>
      <c r="F16" s="131"/>
      <c r="G16" s="131"/>
      <c r="H16" s="131"/>
      <c r="I16" s="134" t="s">
        <v>147</v>
      </c>
      <c r="J16" s="134" t="s">
        <v>147</v>
      </c>
      <c r="K16" s="140">
        <v>40027</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c r="A21" s="125"/>
      <c r="B21" s="116"/>
      <c r="C21" s="116"/>
      <c r="D21" s="116"/>
      <c r="E21" s="117"/>
      <c r="F21" s="155"/>
      <c r="G21" s="156"/>
      <c r="H21" s="141" t="s">
        <v>742</v>
      </c>
      <c r="I21" s="116"/>
      <c r="J21" s="116"/>
      <c r="K21" s="116"/>
      <c r="L21" s="126"/>
    </row>
    <row r="22" spans="1:12" ht="15.75" thickBot="1">
      <c r="A22" s="125"/>
      <c r="B22" s="144">
        <v>1</v>
      </c>
      <c r="C22" s="143" t="s">
        <v>744</v>
      </c>
      <c r="D22" s="130"/>
      <c r="E22" s="142" t="s">
        <v>745</v>
      </c>
      <c r="F22" s="159" t="s">
        <v>746</v>
      </c>
      <c r="G22" s="160"/>
      <c r="H22" s="143" t="s">
        <v>747</v>
      </c>
      <c r="I22" s="15">
        <v>10.01</v>
      </c>
      <c r="J22" s="15">
        <v>15</v>
      </c>
      <c r="K22" s="121">
        <f>I22*B22</f>
        <v>10.01</v>
      </c>
      <c r="L22" s="126"/>
    </row>
    <row r="23" spans="1:12" ht="24" customHeight="1" thickBot="1">
      <c r="A23" s="125"/>
      <c r="B23" s="161" t="s">
        <v>748</v>
      </c>
      <c r="C23" s="162"/>
      <c r="D23" s="162"/>
      <c r="E23" s="162"/>
      <c r="F23" s="162"/>
      <c r="G23" s="162"/>
      <c r="H23" s="162"/>
      <c r="I23" s="162"/>
      <c r="J23" s="162"/>
      <c r="K23" s="163"/>
      <c r="L23" s="126"/>
    </row>
    <row r="24" spans="1:12">
      <c r="A24" s="125"/>
      <c r="B24" s="137"/>
      <c r="C24" s="137"/>
      <c r="D24" s="137"/>
      <c r="E24" s="137"/>
      <c r="F24" s="137"/>
      <c r="G24" s="137"/>
      <c r="H24" s="137"/>
      <c r="I24" s="138" t="s">
        <v>263</v>
      </c>
      <c r="J24" s="138" t="s">
        <v>261</v>
      </c>
      <c r="K24" s="145">
        <f>K22</f>
        <v>10.01</v>
      </c>
      <c r="L24" s="126"/>
    </row>
    <row r="25" spans="1:12" ht="27" customHeight="1">
      <c r="A25" s="125"/>
      <c r="B25" s="165" t="s">
        <v>749</v>
      </c>
      <c r="C25" s="165"/>
      <c r="D25" s="165"/>
      <c r="E25" s="165"/>
      <c r="F25" s="165"/>
      <c r="G25" s="165"/>
      <c r="H25" s="165"/>
      <c r="I25" s="165"/>
      <c r="J25" s="165"/>
      <c r="K25" s="165"/>
      <c r="L25" s="126"/>
    </row>
    <row r="26" spans="1:12">
      <c r="A26" s="6"/>
      <c r="B26" s="164" t="s">
        <v>750</v>
      </c>
      <c r="C26" s="164"/>
      <c r="D26" s="164"/>
      <c r="E26" s="164"/>
      <c r="F26" s="164"/>
      <c r="G26" s="164"/>
      <c r="H26" s="164"/>
      <c r="I26" s="164"/>
      <c r="J26" s="164"/>
      <c r="K26" s="164"/>
      <c r="L26" s="8"/>
    </row>
  </sheetData>
  <mergeCells count="8">
    <mergeCell ref="F22:G22"/>
    <mergeCell ref="B23:K23"/>
    <mergeCell ref="B26:K26"/>
    <mergeCell ref="B25:K25"/>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157.9</v>
      </c>
      <c r="O2" s="21" t="s">
        <v>265</v>
      </c>
    </row>
    <row r="3" spans="1:15" s="21" customFormat="1" ht="15" customHeight="1" thickBot="1">
      <c r="A3" s="22" t="s">
        <v>156</v>
      </c>
      <c r="G3" s="28">
        <v>45188</v>
      </c>
      <c r="H3" s="29"/>
      <c r="N3" s="21">
        <v>157.9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Michele Fenu</v>
      </c>
      <c r="B10" s="37"/>
      <c r="C10" s="37"/>
      <c r="D10" s="37"/>
      <c r="F10" s="38" t="str">
        <f>'Copy paste to Here'!B10</f>
        <v>Michele Fenu</v>
      </c>
      <c r="G10" s="39"/>
      <c r="H10" s="40"/>
      <c r="K10" s="106" t="s">
        <v>282</v>
      </c>
      <c r="L10" s="35" t="s">
        <v>282</v>
      </c>
      <c r="M10" s="21">
        <v>1</v>
      </c>
    </row>
    <row r="11" spans="1:15" s="21" customFormat="1" ht="15.75" thickBot="1">
      <c r="A11" s="41" t="str">
        <f>'Copy paste to Here'!G11</f>
        <v>Via dei Platani 14</v>
      </c>
      <c r="B11" s="42"/>
      <c r="C11" s="42"/>
      <c r="D11" s="42"/>
      <c r="F11" s="43" t="str">
        <f>'Copy paste to Here'!B11</f>
        <v>Via dei Platani 14</v>
      </c>
      <c r="G11" s="44"/>
      <c r="H11" s="45"/>
      <c r="K11" s="104" t="s">
        <v>163</v>
      </c>
      <c r="L11" s="46" t="s">
        <v>164</v>
      </c>
      <c r="M11" s="21">
        <f>VLOOKUP(G3,[1]Sheet1!$A$9:$I$7290,2,FALSE)</f>
        <v>35.54</v>
      </c>
    </row>
    <row r="12" spans="1:15" s="21" customFormat="1" ht="15.75" thickBot="1">
      <c r="A12" s="41" t="str">
        <f>'Copy paste to Here'!G12</f>
        <v>20090 Buccinasco, MI</v>
      </c>
      <c r="B12" s="42"/>
      <c r="C12" s="42"/>
      <c r="D12" s="42"/>
      <c r="E12" s="88"/>
      <c r="F12" s="43" t="str">
        <f>'Copy paste to Here'!B12</f>
        <v>20090 Buccinasco, MI</v>
      </c>
      <c r="G12" s="44"/>
      <c r="H12" s="45"/>
      <c r="K12" s="104" t="s">
        <v>165</v>
      </c>
      <c r="L12" s="46" t="s">
        <v>138</v>
      </c>
      <c r="M12" s="21">
        <f>VLOOKUP(G3,[1]Sheet1!$A$9:$I$7290,3,FALSE)</f>
        <v>37.78</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VLOOKUP(G3,[1]Sheet1!$A$9:$I$7290,4,FALSE)</f>
        <v>43.77</v>
      </c>
    </row>
    <row r="14" spans="1:15" s="21" customFormat="1" ht="15.75" thickBot="1">
      <c r="A14" s="41" t="str">
        <f>'Copy paste to Here'!G14</f>
        <v xml:space="preserve"> </v>
      </c>
      <c r="B14" s="42"/>
      <c r="C14" s="42"/>
      <c r="D14" s="42"/>
      <c r="E14" s="122">
        <f>VLOOKUP(J9,$L$10:$M$17,2,FALSE)</f>
        <v>37.78</v>
      </c>
      <c r="F14" s="43">
        <f>'Copy paste to Here'!B14</f>
        <v>0</v>
      </c>
      <c r="G14" s="44"/>
      <c r="H14" s="45"/>
      <c r="K14" s="104" t="s">
        <v>168</v>
      </c>
      <c r="L14" s="46" t="s">
        <v>169</v>
      </c>
      <c r="M14" s="21">
        <f>VLOOKUP(G3,[1]Sheet1!$A$9:$I$7290,5,FALSE)</f>
        <v>22.49</v>
      </c>
    </row>
    <row r="15" spans="1:15" s="21" customFormat="1" ht="15.75" thickBot="1">
      <c r="A15" s="47"/>
      <c r="F15" s="48" t="str">
        <f>'Copy paste to Here'!B15</f>
        <v xml:space="preserve"> </v>
      </c>
      <c r="G15" s="49"/>
      <c r="H15" s="50"/>
      <c r="K15" s="105" t="s">
        <v>170</v>
      </c>
      <c r="L15" s="51" t="s">
        <v>171</v>
      </c>
      <c r="M15" s="21">
        <f>VLOOKUP(G3,[1]Sheet1!$A$9:$I$7290,6,FALSE)</f>
        <v>26.18</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Anodized surgical steel nipple or tongue barbell, 14g (1.6mm) with two 5mm balls &amp; Length: 14mm  &amp;  Color: Black</v>
      </c>
      <c r="B18" s="57" t="str">
        <f>'Copy paste to Here'!C22</f>
        <v>BBTB5</v>
      </c>
      <c r="C18" s="57" t="s">
        <v>723</v>
      </c>
      <c r="D18" s="58">
        <f>Invoice!B22</f>
        <v>3</v>
      </c>
      <c r="E18" s="59">
        <f>'Shipping Invoice'!J22*$N$1</f>
        <v>0.68</v>
      </c>
      <c r="F18" s="59">
        <f>D18*E18</f>
        <v>2.04</v>
      </c>
      <c r="G18" s="60">
        <f>E18*$E$14</f>
        <v>25.690400000000004</v>
      </c>
      <c r="H18" s="61">
        <f>D18*G18</f>
        <v>77.071200000000005</v>
      </c>
    </row>
    <row r="19" spans="1:13" s="62" customFormat="1" ht="24">
      <c r="A19" s="123" t="str">
        <f>IF((LEN('Copy paste to Here'!G23))&gt;5,((CONCATENATE('Copy paste to Here'!G23," &amp; ",'Copy paste to Here'!D23,"  &amp;  ",'Copy paste to Here'!E23))),"Empty Cell")</f>
        <v xml:space="preserve">Bulk body jewelry: 100 pcs. assortment of surgical steel labrets,16g (1.2mm) with 3mm ball &amp; Length: 8mm  &amp;  </v>
      </c>
      <c r="B19" s="57" t="str">
        <f>'Copy paste to Here'!C23</f>
        <v>BLK03A</v>
      </c>
      <c r="C19" s="57" t="s">
        <v>725</v>
      </c>
      <c r="D19" s="58">
        <f>Invoice!B23</f>
        <v>3</v>
      </c>
      <c r="E19" s="59">
        <f>'Shipping Invoice'!J23*$N$1</f>
        <v>15.75</v>
      </c>
      <c r="F19" s="59">
        <f t="shared" ref="F19:F82" si="0">D19*E19</f>
        <v>47.25</v>
      </c>
      <c r="G19" s="60">
        <f t="shared" ref="G19:G82" si="1">E19*$E$14</f>
        <v>595.03499999999997</v>
      </c>
      <c r="H19" s="63">
        <f t="shared" ref="H19:H82" si="2">D19*G19</f>
        <v>1785.105</v>
      </c>
    </row>
    <row r="20" spans="1:13" s="62" customFormat="1" ht="24">
      <c r="A20" s="56" t="str">
        <f>IF((LEN('Copy paste to Here'!G24))&gt;5,((CONCATENATE('Copy paste to Here'!G24," &amp; ",'Copy paste to Here'!D24,"  &amp;  ",'Copy paste to Here'!E24))),"Empty Cell")</f>
        <v xml:space="preserve">High polished surgical steel hinged segment ring, 18g (1.0mm) &amp; Length: 5mm  &amp;  </v>
      </c>
      <c r="B20" s="57" t="str">
        <f>'Copy paste to Here'!C24</f>
        <v>SEGH18</v>
      </c>
      <c r="C20" s="57" t="s">
        <v>727</v>
      </c>
      <c r="D20" s="58">
        <f>Invoice!B24</f>
        <v>2</v>
      </c>
      <c r="E20" s="59">
        <f>'Shipping Invoice'!J24*$N$1</f>
        <v>1.66</v>
      </c>
      <c r="F20" s="59">
        <f t="shared" si="0"/>
        <v>3.32</v>
      </c>
      <c r="G20" s="60">
        <f t="shared" si="1"/>
        <v>62.714799999999997</v>
      </c>
      <c r="H20" s="63">
        <f t="shared" si="2"/>
        <v>125.42959999999999</v>
      </c>
    </row>
    <row r="21" spans="1:13" s="62" customFormat="1" ht="24">
      <c r="A21" s="56" t="str">
        <f>IF((LEN('Copy paste to Here'!G25))&gt;5,((CONCATENATE('Copy paste to Here'!G25," &amp; ",'Copy paste to Here'!D25,"  &amp;  ",'Copy paste to Here'!E25))),"Empty Cell")</f>
        <v xml:space="preserve">High polished surgical steel hinged segment ring, 18g (1.0mm) &amp; Length: 6mm  &amp;  </v>
      </c>
      <c r="B21" s="57" t="str">
        <f>'Copy paste to Here'!C25</f>
        <v>SEGH18</v>
      </c>
      <c r="C21" s="57" t="s">
        <v>727</v>
      </c>
      <c r="D21" s="58">
        <f>Invoice!B25</f>
        <v>1</v>
      </c>
      <c r="E21" s="59">
        <f>'Shipping Invoice'!J25*$N$1</f>
        <v>1.66</v>
      </c>
      <c r="F21" s="59">
        <f t="shared" si="0"/>
        <v>1.66</v>
      </c>
      <c r="G21" s="60">
        <f t="shared" si="1"/>
        <v>62.714799999999997</v>
      </c>
      <c r="H21" s="63">
        <f t="shared" si="2"/>
        <v>62.714799999999997</v>
      </c>
    </row>
    <row r="22" spans="1:13" s="62" customFormat="1" ht="24">
      <c r="A22" s="56" t="str">
        <f>IF((LEN('Copy paste to Here'!G26))&gt;5,((CONCATENATE('Copy paste to Here'!G26," &amp; ",'Copy paste to Here'!D26,"  &amp;  ",'Copy paste to Here'!E26))),"Empty Cell")</f>
        <v xml:space="preserve">High polished surgical steel hinged segment ring, 18g (1.0mm) &amp; Length: 7mm  &amp;  </v>
      </c>
      <c r="B22" s="57" t="str">
        <f>'Copy paste to Here'!C26</f>
        <v>SEGH18</v>
      </c>
      <c r="C22" s="57" t="s">
        <v>727</v>
      </c>
      <c r="D22" s="58">
        <f>Invoice!B26</f>
        <v>3</v>
      </c>
      <c r="E22" s="59">
        <f>'Shipping Invoice'!J26*$N$1</f>
        <v>1.66</v>
      </c>
      <c r="F22" s="59">
        <f t="shared" si="0"/>
        <v>4.9799999999999995</v>
      </c>
      <c r="G22" s="60">
        <f t="shared" si="1"/>
        <v>62.714799999999997</v>
      </c>
      <c r="H22" s="63">
        <f t="shared" si="2"/>
        <v>188.14439999999999</v>
      </c>
    </row>
    <row r="23" spans="1:13" s="62" customFormat="1" ht="24">
      <c r="A23" s="56" t="str">
        <f>IF((LEN('Copy paste to Here'!G27))&gt;5,((CONCATENATE('Copy paste to Here'!G27," &amp; ",'Copy paste to Here'!D27,"  &amp;  ",'Copy paste to Here'!E27))),"Empty Cell")</f>
        <v xml:space="preserve">High polished surgical steel hinged segment ring, 18g (1.0mm) &amp; Length: 8mm  &amp;  </v>
      </c>
      <c r="B23" s="57" t="str">
        <f>'Copy paste to Here'!C27</f>
        <v>SEGH18</v>
      </c>
      <c r="C23" s="57" t="s">
        <v>727</v>
      </c>
      <c r="D23" s="58">
        <f>Invoice!B27</f>
        <v>3</v>
      </c>
      <c r="E23" s="59">
        <f>'Shipping Invoice'!J27*$N$1</f>
        <v>1.66</v>
      </c>
      <c r="F23" s="59">
        <f t="shared" si="0"/>
        <v>4.9799999999999995</v>
      </c>
      <c r="G23" s="60">
        <f t="shared" si="1"/>
        <v>62.714799999999997</v>
      </c>
      <c r="H23" s="63">
        <f t="shared" si="2"/>
        <v>188.14439999999999</v>
      </c>
    </row>
    <row r="24" spans="1:13" s="62" customFormat="1" ht="24">
      <c r="A24" s="56" t="str">
        <f>IF((LEN('Copy paste to Here'!G28))&gt;5,((CONCATENATE('Copy paste to Here'!G28," &amp; ",'Copy paste to Here'!D28,"  &amp;  ",'Copy paste to Here'!E28))),"Empty Cell")</f>
        <v xml:space="preserve">High polished surgical steel hinged segment ring, 18g (1.0mm) &amp; Length: 9mm  &amp;  </v>
      </c>
      <c r="B24" s="57" t="str">
        <f>'Copy paste to Here'!C28</f>
        <v>SEGH18</v>
      </c>
      <c r="C24" s="57" t="s">
        <v>727</v>
      </c>
      <c r="D24" s="58">
        <f>Invoice!B28</f>
        <v>2</v>
      </c>
      <c r="E24" s="59">
        <f>'Shipping Invoice'!J28*$N$1</f>
        <v>1.66</v>
      </c>
      <c r="F24" s="59">
        <f t="shared" si="0"/>
        <v>3.32</v>
      </c>
      <c r="G24" s="60">
        <f t="shared" si="1"/>
        <v>62.714799999999997</v>
      </c>
      <c r="H24" s="63">
        <f t="shared" si="2"/>
        <v>125.42959999999999</v>
      </c>
    </row>
    <row r="25" spans="1:13" s="62" customFormat="1" ht="24">
      <c r="A25" s="56" t="str">
        <f>IF((LEN('Copy paste to Here'!G29))&gt;5,((CONCATENATE('Copy paste to Here'!G29," &amp; ",'Copy paste to Here'!D29,"  &amp;  ",'Copy paste to Here'!E29))),"Empty Cell")</f>
        <v xml:space="preserve">High polished surgical steel hinged segment ring, 18g (1.0mm) &amp; Length: 10mm  &amp;  </v>
      </c>
      <c r="B25" s="57" t="str">
        <f>'Copy paste to Here'!C29</f>
        <v>SEGH18</v>
      </c>
      <c r="C25" s="57" t="s">
        <v>727</v>
      </c>
      <c r="D25" s="58">
        <f>Invoice!B29</f>
        <v>4</v>
      </c>
      <c r="E25" s="59">
        <f>'Shipping Invoice'!J29*$N$1</f>
        <v>1.66</v>
      </c>
      <c r="F25" s="59">
        <f t="shared" si="0"/>
        <v>6.64</v>
      </c>
      <c r="G25" s="60">
        <f t="shared" si="1"/>
        <v>62.714799999999997</v>
      </c>
      <c r="H25" s="63">
        <f t="shared" si="2"/>
        <v>250.85919999999999</v>
      </c>
    </row>
    <row r="26" spans="1:13" s="62" customFormat="1" ht="24">
      <c r="A26" s="56" t="str">
        <f>IF((LEN('Copy paste to Here'!G30))&gt;5,((CONCATENATE('Copy paste to Here'!G30," &amp; ",'Copy paste to Here'!D30,"  &amp;  ",'Copy paste to Here'!E30))),"Empty Cell")</f>
        <v xml:space="preserve">High polished surgical steel hinged segment ring, 18g (1.0mm) &amp; Length: 12mm  &amp;  </v>
      </c>
      <c r="B26" s="57" t="str">
        <f>'Copy paste to Here'!C30</f>
        <v>SEGH18</v>
      </c>
      <c r="C26" s="57" t="s">
        <v>727</v>
      </c>
      <c r="D26" s="58">
        <f>Invoice!B30</f>
        <v>2</v>
      </c>
      <c r="E26" s="59">
        <f>'Shipping Invoice'!J30*$N$1</f>
        <v>1.66</v>
      </c>
      <c r="F26" s="59">
        <f t="shared" si="0"/>
        <v>3.32</v>
      </c>
      <c r="G26" s="60">
        <f t="shared" si="1"/>
        <v>62.714799999999997</v>
      </c>
      <c r="H26" s="63">
        <f t="shared" si="2"/>
        <v>125.42959999999999</v>
      </c>
    </row>
    <row r="27" spans="1:13" s="62" customFormat="1" ht="24">
      <c r="A27" s="56" t="str">
        <f>IF((LEN('Copy paste to Here'!G31))&gt;5,((CONCATENATE('Copy paste to Here'!G31," &amp; ",'Copy paste to Here'!D31,"  &amp;  ",'Copy paste to Here'!E31))),"Empty Cell")</f>
        <v xml:space="preserve">High polished surgical steel hinged segment ring, 20g (0.8mm) &amp; Length: 5mm  &amp;  </v>
      </c>
      <c r="B27" s="57" t="str">
        <f>'Copy paste to Here'!C31</f>
        <v>SEGH20</v>
      </c>
      <c r="C27" s="57" t="s">
        <v>730</v>
      </c>
      <c r="D27" s="58">
        <f>Invoice!B31</f>
        <v>1</v>
      </c>
      <c r="E27" s="59">
        <f>'Shipping Invoice'!J31*$N$1</f>
        <v>2.06</v>
      </c>
      <c r="F27" s="59">
        <f t="shared" si="0"/>
        <v>2.06</v>
      </c>
      <c r="G27" s="60">
        <f t="shared" si="1"/>
        <v>77.826800000000006</v>
      </c>
      <c r="H27" s="63">
        <f t="shared" si="2"/>
        <v>77.826800000000006</v>
      </c>
    </row>
    <row r="28" spans="1:13" s="62" customFormat="1" ht="24">
      <c r="A28" s="56" t="str">
        <f>IF((LEN('Copy paste to Here'!G32))&gt;5,((CONCATENATE('Copy paste to Here'!G32," &amp; ",'Copy paste to Here'!D32,"  &amp;  ",'Copy paste to Here'!E32))),"Empty Cell")</f>
        <v xml:space="preserve">High polished surgical steel hinged segment ring, 20g (0.8mm) &amp; Length: 6mm  &amp;  </v>
      </c>
      <c r="B28" s="57" t="str">
        <f>'Copy paste to Here'!C32</f>
        <v>SEGH20</v>
      </c>
      <c r="C28" s="57" t="s">
        <v>730</v>
      </c>
      <c r="D28" s="58">
        <f>Invoice!B32</f>
        <v>2</v>
      </c>
      <c r="E28" s="59">
        <f>'Shipping Invoice'!J32*$N$1</f>
        <v>2.06</v>
      </c>
      <c r="F28" s="59">
        <f t="shared" si="0"/>
        <v>4.12</v>
      </c>
      <c r="G28" s="60">
        <f t="shared" si="1"/>
        <v>77.826800000000006</v>
      </c>
      <c r="H28" s="63">
        <f t="shared" si="2"/>
        <v>155.65360000000001</v>
      </c>
    </row>
    <row r="29" spans="1:13" s="62" customFormat="1" ht="24">
      <c r="A29" s="56" t="str">
        <f>IF((LEN('Copy paste to Here'!G33))&gt;5,((CONCATENATE('Copy paste to Here'!G33," &amp; ",'Copy paste to Here'!D33,"  &amp;  ",'Copy paste to Here'!E33))),"Empty Cell")</f>
        <v xml:space="preserve">High polished surgical steel hinged segment ring, 20g (0.8mm) &amp; Length: 7mm  &amp;  </v>
      </c>
      <c r="B29" s="57" t="str">
        <f>'Copy paste to Here'!C33</f>
        <v>SEGH20</v>
      </c>
      <c r="C29" s="57" t="s">
        <v>730</v>
      </c>
      <c r="D29" s="58">
        <f>Invoice!B33</f>
        <v>6</v>
      </c>
      <c r="E29" s="59">
        <f>'Shipping Invoice'!J33*$N$1</f>
        <v>2.06</v>
      </c>
      <c r="F29" s="59">
        <f t="shared" si="0"/>
        <v>12.36</v>
      </c>
      <c r="G29" s="60">
        <f t="shared" si="1"/>
        <v>77.826800000000006</v>
      </c>
      <c r="H29" s="63">
        <f t="shared" si="2"/>
        <v>466.96080000000006</v>
      </c>
    </row>
    <row r="30" spans="1:13" s="62" customFormat="1" ht="24">
      <c r="A30" s="56" t="str">
        <f>IF((LEN('Copy paste to Here'!G34))&gt;5,((CONCATENATE('Copy paste to Here'!G34," &amp; ",'Copy paste to Here'!D34,"  &amp;  ",'Copy paste to Here'!E34))),"Empty Cell")</f>
        <v xml:space="preserve">High polished surgical steel hinged segment ring, 20g (0.8mm) &amp; Length: 8mm  &amp;  </v>
      </c>
      <c r="B30" s="57" t="str">
        <f>'Copy paste to Here'!C34</f>
        <v>SEGH20</v>
      </c>
      <c r="C30" s="57" t="s">
        <v>730</v>
      </c>
      <c r="D30" s="58">
        <f>Invoice!B34</f>
        <v>3</v>
      </c>
      <c r="E30" s="59">
        <f>'Shipping Invoice'!J34*$N$1</f>
        <v>2.06</v>
      </c>
      <c r="F30" s="59">
        <f t="shared" si="0"/>
        <v>6.18</v>
      </c>
      <c r="G30" s="60">
        <f t="shared" si="1"/>
        <v>77.826800000000006</v>
      </c>
      <c r="H30" s="63">
        <f t="shared" si="2"/>
        <v>233.48040000000003</v>
      </c>
    </row>
    <row r="31" spans="1:13" s="62" customFormat="1" ht="24">
      <c r="A31" s="56" t="str">
        <f>IF((LEN('Copy paste to Here'!G35))&gt;5,((CONCATENATE('Copy paste to Here'!G35," &amp; ",'Copy paste to Here'!D35,"  &amp;  ",'Copy paste to Here'!E35))),"Empty Cell")</f>
        <v xml:space="preserve">High polished surgical steel hinged segment ring, 20g (0.8mm) &amp; Length: 9mm  &amp;  </v>
      </c>
      <c r="B31" s="57" t="str">
        <f>'Copy paste to Here'!C35</f>
        <v>SEGH20</v>
      </c>
      <c r="C31" s="57" t="s">
        <v>730</v>
      </c>
      <c r="D31" s="58">
        <f>Invoice!B35</f>
        <v>2</v>
      </c>
      <c r="E31" s="59">
        <f>'Shipping Invoice'!J35*$N$1</f>
        <v>2.06</v>
      </c>
      <c r="F31" s="59">
        <f t="shared" si="0"/>
        <v>4.12</v>
      </c>
      <c r="G31" s="60">
        <f t="shared" si="1"/>
        <v>77.826800000000006</v>
      </c>
      <c r="H31" s="63">
        <f t="shared" si="2"/>
        <v>155.65360000000001</v>
      </c>
    </row>
    <row r="32" spans="1:13" s="62" customFormat="1" ht="24">
      <c r="A32" s="56" t="str">
        <f>IF((LEN('Copy paste to Here'!G36))&gt;5,((CONCATENATE('Copy paste to Here'!G36," &amp; ",'Copy paste to Here'!D36,"  &amp;  ",'Copy paste to Here'!E36))),"Empty Cell")</f>
        <v xml:space="preserve">High polished surgical steel hinged segment ring, 20g (0.8mm) &amp; Length: 10mm  &amp;  </v>
      </c>
      <c r="B32" s="57" t="str">
        <f>'Copy paste to Here'!C36</f>
        <v>SEGH20</v>
      </c>
      <c r="C32" s="57" t="s">
        <v>730</v>
      </c>
      <c r="D32" s="58">
        <f>Invoice!B36</f>
        <v>1</v>
      </c>
      <c r="E32" s="59">
        <f>'Shipping Invoice'!J36*$N$1</f>
        <v>2.06</v>
      </c>
      <c r="F32" s="59">
        <f t="shared" si="0"/>
        <v>2.06</v>
      </c>
      <c r="G32" s="60">
        <f t="shared" si="1"/>
        <v>77.826800000000006</v>
      </c>
      <c r="H32" s="63">
        <f t="shared" si="2"/>
        <v>77.826800000000006</v>
      </c>
    </row>
    <row r="33" spans="1:8" s="62" customFormat="1" ht="25.5">
      <c r="A33" s="56" t="str">
        <f>IF((LEN('Copy paste to Here'!G37))&gt;5,((CONCATENATE('Copy paste to Here'!G37," &amp; ",'Copy paste to Here'!D37,"  &amp;  ",'Copy paste to Here'!E37))),"Empty Cell")</f>
        <v>PVD plated surgical steel hinged segment ring, 18g (1.0mm)  &amp; Length: 5mm  &amp;  Color: Black</v>
      </c>
      <c r="B33" s="57" t="str">
        <f>'Copy paste to Here'!C37</f>
        <v>SEGHT18</v>
      </c>
      <c r="C33" s="57" t="s">
        <v>732</v>
      </c>
      <c r="D33" s="58">
        <f>Invoice!B37</f>
        <v>2</v>
      </c>
      <c r="E33" s="59">
        <f>'Shipping Invoice'!J37*$N$1</f>
        <v>2.06</v>
      </c>
      <c r="F33" s="59">
        <f t="shared" si="0"/>
        <v>4.12</v>
      </c>
      <c r="G33" s="60">
        <f t="shared" si="1"/>
        <v>77.826800000000006</v>
      </c>
      <c r="H33" s="63">
        <f t="shared" si="2"/>
        <v>155.65360000000001</v>
      </c>
    </row>
    <row r="34" spans="1:8" s="62" customFormat="1" ht="25.5">
      <c r="A34" s="56" t="str">
        <f>IF((LEN('Copy paste to Here'!G38))&gt;5,((CONCATENATE('Copy paste to Here'!G38," &amp; ",'Copy paste to Here'!D38,"  &amp;  ",'Copy paste to Here'!E38))),"Empty Cell")</f>
        <v>PVD plated surgical steel hinged segment ring, 18g (1.0mm)  &amp; Length: 5mm  &amp;  Color: Gold</v>
      </c>
      <c r="B34" s="57" t="str">
        <f>'Copy paste to Here'!C38</f>
        <v>SEGHT18</v>
      </c>
      <c r="C34" s="57" t="s">
        <v>732</v>
      </c>
      <c r="D34" s="58">
        <f>Invoice!B38</f>
        <v>1</v>
      </c>
      <c r="E34" s="59">
        <f>'Shipping Invoice'!J38*$N$1</f>
        <v>2.06</v>
      </c>
      <c r="F34" s="59">
        <f t="shared" si="0"/>
        <v>2.06</v>
      </c>
      <c r="G34" s="60">
        <f t="shared" si="1"/>
        <v>77.826800000000006</v>
      </c>
      <c r="H34" s="63">
        <f t="shared" si="2"/>
        <v>77.826800000000006</v>
      </c>
    </row>
    <row r="35" spans="1:8" s="62" customFormat="1" ht="25.5">
      <c r="A35" s="56" t="str">
        <f>IF((LEN('Copy paste to Here'!G39))&gt;5,((CONCATENATE('Copy paste to Here'!G39," &amp; ",'Copy paste to Here'!D39,"  &amp;  ",'Copy paste to Here'!E39))),"Empty Cell")</f>
        <v>PVD plated surgical steel hinged segment ring, 18g (1.0mm)  &amp; Length: 6mm  &amp;  Color: Black</v>
      </c>
      <c r="B35" s="57" t="str">
        <f>'Copy paste to Here'!C39</f>
        <v>SEGHT18</v>
      </c>
      <c r="C35" s="57" t="s">
        <v>732</v>
      </c>
      <c r="D35" s="58">
        <f>Invoice!B39</f>
        <v>2</v>
      </c>
      <c r="E35" s="59">
        <f>'Shipping Invoice'!J39*$N$1</f>
        <v>2.06</v>
      </c>
      <c r="F35" s="59">
        <f t="shared" si="0"/>
        <v>4.12</v>
      </c>
      <c r="G35" s="60">
        <f t="shared" si="1"/>
        <v>77.826800000000006</v>
      </c>
      <c r="H35" s="63">
        <f t="shared" si="2"/>
        <v>155.65360000000001</v>
      </c>
    </row>
    <row r="36" spans="1:8" s="62" customFormat="1" ht="25.5">
      <c r="A36" s="56" t="str">
        <f>IF((LEN('Copy paste to Here'!G40))&gt;5,((CONCATENATE('Copy paste to Here'!G40," &amp; ",'Copy paste to Here'!D40,"  &amp;  ",'Copy paste to Here'!E40))),"Empty Cell")</f>
        <v>PVD plated surgical steel hinged segment ring, 18g (1.0mm)  &amp; Length: 8mm  &amp;  Color: Gold</v>
      </c>
      <c r="B36" s="57" t="str">
        <f>'Copy paste to Here'!C40</f>
        <v>SEGHT18</v>
      </c>
      <c r="C36" s="57" t="s">
        <v>732</v>
      </c>
      <c r="D36" s="58">
        <f>Invoice!B40</f>
        <v>1</v>
      </c>
      <c r="E36" s="59">
        <f>'Shipping Invoice'!J40*$N$1</f>
        <v>2.06</v>
      </c>
      <c r="F36" s="59">
        <f t="shared" si="0"/>
        <v>2.06</v>
      </c>
      <c r="G36" s="60">
        <f t="shared" si="1"/>
        <v>77.826800000000006</v>
      </c>
      <c r="H36" s="63">
        <f t="shared" si="2"/>
        <v>77.826800000000006</v>
      </c>
    </row>
    <row r="37" spans="1:8" s="62" customFormat="1" ht="25.5">
      <c r="A37" s="56" t="str">
        <f>IF((LEN('Copy paste to Here'!G41))&gt;5,((CONCATENATE('Copy paste to Here'!G41," &amp; ",'Copy paste to Here'!D41,"  &amp;  ",'Copy paste to Here'!E41))),"Empty Cell")</f>
        <v>PVD plated surgical steel hinged segment ring, 20g (0.8mm) &amp; Length: 5mm  &amp;  Color: Black</v>
      </c>
      <c r="B37" s="57" t="str">
        <f>'Copy paste to Here'!C41</f>
        <v>SEGHT20</v>
      </c>
      <c r="C37" s="57" t="s">
        <v>479</v>
      </c>
      <c r="D37" s="58">
        <f>Invoice!B41</f>
        <v>3</v>
      </c>
      <c r="E37" s="59">
        <f>'Shipping Invoice'!J41*$N$1</f>
        <v>2.21</v>
      </c>
      <c r="F37" s="59">
        <f t="shared" si="0"/>
        <v>6.63</v>
      </c>
      <c r="G37" s="60">
        <f t="shared" si="1"/>
        <v>83.493800000000007</v>
      </c>
      <c r="H37" s="63">
        <f t="shared" si="2"/>
        <v>250.48140000000001</v>
      </c>
    </row>
    <row r="38" spans="1:8" s="62" customFormat="1" ht="25.5">
      <c r="A38" s="56" t="str">
        <f>IF((LEN('Copy paste to Here'!G42))&gt;5,((CONCATENATE('Copy paste to Here'!G42," &amp; ",'Copy paste to Here'!D42,"  &amp;  ",'Copy paste to Here'!E42))),"Empty Cell")</f>
        <v>PVD plated surgical steel hinged segment ring, 20g (0.8mm) &amp; Length: 5mm  &amp;  Color: Gold</v>
      </c>
      <c r="B38" s="57" t="str">
        <f>'Copy paste to Here'!C42</f>
        <v>SEGHT20</v>
      </c>
      <c r="C38" s="57" t="s">
        <v>479</v>
      </c>
      <c r="D38" s="58">
        <f>Invoice!B42</f>
        <v>1</v>
      </c>
      <c r="E38" s="59">
        <f>'Shipping Invoice'!J42*$N$1</f>
        <v>2.21</v>
      </c>
      <c r="F38" s="59">
        <f t="shared" si="0"/>
        <v>2.21</v>
      </c>
      <c r="G38" s="60">
        <f t="shared" si="1"/>
        <v>83.493800000000007</v>
      </c>
      <c r="H38" s="63">
        <f t="shared" si="2"/>
        <v>83.493800000000007</v>
      </c>
    </row>
    <row r="39" spans="1:8" s="62" customFormat="1" ht="60">
      <c r="A39" s="56" t="str">
        <f>IF((LEN('Copy paste to Here'!G43))&gt;5,((CONCATENATE('Copy paste to Here'!G43," &amp; ",'Copy paste to Here'!D43,"  &amp;  ",'Copy paste to Here'!E43))),"Empty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39" s="57" t="str">
        <f>'Copy paste to Here'!C43</f>
        <v>UBLK303</v>
      </c>
      <c r="C39" s="57" t="s">
        <v>737</v>
      </c>
      <c r="D39" s="58">
        <f>Invoice!B43</f>
        <v>1</v>
      </c>
      <c r="E39" s="59">
        <f>'Shipping Invoice'!J43*$N$1</f>
        <v>28.29</v>
      </c>
      <c r="F39" s="59">
        <f t="shared" si="0"/>
        <v>28.29</v>
      </c>
      <c r="G39" s="60">
        <f t="shared" si="1"/>
        <v>1068.7962</v>
      </c>
      <c r="H39" s="63">
        <f t="shared" si="2"/>
        <v>1068.7962</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157.9</v>
      </c>
      <c r="G1000" s="60"/>
      <c r="H1000" s="61">
        <f t="shared" ref="H1000:H1007" si="49">F1000*$E$14</f>
        <v>5965.4620000000004</v>
      </c>
    </row>
    <row r="1001" spans="1:8" s="62" customFormat="1">
      <c r="A1001" s="56" t="str">
        <f>Invoice!I45</f>
        <v>Free Shipping via DHL Offered to Customer:</v>
      </c>
      <c r="B1001" s="75"/>
      <c r="C1001" s="75"/>
      <c r="D1001" s="76"/>
      <c r="E1001" s="67"/>
      <c r="F1001" s="59">
        <f>Invoice!J45</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157.9</v>
      </c>
      <c r="G1003" s="60"/>
      <c r="H1003" s="61">
        <f t="shared" si="49"/>
        <v>5965.4620000000004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5965.4619999999986</v>
      </c>
    </row>
    <row r="1010" spans="1:8" s="21" customFormat="1">
      <c r="A1010" s="22"/>
      <c r="E1010" s="21" t="s">
        <v>182</v>
      </c>
      <c r="H1010" s="84">
        <f>(SUMIF($A$1000:$A$1008,"Total:",$H$1000:$H$1008))</f>
        <v>5965.4620000000004</v>
      </c>
    </row>
    <row r="1011" spans="1:8" s="21" customFormat="1">
      <c r="E1011" s="21" t="s">
        <v>183</v>
      </c>
      <c r="H1011" s="85">
        <f>H1013-H1012</f>
        <v>5575.2</v>
      </c>
    </row>
    <row r="1012" spans="1:8" s="21" customFormat="1">
      <c r="E1012" s="21" t="s">
        <v>184</v>
      </c>
      <c r="H1012" s="85">
        <f>ROUND((H1013*7)/107,2)</f>
        <v>390.26</v>
      </c>
    </row>
    <row r="1013" spans="1:8" s="21" customFormat="1">
      <c r="E1013" s="22" t="s">
        <v>185</v>
      </c>
      <c r="H1013" s="86">
        <f>ROUND((SUMIF($A$1000:$A$1008,"Total:",$H$1000:$H$1008)),2)</f>
        <v>5965.46</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
  <sheetViews>
    <sheetView workbookViewId="0">
      <selection activeCell="A5" sqref="A5"/>
    </sheetView>
  </sheetViews>
  <sheetFormatPr defaultRowHeight="15"/>
  <sheetData>
    <row r="1" spans="1:1">
      <c r="A1" s="2" t="s">
        <v>723</v>
      </c>
    </row>
    <row r="2" spans="1:1">
      <c r="A2" s="2" t="s">
        <v>725</v>
      </c>
    </row>
    <row r="3" spans="1:1">
      <c r="A3" s="2" t="s">
        <v>727</v>
      </c>
    </row>
    <row r="4" spans="1:1">
      <c r="A4" s="2" t="s">
        <v>727</v>
      </c>
    </row>
    <row r="5" spans="1:1">
      <c r="A5" s="2" t="s">
        <v>727</v>
      </c>
    </row>
    <row r="6" spans="1:1">
      <c r="A6" s="2" t="s">
        <v>727</v>
      </c>
    </row>
    <row r="7" spans="1:1">
      <c r="A7" s="2" t="s">
        <v>727</v>
      </c>
    </row>
    <row r="8" spans="1:1">
      <c r="A8" s="2" t="s">
        <v>727</v>
      </c>
    </row>
    <row r="9" spans="1:1">
      <c r="A9" s="2" t="s">
        <v>727</v>
      </c>
    </row>
    <row r="10" spans="1:1">
      <c r="A10" s="2" t="s">
        <v>730</v>
      </c>
    </row>
    <row r="11" spans="1:1">
      <c r="A11" s="2" t="s">
        <v>730</v>
      </c>
    </row>
    <row r="12" spans="1:1">
      <c r="A12" s="2" t="s">
        <v>730</v>
      </c>
    </row>
    <row r="13" spans="1:1">
      <c r="A13" s="2" t="s">
        <v>730</v>
      </c>
    </row>
    <row r="14" spans="1:1">
      <c r="A14" s="2" t="s">
        <v>730</v>
      </c>
    </row>
    <row r="15" spans="1:1">
      <c r="A15" s="2" t="s">
        <v>730</v>
      </c>
    </row>
    <row r="16" spans="1:1">
      <c r="A16" s="2" t="s">
        <v>732</v>
      </c>
    </row>
    <row r="17" spans="1:1">
      <c r="A17" s="2" t="s">
        <v>732</v>
      </c>
    </row>
    <row r="18" spans="1:1">
      <c r="A18" s="2" t="s">
        <v>732</v>
      </c>
    </row>
    <row r="19" spans="1:1">
      <c r="A19" s="2" t="s">
        <v>732</v>
      </c>
    </row>
    <row r="20" spans="1:1">
      <c r="A20" s="2" t="s">
        <v>479</v>
      </c>
    </row>
    <row r="21" spans="1:1">
      <c r="A21" s="2" t="s">
        <v>479</v>
      </c>
    </row>
    <row r="22" spans="1:1">
      <c r="A22" s="2" t="s">
        <v>737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Shipping Invoice Customer</vt:lpstr>
      <vt:lpstr>Tax Invoice</vt:lpstr>
      <vt:lpstr>Old Code</vt:lpstr>
      <vt:lpstr>Just data</vt:lpstr>
      <vt:lpstr>Just data 2</vt:lpstr>
      <vt:lpstr>Just Data 3</vt:lpstr>
      <vt:lpstr>Control!Print_Area</vt:lpstr>
      <vt:lpstr>Invoice!Print_Area</vt:lpstr>
      <vt:lpstr>'Shipping Invoice'!Print_Area</vt:lpstr>
      <vt:lpstr>'Shipping Invoice Customer'!Print_Area</vt:lpstr>
      <vt:lpstr>'Tax Invoice'!Print_Area</vt:lpstr>
      <vt:lpstr>Invoice!Print_Titles</vt:lpstr>
      <vt:lpstr>'Shipping 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2023-09-20T05:14:35Z</cp:lastPrinted>
  <dcterms:created xsi:type="dcterms:W3CDTF">2009-06-02T18:56:54Z</dcterms:created>
  <dcterms:modified xsi:type="dcterms:W3CDTF">2023-09-20T05:14:35Z</dcterms:modified>
</cp:coreProperties>
</file>